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S:\----Obchodně-investiční úsek ---\Mosty\MOSTY 2023\44214-1,2 a propustek Dobešov\Rozpočet soutěž - opraveny 20.2.2023\"/>
    </mc:Choice>
  </mc:AlternateContent>
  <xr:revisionPtr revIDLastSave="0" documentId="13_ncr:1_{DE106DFB-104F-4A27-8F65-11C79CCEADF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kapitulace stavby" sheetId="1" r:id="rId1"/>
    <sheet name="SO 181 - DIO" sheetId="2" r:id="rId2"/>
    <sheet name="SO 101 - Silnice III-44214" sheetId="3" r:id="rId3"/>
    <sheet name="SO 202 - Most" sheetId="4" r:id="rId4"/>
    <sheet name="VON - Vedlejší a ostatní ..." sheetId="5" r:id="rId5"/>
  </sheets>
  <definedNames>
    <definedName name="_xlnm._FilterDatabase" localSheetId="2" hidden="1">'SO 101 - Silnice III-44214'!$C$86:$K$208</definedName>
    <definedName name="_xlnm._FilterDatabase" localSheetId="1" hidden="1">'SO 181 - DIO'!$C$84:$K$184</definedName>
    <definedName name="_xlnm._FilterDatabase" localSheetId="3" hidden="1">'SO 202 - Most'!$C$91:$K$809</definedName>
    <definedName name="_xlnm._FilterDatabase" localSheetId="4" hidden="1">'VON - Vedlejší a ostatní ...'!$C$83:$K$123</definedName>
    <definedName name="_xlnm.Print_Titles" localSheetId="0">'Rekapitulace stavby'!$52:$52</definedName>
    <definedName name="_xlnm.Print_Titles" localSheetId="2">'SO 101 - Silnice III-44214'!$86:$86</definedName>
    <definedName name="_xlnm.Print_Titles" localSheetId="1">'SO 181 - DIO'!$84:$84</definedName>
    <definedName name="_xlnm.Print_Titles" localSheetId="3">'SO 202 - Most'!$91:$91</definedName>
    <definedName name="_xlnm.Print_Titles" localSheetId="4">'VON - Vedlejší a ostatní ...'!$83:$83</definedName>
    <definedName name="_xlnm.Print_Area" localSheetId="0">'Rekapitulace stavby'!$D$4:$AO$36,'Rekapitulace stavby'!$C$42:$AQ$59</definedName>
    <definedName name="_xlnm.Print_Area" localSheetId="2">'SO 101 - Silnice III-44214'!$C$45:$J$68,'SO 101 - Silnice III-44214'!$C$74:$K$208</definedName>
    <definedName name="_xlnm.Print_Area" localSheetId="1">'SO 181 - DIO'!$C$45:$J$66,'SO 181 - DIO'!$C$72:$K$184</definedName>
    <definedName name="_xlnm.Print_Area" localSheetId="3">'SO 202 - Most'!$C$45:$J$73,'SO 202 - Most'!$C$79:$K$809</definedName>
    <definedName name="_xlnm.Print_Area" localSheetId="4">'VON - Vedlejší a ostatní ...'!$C$45:$J$65,'VON - Vedlejší a ostatní ...'!$C$71:$K$123</definedName>
  </definedNames>
  <calcPr calcId="181029"/>
</workbook>
</file>

<file path=xl/calcChain.xml><?xml version="1.0" encoding="utf-8"?>
<calcChain xmlns="http://schemas.openxmlformats.org/spreadsheetml/2006/main">
  <c r="J37" i="5" l="1"/>
  <c r="J36" i="5"/>
  <c r="AY58" i="1"/>
  <c r="J35" i="5"/>
  <c r="AX58" i="1"/>
  <c r="BI121" i="5"/>
  <c r="BH121" i="5"/>
  <c r="BG121" i="5"/>
  <c r="BF121" i="5"/>
  <c r="T121" i="5"/>
  <c r="R121" i="5"/>
  <c r="P121" i="5"/>
  <c r="BI115" i="5"/>
  <c r="BH115" i="5"/>
  <c r="BG115" i="5"/>
  <c r="BF115" i="5"/>
  <c r="T115" i="5"/>
  <c r="R115" i="5"/>
  <c r="P115" i="5"/>
  <c r="BI111" i="5"/>
  <c r="BH111" i="5"/>
  <c r="BG111" i="5"/>
  <c r="BF111" i="5"/>
  <c r="T111" i="5"/>
  <c r="R111" i="5"/>
  <c r="P111" i="5"/>
  <c r="BI108" i="5"/>
  <c r="BH108" i="5"/>
  <c r="BG108" i="5"/>
  <c r="BF108" i="5"/>
  <c r="T108" i="5"/>
  <c r="R108" i="5"/>
  <c r="P108" i="5"/>
  <c r="BI104" i="5"/>
  <c r="BH104" i="5"/>
  <c r="BG104" i="5"/>
  <c r="BF104" i="5"/>
  <c r="T104" i="5"/>
  <c r="T103" i="5"/>
  <c r="R104" i="5"/>
  <c r="R103" i="5"/>
  <c r="P104" i="5"/>
  <c r="P103" i="5"/>
  <c r="BI100" i="5"/>
  <c r="BH100" i="5"/>
  <c r="BG100" i="5"/>
  <c r="BF100" i="5"/>
  <c r="T100" i="5"/>
  <c r="R100" i="5"/>
  <c r="P100" i="5"/>
  <c r="BI98" i="5"/>
  <c r="BH98" i="5"/>
  <c r="BG98" i="5"/>
  <c r="BF98" i="5"/>
  <c r="T98" i="5"/>
  <c r="R98" i="5"/>
  <c r="P98" i="5"/>
  <c r="BI96" i="5"/>
  <c r="BH96" i="5"/>
  <c r="BG96" i="5"/>
  <c r="BF96" i="5"/>
  <c r="T96" i="5"/>
  <c r="R96" i="5"/>
  <c r="P96" i="5"/>
  <c r="BI93" i="5"/>
  <c r="BH93" i="5"/>
  <c r="BG93" i="5"/>
  <c r="BF93" i="5"/>
  <c r="T93" i="5"/>
  <c r="R93" i="5"/>
  <c r="P93" i="5"/>
  <c r="BI90" i="5"/>
  <c r="BH90" i="5"/>
  <c r="BG90" i="5"/>
  <c r="BF90" i="5"/>
  <c r="T90" i="5"/>
  <c r="R90" i="5"/>
  <c r="P90" i="5"/>
  <c r="BI87" i="5"/>
  <c r="BH87" i="5"/>
  <c r="BG87" i="5"/>
  <c r="BF87" i="5"/>
  <c r="T87" i="5"/>
  <c r="R87" i="5"/>
  <c r="P87" i="5"/>
  <c r="J81" i="5"/>
  <c r="J80" i="5"/>
  <c r="F80" i="5"/>
  <c r="F78" i="5"/>
  <c r="E76" i="5"/>
  <c r="J55" i="5"/>
  <c r="J54" i="5"/>
  <c r="F54" i="5"/>
  <c r="F52" i="5"/>
  <c r="E50" i="5"/>
  <c r="J18" i="5"/>
  <c r="E18" i="5"/>
  <c r="F55" i="5" s="1"/>
  <c r="J17" i="5"/>
  <c r="J12" i="5"/>
  <c r="J78" i="5"/>
  <c r="E7" i="5"/>
  <c r="E48" i="5"/>
  <c r="J37" i="4"/>
  <c r="J36" i="4"/>
  <c r="AY57" i="1" s="1"/>
  <c r="J35" i="4"/>
  <c r="AX57" i="1" s="1"/>
  <c r="BI807" i="4"/>
  <c r="BH807" i="4"/>
  <c r="BG807" i="4"/>
  <c r="BF807" i="4"/>
  <c r="T807" i="4"/>
  <c r="T806" i="4" s="1"/>
  <c r="R807" i="4"/>
  <c r="R806" i="4" s="1"/>
  <c r="P807" i="4"/>
  <c r="P806" i="4" s="1"/>
  <c r="BI804" i="4"/>
  <c r="BH804" i="4"/>
  <c r="BG804" i="4"/>
  <c r="BF804" i="4"/>
  <c r="T804" i="4"/>
  <c r="R804" i="4"/>
  <c r="P804" i="4"/>
  <c r="BI802" i="4"/>
  <c r="BH802" i="4"/>
  <c r="BG802" i="4"/>
  <c r="BF802" i="4"/>
  <c r="T802" i="4"/>
  <c r="R802" i="4"/>
  <c r="P802" i="4"/>
  <c r="BI800" i="4"/>
  <c r="BH800" i="4"/>
  <c r="BG800" i="4"/>
  <c r="BF800" i="4"/>
  <c r="T800" i="4"/>
  <c r="R800" i="4"/>
  <c r="P800" i="4"/>
  <c r="BI796" i="4"/>
  <c r="BH796" i="4"/>
  <c r="BG796" i="4"/>
  <c r="BF796" i="4"/>
  <c r="T796" i="4"/>
  <c r="R796" i="4"/>
  <c r="P796" i="4"/>
  <c r="BI794" i="4"/>
  <c r="BH794" i="4"/>
  <c r="BG794" i="4"/>
  <c r="BF794" i="4"/>
  <c r="T794" i="4"/>
  <c r="R794" i="4"/>
  <c r="P794" i="4"/>
  <c r="BI790" i="4"/>
  <c r="BH790" i="4"/>
  <c r="BG790" i="4"/>
  <c r="BF790" i="4"/>
  <c r="T790" i="4"/>
  <c r="R790" i="4"/>
  <c r="P790" i="4"/>
  <c r="BI788" i="4"/>
  <c r="BH788" i="4"/>
  <c r="BG788" i="4"/>
  <c r="BF788" i="4"/>
  <c r="T788" i="4"/>
  <c r="R788" i="4"/>
  <c r="P788" i="4"/>
  <c r="BI784" i="4"/>
  <c r="BH784" i="4"/>
  <c r="BG784" i="4"/>
  <c r="BF784" i="4"/>
  <c r="T784" i="4"/>
  <c r="R784" i="4"/>
  <c r="P784" i="4"/>
  <c r="BI782" i="4"/>
  <c r="BH782" i="4"/>
  <c r="BG782" i="4"/>
  <c r="BF782" i="4"/>
  <c r="T782" i="4"/>
  <c r="R782" i="4"/>
  <c r="P782" i="4"/>
  <c r="BI778" i="4"/>
  <c r="BH778" i="4"/>
  <c r="BG778" i="4"/>
  <c r="BF778" i="4"/>
  <c r="T778" i="4"/>
  <c r="R778" i="4"/>
  <c r="P778" i="4"/>
  <c r="BI776" i="4"/>
  <c r="BH776" i="4"/>
  <c r="BG776" i="4"/>
  <c r="BF776" i="4"/>
  <c r="T776" i="4"/>
  <c r="R776" i="4"/>
  <c r="P776" i="4"/>
  <c r="BI769" i="4"/>
  <c r="BH769" i="4"/>
  <c r="BG769" i="4"/>
  <c r="BF769" i="4"/>
  <c r="T769" i="4"/>
  <c r="R769" i="4"/>
  <c r="P769" i="4"/>
  <c r="BI767" i="4"/>
  <c r="BH767" i="4"/>
  <c r="BG767" i="4"/>
  <c r="BF767" i="4"/>
  <c r="T767" i="4"/>
  <c r="R767" i="4"/>
  <c r="P767" i="4"/>
  <c r="BI759" i="4"/>
  <c r="BH759" i="4"/>
  <c r="BG759" i="4"/>
  <c r="BF759" i="4"/>
  <c r="T759" i="4"/>
  <c r="R759" i="4"/>
  <c r="P759" i="4"/>
  <c r="BI757" i="4"/>
  <c r="BH757" i="4"/>
  <c r="BG757" i="4"/>
  <c r="BF757" i="4"/>
  <c r="T757" i="4"/>
  <c r="R757" i="4"/>
  <c r="P757" i="4"/>
  <c r="BI750" i="4"/>
  <c r="BH750" i="4"/>
  <c r="BG750" i="4"/>
  <c r="BF750" i="4"/>
  <c r="T750" i="4"/>
  <c r="R750" i="4"/>
  <c r="P750" i="4"/>
  <c r="BI748" i="4"/>
  <c r="BH748" i="4"/>
  <c r="BG748" i="4"/>
  <c r="BF748" i="4"/>
  <c r="T748" i="4"/>
  <c r="R748" i="4"/>
  <c r="P748" i="4"/>
  <c r="BI738" i="4"/>
  <c r="BH738" i="4"/>
  <c r="BG738" i="4"/>
  <c r="BF738" i="4"/>
  <c r="T738" i="4"/>
  <c r="R738" i="4"/>
  <c r="P738" i="4"/>
  <c r="BI736" i="4"/>
  <c r="BH736" i="4"/>
  <c r="BG736" i="4"/>
  <c r="BF736" i="4"/>
  <c r="T736" i="4"/>
  <c r="R736" i="4"/>
  <c r="P736" i="4"/>
  <c r="BI729" i="4"/>
  <c r="BH729" i="4"/>
  <c r="BG729" i="4"/>
  <c r="BF729" i="4"/>
  <c r="T729" i="4"/>
  <c r="R729" i="4"/>
  <c r="P729" i="4"/>
  <c r="BI727" i="4"/>
  <c r="BH727" i="4"/>
  <c r="BG727" i="4"/>
  <c r="BF727" i="4"/>
  <c r="T727" i="4"/>
  <c r="R727" i="4"/>
  <c r="P727" i="4"/>
  <c r="BI720" i="4"/>
  <c r="BH720" i="4"/>
  <c r="BG720" i="4"/>
  <c r="BF720" i="4"/>
  <c r="T720" i="4"/>
  <c r="R720" i="4"/>
  <c r="P720" i="4"/>
  <c r="BI716" i="4"/>
  <c r="BH716" i="4"/>
  <c r="BG716" i="4"/>
  <c r="BF716" i="4"/>
  <c r="T716" i="4"/>
  <c r="T715" i="4" s="1"/>
  <c r="R716" i="4"/>
  <c r="R715" i="4" s="1"/>
  <c r="P716" i="4"/>
  <c r="P715" i="4" s="1"/>
  <c r="BI703" i="4"/>
  <c r="BH703" i="4"/>
  <c r="BG703" i="4"/>
  <c r="BF703" i="4"/>
  <c r="T703" i="4"/>
  <c r="R703" i="4"/>
  <c r="P703" i="4"/>
  <c r="BI700" i="4"/>
  <c r="BH700" i="4"/>
  <c r="BG700" i="4"/>
  <c r="BF700" i="4"/>
  <c r="T700" i="4"/>
  <c r="R700" i="4"/>
  <c r="P700" i="4"/>
  <c r="BI694" i="4"/>
  <c r="BH694" i="4"/>
  <c r="BG694" i="4"/>
  <c r="BF694" i="4"/>
  <c r="T694" i="4"/>
  <c r="R694" i="4"/>
  <c r="P694" i="4"/>
  <c r="BI688" i="4"/>
  <c r="BH688" i="4"/>
  <c r="BG688" i="4"/>
  <c r="BF688" i="4"/>
  <c r="T688" i="4"/>
  <c r="R688" i="4"/>
  <c r="P688" i="4"/>
  <c r="BI681" i="4"/>
  <c r="BH681" i="4"/>
  <c r="BG681" i="4"/>
  <c r="BF681" i="4"/>
  <c r="T681" i="4"/>
  <c r="R681" i="4"/>
  <c r="P681" i="4"/>
  <c r="BI674" i="4"/>
  <c r="BH674" i="4"/>
  <c r="BG674" i="4"/>
  <c r="BF674" i="4"/>
  <c r="T674" i="4"/>
  <c r="R674" i="4"/>
  <c r="P674" i="4"/>
  <c r="BI668" i="4"/>
  <c r="BH668" i="4"/>
  <c r="BG668" i="4"/>
  <c r="BF668" i="4"/>
  <c r="T668" i="4"/>
  <c r="R668" i="4"/>
  <c r="P668" i="4"/>
  <c r="BI664" i="4"/>
  <c r="BH664" i="4"/>
  <c r="BG664" i="4"/>
  <c r="BF664" i="4"/>
  <c r="T664" i="4"/>
  <c r="R664" i="4"/>
  <c r="P664" i="4"/>
  <c r="BI661" i="4"/>
  <c r="BH661" i="4"/>
  <c r="BG661" i="4"/>
  <c r="BF661" i="4"/>
  <c r="T661" i="4"/>
  <c r="R661" i="4"/>
  <c r="P661" i="4"/>
  <c r="BI658" i="4"/>
  <c r="BH658" i="4"/>
  <c r="BG658" i="4"/>
  <c r="BF658" i="4"/>
  <c r="T658" i="4"/>
  <c r="R658" i="4"/>
  <c r="P658" i="4"/>
  <c r="BI654" i="4"/>
  <c r="BH654" i="4"/>
  <c r="BG654" i="4"/>
  <c r="BF654" i="4"/>
  <c r="T654" i="4"/>
  <c r="R654" i="4"/>
  <c r="P654" i="4"/>
  <c r="BI650" i="4"/>
  <c r="BH650" i="4"/>
  <c r="BG650" i="4"/>
  <c r="BF650" i="4"/>
  <c r="T650" i="4"/>
  <c r="R650" i="4"/>
  <c r="P650" i="4"/>
  <c r="BI646" i="4"/>
  <c r="BH646" i="4"/>
  <c r="BG646" i="4"/>
  <c r="BF646" i="4"/>
  <c r="T646" i="4"/>
  <c r="R646" i="4"/>
  <c r="P646" i="4"/>
  <c r="BI640" i="4"/>
  <c r="BH640" i="4"/>
  <c r="BG640" i="4"/>
  <c r="BF640" i="4"/>
  <c r="T640" i="4"/>
  <c r="R640" i="4"/>
  <c r="P640" i="4"/>
  <c r="BI637" i="4"/>
  <c r="BH637" i="4"/>
  <c r="BG637" i="4"/>
  <c r="BF637" i="4"/>
  <c r="T637" i="4"/>
  <c r="R637" i="4"/>
  <c r="P637" i="4"/>
  <c r="BI635" i="4"/>
  <c r="BH635" i="4"/>
  <c r="BG635" i="4"/>
  <c r="BF635" i="4"/>
  <c r="T635" i="4"/>
  <c r="R635" i="4"/>
  <c r="P635" i="4"/>
  <c r="BI632" i="4"/>
  <c r="BH632" i="4"/>
  <c r="BG632" i="4"/>
  <c r="BF632" i="4"/>
  <c r="T632" i="4"/>
  <c r="R632" i="4"/>
  <c r="P632" i="4"/>
  <c r="BI630" i="4"/>
  <c r="BH630" i="4"/>
  <c r="BG630" i="4"/>
  <c r="BF630" i="4"/>
  <c r="T630" i="4"/>
  <c r="R630" i="4"/>
  <c r="P630" i="4"/>
  <c r="BI627" i="4"/>
  <c r="BH627" i="4"/>
  <c r="BG627" i="4"/>
  <c r="BF627" i="4"/>
  <c r="T627" i="4"/>
  <c r="R627" i="4"/>
  <c r="P627" i="4"/>
  <c r="BI623" i="4"/>
  <c r="BH623" i="4"/>
  <c r="BG623" i="4"/>
  <c r="BF623" i="4"/>
  <c r="T623" i="4"/>
  <c r="R623" i="4"/>
  <c r="P623" i="4"/>
  <c r="BI621" i="4"/>
  <c r="BH621" i="4"/>
  <c r="BG621" i="4"/>
  <c r="BF621" i="4"/>
  <c r="T621" i="4"/>
  <c r="R621" i="4"/>
  <c r="P621" i="4"/>
  <c r="BI615" i="4"/>
  <c r="BH615" i="4"/>
  <c r="BG615" i="4"/>
  <c r="BF615" i="4"/>
  <c r="T615" i="4"/>
  <c r="R615" i="4"/>
  <c r="P615" i="4"/>
  <c r="BI611" i="4"/>
  <c r="BH611" i="4"/>
  <c r="BG611" i="4"/>
  <c r="BF611" i="4"/>
  <c r="T611" i="4"/>
  <c r="R611" i="4"/>
  <c r="P611" i="4"/>
  <c r="BI608" i="4"/>
  <c r="BH608" i="4"/>
  <c r="BG608" i="4"/>
  <c r="BF608" i="4"/>
  <c r="T608" i="4"/>
  <c r="R608" i="4"/>
  <c r="P608" i="4"/>
  <c r="BI606" i="4"/>
  <c r="BH606" i="4"/>
  <c r="BG606" i="4"/>
  <c r="BF606" i="4"/>
  <c r="T606" i="4"/>
  <c r="R606" i="4"/>
  <c r="P606" i="4"/>
  <c r="BI598" i="4"/>
  <c r="BH598" i="4"/>
  <c r="BG598" i="4"/>
  <c r="BF598" i="4"/>
  <c r="T598" i="4"/>
  <c r="R598" i="4"/>
  <c r="P598" i="4"/>
  <c r="BI596" i="4"/>
  <c r="BH596" i="4"/>
  <c r="BG596" i="4"/>
  <c r="BF596" i="4"/>
  <c r="T596" i="4"/>
  <c r="R596" i="4"/>
  <c r="P596" i="4"/>
  <c r="BI592" i="4"/>
  <c r="BH592" i="4"/>
  <c r="BG592" i="4"/>
  <c r="BF592" i="4"/>
  <c r="T592" i="4"/>
  <c r="R592" i="4"/>
  <c r="P592" i="4"/>
  <c r="BI590" i="4"/>
  <c r="BH590" i="4"/>
  <c r="BG590" i="4"/>
  <c r="BF590" i="4"/>
  <c r="T590" i="4"/>
  <c r="R590" i="4"/>
  <c r="P590" i="4"/>
  <c r="BI588" i="4"/>
  <c r="BH588" i="4"/>
  <c r="BG588" i="4"/>
  <c r="BF588" i="4"/>
  <c r="T588" i="4"/>
  <c r="R588" i="4"/>
  <c r="P588" i="4"/>
  <c r="BI582" i="4"/>
  <c r="BH582" i="4"/>
  <c r="BG582" i="4"/>
  <c r="BF582" i="4"/>
  <c r="T582" i="4"/>
  <c r="R582" i="4"/>
  <c r="P582" i="4"/>
  <c r="BI581" i="4"/>
  <c r="BH581" i="4"/>
  <c r="BG581" i="4"/>
  <c r="BF581" i="4"/>
  <c r="T581" i="4"/>
  <c r="R581" i="4"/>
  <c r="P581" i="4"/>
  <c r="BI578" i="4"/>
  <c r="BH578" i="4"/>
  <c r="BG578" i="4"/>
  <c r="BF578" i="4"/>
  <c r="T578" i="4"/>
  <c r="R578" i="4"/>
  <c r="P578" i="4"/>
  <c r="BI575" i="4"/>
  <c r="BH575" i="4"/>
  <c r="BG575" i="4"/>
  <c r="BF575" i="4"/>
  <c r="T575" i="4"/>
  <c r="R575" i="4"/>
  <c r="P575" i="4"/>
  <c r="BI572" i="4"/>
  <c r="BH572" i="4"/>
  <c r="BG572" i="4"/>
  <c r="BF572" i="4"/>
  <c r="T572" i="4"/>
  <c r="R572" i="4"/>
  <c r="P572" i="4"/>
  <c r="BI569" i="4"/>
  <c r="BH569" i="4"/>
  <c r="BG569" i="4"/>
  <c r="BF569" i="4"/>
  <c r="T569" i="4"/>
  <c r="R569" i="4"/>
  <c r="P569" i="4"/>
  <c r="BI568" i="4"/>
  <c r="BH568" i="4"/>
  <c r="BG568" i="4"/>
  <c r="BF568" i="4"/>
  <c r="T568" i="4"/>
  <c r="R568" i="4"/>
  <c r="P568" i="4"/>
  <c r="BI565" i="4"/>
  <c r="BH565" i="4"/>
  <c r="BG565" i="4"/>
  <c r="BF565" i="4"/>
  <c r="T565" i="4"/>
  <c r="R565" i="4"/>
  <c r="P565" i="4"/>
  <c r="BI561" i="4"/>
  <c r="BH561" i="4"/>
  <c r="BG561" i="4"/>
  <c r="BF561" i="4"/>
  <c r="T561" i="4"/>
  <c r="R561" i="4"/>
  <c r="P561" i="4"/>
  <c r="BI558" i="4"/>
  <c r="BH558" i="4"/>
  <c r="BG558" i="4"/>
  <c r="BF558" i="4"/>
  <c r="T558" i="4"/>
  <c r="R558" i="4"/>
  <c r="P558" i="4"/>
  <c r="BI551" i="4"/>
  <c r="BH551" i="4"/>
  <c r="BG551" i="4"/>
  <c r="BF551" i="4"/>
  <c r="T551" i="4"/>
  <c r="R551" i="4"/>
  <c r="P551" i="4"/>
  <c r="BI547" i="4"/>
  <c r="BH547" i="4"/>
  <c r="BG547" i="4"/>
  <c r="BF547" i="4"/>
  <c r="T547" i="4"/>
  <c r="R547" i="4"/>
  <c r="P547" i="4"/>
  <c r="BI541" i="4"/>
  <c r="BH541" i="4"/>
  <c r="BG541" i="4"/>
  <c r="BF541" i="4"/>
  <c r="T541" i="4"/>
  <c r="R541" i="4"/>
  <c r="P541" i="4"/>
  <c r="BI537" i="4"/>
  <c r="BH537" i="4"/>
  <c r="BG537" i="4"/>
  <c r="BF537" i="4"/>
  <c r="T537" i="4"/>
  <c r="R537" i="4"/>
  <c r="P537" i="4"/>
  <c r="BI531" i="4"/>
  <c r="BH531" i="4"/>
  <c r="BG531" i="4"/>
  <c r="BF531" i="4"/>
  <c r="T531" i="4"/>
  <c r="R531" i="4"/>
  <c r="P531" i="4"/>
  <c r="BI527" i="4"/>
  <c r="BH527" i="4"/>
  <c r="BG527" i="4"/>
  <c r="BF527" i="4"/>
  <c r="T527" i="4"/>
  <c r="R527" i="4"/>
  <c r="P527" i="4"/>
  <c r="BI523" i="4"/>
  <c r="BH523" i="4"/>
  <c r="BG523" i="4"/>
  <c r="BF523" i="4"/>
  <c r="T523" i="4"/>
  <c r="R523" i="4"/>
  <c r="P523" i="4"/>
  <c r="BI519" i="4"/>
  <c r="BH519" i="4"/>
  <c r="BG519" i="4"/>
  <c r="BF519" i="4"/>
  <c r="T519" i="4"/>
  <c r="R519" i="4"/>
  <c r="P519" i="4"/>
  <c r="BI513" i="4"/>
  <c r="BH513" i="4"/>
  <c r="BG513" i="4"/>
  <c r="BF513" i="4"/>
  <c r="T513" i="4"/>
  <c r="R513" i="4"/>
  <c r="P513" i="4"/>
  <c r="BI506" i="4"/>
  <c r="BH506" i="4"/>
  <c r="BG506" i="4"/>
  <c r="BF506" i="4"/>
  <c r="T506" i="4"/>
  <c r="R506" i="4"/>
  <c r="P506" i="4"/>
  <c r="BI502" i="4"/>
  <c r="BH502" i="4"/>
  <c r="BG502" i="4"/>
  <c r="BF502" i="4"/>
  <c r="T502" i="4"/>
  <c r="R502" i="4"/>
  <c r="P502" i="4"/>
  <c r="BI498" i="4"/>
  <c r="BH498" i="4"/>
  <c r="BG498" i="4"/>
  <c r="BF498" i="4"/>
  <c r="T498" i="4"/>
  <c r="R498" i="4"/>
  <c r="P498" i="4"/>
  <c r="BI494" i="4"/>
  <c r="BH494" i="4"/>
  <c r="BG494" i="4"/>
  <c r="BF494" i="4"/>
  <c r="T494" i="4"/>
  <c r="R494" i="4"/>
  <c r="P494" i="4"/>
  <c r="BI488" i="4"/>
  <c r="BH488" i="4"/>
  <c r="BG488" i="4"/>
  <c r="BF488" i="4"/>
  <c r="T488" i="4"/>
  <c r="R488" i="4"/>
  <c r="P488" i="4"/>
  <c r="BI482" i="4"/>
  <c r="BH482" i="4"/>
  <c r="BG482" i="4"/>
  <c r="BF482" i="4"/>
  <c r="T482" i="4"/>
  <c r="R482" i="4"/>
  <c r="P482" i="4"/>
  <c r="BI478" i="4"/>
  <c r="BH478" i="4"/>
  <c r="BG478" i="4"/>
  <c r="BF478" i="4"/>
  <c r="T478" i="4"/>
  <c r="R478" i="4"/>
  <c r="P478" i="4"/>
  <c r="BI473" i="4"/>
  <c r="BH473" i="4"/>
  <c r="BG473" i="4"/>
  <c r="BF473" i="4"/>
  <c r="T473" i="4"/>
  <c r="R473" i="4"/>
  <c r="P473" i="4"/>
  <c r="BI469" i="4"/>
  <c r="BH469" i="4"/>
  <c r="BG469" i="4"/>
  <c r="BF469" i="4"/>
  <c r="T469" i="4"/>
  <c r="R469" i="4"/>
  <c r="P469" i="4"/>
  <c r="BI463" i="4"/>
  <c r="BH463" i="4"/>
  <c r="BG463" i="4"/>
  <c r="BF463" i="4"/>
  <c r="T463" i="4"/>
  <c r="R463" i="4"/>
  <c r="P463" i="4"/>
  <c r="BI461" i="4"/>
  <c r="BH461" i="4"/>
  <c r="BG461" i="4"/>
  <c r="BF461" i="4"/>
  <c r="T461" i="4"/>
  <c r="R461" i="4"/>
  <c r="P461" i="4"/>
  <c r="BI458" i="4"/>
  <c r="BH458" i="4"/>
  <c r="BG458" i="4"/>
  <c r="BF458" i="4"/>
  <c r="T458" i="4"/>
  <c r="R458" i="4"/>
  <c r="P458" i="4"/>
  <c r="BI454" i="4"/>
  <c r="BH454" i="4"/>
  <c r="BG454" i="4"/>
  <c r="BF454" i="4"/>
  <c r="T454" i="4"/>
  <c r="R454" i="4"/>
  <c r="P454" i="4"/>
  <c r="BI448" i="4"/>
  <c r="BH448" i="4"/>
  <c r="BG448" i="4"/>
  <c r="BF448" i="4"/>
  <c r="T448" i="4"/>
  <c r="R448" i="4"/>
  <c r="P448" i="4"/>
  <c r="BI445" i="4"/>
  <c r="BH445" i="4"/>
  <c r="BG445" i="4"/>
  <c r="BF445" i="4"/>
  <c r="T445" i="4"/>
  <c r="R445" i="4"/>
  <c r="P445" i="4"/>
  <c r="BI443" i="4"/>
  <c r="BH443" i="4"/>
  <c r="BG443" i="4"/>
  <c r="BF443" i="4"/>
  <c r="T443" i="4"/>
  <c r="R443" i="4"/>
  <c r="P443" i="4"/>
  <c r="BI439" i="4"/>
  <c r="BH439" i="4"/>
  <c r="BG439" i="4"/>
  <c r="BF439" i="4"/>
  <c r="T439" i="4"/>
  <c r="R439" i="4"/>
  <c r="P439" i="4"/>
  <c r="BI436" i="4"/>
  <c r="BH436" i="4"/>
  <c r="BG436" i="4"/>
  <c r="BF436" i="4"/>
  <c r="T436" i="4"/>
  <c r="R436" i="4"/>
  <c r="P436" i="4"/>
  <c r="BI434" i="4"/>
  <c r="BH434" i="4"/>
  <c r="BG434" i="4"/>
  <c r="BF434" i="4"/>
  <c r="T434" i="4"/>
  <c r="R434" i="4"/>
  <c r="P434" i="4"/>
  <c r="BI430" i="4"/>
  <c r="BH430" i="4"/>
  <c r="BG430" i="4"/>
  <c r="BF430" i="4"/>
  <c r="T430" i="4"/>
  <c r="R430" i="4"/>
  <c r="P430" i="4"/>
  <c r="BI426" i="4"/>
  <c r="BH426" i="4"/>
  <c r="BG426" i="4"/>
  <c r="BF426" i="4"/>
  <c r="T426" i="4"/>
  <c r="R426" i="4"/>
  <c r="P426" i="4"/>
  <c r="BI423" i="4"/>
  <c r="BH423" i="4"/>
  <c r="BG423" i="4"/>
  <c r="BF423" i="4"/>
  <c r="T423" i="4"/>
  <c r="R423" i="4"/>
  <c r="P423" i="4"/>
  <c r="BI421" i="4"/>
  <c r="BH421" i="4"/>
  <c r="BG421" i="4"/>
  <c r="BF421" i="4"/>
  <c r="T421" i="4"/>
  <c r="R421" i="4"/>
  <c r="P421" i="4"/>
  <c r="BI417" i="4"/>
  <c r="BH417" i="4"/>
  <c r="BG417" i="4"/>
  <c r="BF417" i="4"/>
  <c r="T417" i="4"/>
  <c r="R417" i="4"/>
  <c r="P417" i="4"/>
  <c r="BI415" i="4"/>
  <c r="BH415" i="4"/>
  <c r="BG415" i="4"/>
  <c r="BF415" i="4"/>
  <c r="T415" i="4"/>
  <c r="R415" i="4"/>
  <c r="P415" i="4"/>
  <c r="BI411" i="4"/>
  <c r="BH411" i="4"/>
  <c r="BG411" i="4"/>
  <c r="BF411" i="4"/>
  <c r="T411" i="4"/>
  <c r="R411" i="4"/>
  <c r="P411" i="4"/>
  <c r="BI407" i="4"/>
  <c r="BH407" i="4"/>
  <c r="BG407" i="4"/>
  <c r="BF407" i="4"/>
  <c r="T407" i="4"/>
  <c r="R407" i="4"/>
  <c r="P407" i="4"/>
  <c r="BI405" i="4"/>
  <c r="BH405" i="4"/>
  <c r="BG405" i="4"/>
  <c r="BF405" i="4"/>
  <c r="T405" i="4"/>
  <c r="R405" i="4"/>
  <c r="P405" i="4"/>
  <c r="BI401" i="4"/>
  <c r="BH401" i="4"/>
  <c r="BG401" i="4"/>
  <c r="BF401" i="4"/>
  <c r="T401" i="4"/>
  <c r="R401" i="4"/>
  <c r="P401" i="4"/>
  <c r="BI398" i="4"/>
  <c r="BH398" i="4"/>
  <c r="BG398" i="4"/>
  <c r="BF398" i="4"/>
  <c r="T398" i="4"/>
  <c r="R398" i="4"/>
  <c r="P398" i="4"/>
  <c r="BI395" i="4"/>
  <c r="BH395" i="4"/>
  <c r="BG395" i="4"/>
  <c r="BF395" i="4"/>
  <c r="T395" i="4"/>
  <c r="R395" i="4"/>
  <c r="P395" i="4"/>
  <c r="BI393" i="4"/>
  <c r="BH393" i="4"/>
  <c r="BG393" i="4"/>
  <c r="BF393" i="4"/>
  <c r="T393" i="4"/>
  <c r="R393" i="4"/>
  <c r="P393" i="4"/>
  <c r="BI386" i="4"/>
  <c r="BH386" i="4"/>
  <c r="BG386" i="4"/>
  <c r="BF386" i="4"/>
  <c r="T386" i="4"/>
  <c r="R386" i="4"/>
  <c r="P386" i="4"/>
  <c r="BI382" i="4"/>
  <c r="BH382" i="4"/>
  <c r="BG382" i="4"/>
  <c r="BF382" i="4"/>
  <c r="T382" i="4"/>
  <c r="R382" i="4"/>
  <c r="P382" i="4"/>
  <c r="BI378" i="4"/>
  <c r="BH378" i="4"/>
  <c r="BG378" i="4"/>
  <c r="BF378" i="4"/>
  <c r="T378" i="4"/>
  <c r="R378" i="4"/>
  <c r="P378" i="4"/>
  <c r="BI375" i="4"/>
  <c r="BH375" i="4"/>
  <c r="BG375" i="4"/>
  <c r="BF375" i="4"/>
  <c r="T375" i="4"/>
  <c r="R375" i="4"/>
  <c r="P375" i="4"/>
  <c r="BI372" i="4"/>
  <c r="BH372" i="4"/>
  <c r="BG372" i="4"/>
  <c r="BF372" i="4"/>
  <c r="T372" i="4"/>
  <c r="R372" i="4"/>
  <c r="P372" i="4"/>
  <c r="BI370" i="4"/>
  <c r="BH370" i="4"/>
  <c r="BG370" i="4"/>
  <c r="BF370" i="4"/>
  <c r="T370" i="4"/>
  <c r="R370" i="4"/>
  <c r="P370" i="4"/>
  <c r="BI366" i="4"/>
  <c r="BH366" i="4"/>
  <c r="BG366" i="4"/>
  <c r="BF366" i="4"/>
  <c r="T366" i="4"/>
  <c r="R366" i="4"/>
  <c r="P366" i="4"/>
  <c r="BI364" i="4"/>
  <c r="BH364" i="4"/>
  <c r="BG364" i="4"/>
  <c r="BF364" i="4"/>
  <c r="T364" i="4"/>
  <c r="R364" i="4"/>
  <c r="P364" i="4"/>
  <c r="BI360" i="4"/>
  <c r="BH360" i="4"/>
  <c r="BG360" i="4"/>
  <c r="BF360" i="4"/>
  <c r="T360" i="4"/>
  <c r="R360" i="4"/>
  <c r="P360" i="4"/>
  <c r="BI358" i="4"/>
  <c r="BH358" i="4"/>
  <c r="BG358" i="4"/>
  <c r="BF358" i="4"/>
  <c r="T358" i="4"/>
  <c r="R358" i="4"/>
  <c r="P358" i="4"/>
  <c r="BI354" i="4"/>
  <c r="BH354" i="4"/>
  <c r="BG354" i="4"/>
  <c r="BF354" i="4"/>
  <c r="T354" i="4"/>
  <c r="R354" i="4"/>
  <c r="P354" i="4"/>
  <c r="BI350" i="4"/>
  <c r="BH350" i="4"/>
  <c r="BG350" i="4"/>
  <c r="BF350" i="4"/>
  <c r="T350" i="4"/>
  <c r="R350" i="4"/>
  <c r="P350" i="4"/>
  <c r="BI349" i="4"/>
  <c r="BH349" i="4"/>
  <c r="BG349" i="4"/>
  <c r="BF349" i="4"/>
  <c r="T349" i="4"/>
  <c r="R349" i="4"/>
  <c r="P349" i="4"/>
  <c r="BI346" i="4"/>
  <c r="BH346" i="4"/>
  <c r="BG346" i="4"/>
  <c r="BF346" i="4"/>
  <c r="T346" i="4"/>
  <c r="R346" i="4"/>
  <c r="P346" i="4"/>
  <c r="BI343" i="4"/>
  <c r="BH343" i="4"/>
  <c r="BG343" i="4"/>
  <c r="BF343" i="4"/>
  <c r="T343" i="4"/>
  <c r="R343" i="4"/>
  <c r="P343" i="4"/>
  <c r="BI337" i="4"/>
  <c r="BH337" i="4"/>
  <c r="BG337" i="4"/>
  <c r="BF337" i="4"/>
  <c r="T337" i="4"/>
  <c r="R337" i="4"/>
  <c r="P337" i="4"/>
  <c r="BI331" i="4"/>
  <c r="BH331" i="4"/>
  <c r="BG331" i="4"/>
  <c r="BF331" i="4"/>
  <c r="T331" i="4"/>
  <c r="R331" i="4"/>
  <c r="P331" i="4"/>
  <c r="BI326" i="4"/>
  <c r="BH326" i="4"/>
  <c r="BG326" i="4"/>
  <c r="BF326" i="4"/>
  <c r="T326" i="4"/>
  <c r="R326" i="4"/>
  <c r="P326" i="4"/>
  <c r="BI324" i="4"/>
  <c r="BH324" i="4"/>
  <c r="BG324" i="4"/>
  <c r="BF324" i="4"/>
  <c r="T324" i="4"/>
  <c r="R324" i="4"/>
  <c r="P324" i="4"/>
  <c r="BI318" i="4"/>
  <c r="BH318" i="4"/>
  <c r="BG318" i="4"/>
  <c r="BF318" i="4"/>
  <c r="T318" i="4"/>
  <c r="R318" i="4"/>
  <c r="P318" i="4"/>
  <c r="BI312" i="4"/>
  <c r="BH312" i="4"/>
  <c r="BG312" i="4"/>
  <c r="BF312" i="4"/>
  <c r="T312" i="4"/>
  <c r="R312" i="4"/>
  <c r="P312" i="4"/>
  <c r="BI309" i="4"/>
  <c r="BH309" i="4"/>
  <c r="BG309" i="4"/>
  <c r="BF309" i="4"/>
  <c r="T309" i="4"/>
  <c r="R309" i="4"/>
  <c r="P309" i="4"/>
  <c r="BI306" i="4"/>
  <c r="BH306" i="4"/>
  <c r="BG306" i="4"/>
  <c r="BF306" i="4"/>
  <c r="T306" i="4"/>
  <c r="R306" i="4"/>
  <c r="P306" i="4"/>
  <c r="BI300" i="4"/>
  <c r="BH300" i="4"/>
  <c r="BG300" i="4"/>
  <c r="BF300" i="4"/>
  <c r="T300" i="4"/>
  <c r="R300" i="4"/>
  <c r="P300" i="4"/>
  <c r="BI298" i="4"/>
  <c r="BH298" i="4"/>
  <c r="BG298" i="4"/>
  <c r="BF298" i="4"/>
  <c r="T298" i="4"/>
  <c r="R298" i="4"/>
  <c r="P298" i="4"/>
  <c r="BI292" i="4"/>
  <c r="BH292" i="4"/>
  <c r="BG292" i="4"/>
  <c r="BF292" i="4"/>
  <c r="T292" i="4"/>
  <c r="R292" i="4"/>
  <c r="P292" i="4"/>
  <c r="BI287" i="4"/>
  <c r="BH287" i="4"/>
  <c r="BG287" i="4"/>
  <c r="BF287" i="4"/>
  <c r="T287" i="4"/>
  <c r="R287" i="4"/>
  <c r="P287" i="4"/>
  <c r="BI284" i="4"/>
  <c r="BH284" i="4"/>
  <c r="BG284" i="4"/>
  <c r="BF284" i="4"/>
  <c r="T284" i="4"/>
  <c r="R284" i="4"/>
  <c r="P284" i="4"/>
  <c r="BI281" i="4"/>
  <c r="BH281" i="4"/>
  <c r="BG281" i="4"/>
  <c r="BF281" i="4"/>
  <c r="T281" i="4"/>
  <c r="R281" i="4"/>
  <c r="P281" i="4"/>
  <c r="BI277" i="4"/>
  <c r="BH277" i="4"/>
  <c r="BG277" i="4"/>
  <c r="BF277" i="4"/>
  <c r="T277" i="4"/>
  <c r="R277" i="4"/>
  <c r="P277" i="4"/>
  <c r="BI275" i="4"/>
  <c r="BH275" i="4"/>
  <c r="BG275" i="4"/>
  <c r="BF275" i="4"/>
  <c r="T275" i="4"/>
  <c r="R275" i="4"/>
  <c r="P275" i="4"/>
  <c r="BI271" i="4"/>
  <c r="BH271" i="4"/>
  <c r="BG271" i="4"/>
  <c r="BF271" i="4"/>
  <c r="T271" i="4"/>
  <c r="R271" i="4"/>
  <c r="P271" i="4"/>
  <c r="BI269" i="4"/>
  <c r="BH269" i="4"/>
  <c r="BG269" i="4"/>
  <c r="BF269" i="4"/>
  <c r="T269" i="4"/>
  <c r="R269" i="4"/>
  <c r="P269" i="4"/>
  <c r="BI260" i="4"/>
  <c r="BH260" i="4"/>
  <c r="BG260" i="4"/>
  <c r="BF260" i="4"/>
  <c r="T260" i="4"/>
  <c r="R260" i="4"/>
  <c r="P260" i="4"/>
  <c r="BI258" i="4"/>
  <c r="BH258" i="4"/>
  <c r="BG258" i="4"/>
  <c r="BF258" i="4"/>
  <c r="T258" i="4"/>
  <c r="R258" i="4"/>
  <c r="P258" i="4"/>
  <c r="BI248" i="4"/>
  <c r="BH248" i="4"/>
  <c r="BG248" i="4"/>
  <c r="BF248" i="4"/>
  <c r="T248" i="4"/>
  <c r="R248" i="4"/>
  <c r="P248" i="4"/>
  <c r="BI246" i="4"/>
  <c r="BH246" i="4"/>
  <c r="BG246" i="4"/>
  <c r="BF246" i="4"/>
  <c r="T246" i="4"/>
  <c r="R246" i="4"/>
  <c r="P246" i="4"/>
  <c r="BI242" i="4"/>
  <c r="BH242" i="4"/>
  <c r="BG242" i="4"/>
  <c r="BF242" i="4"/>
  <c r="T242" i="4"/>
  <c r="R242" i="4"/>
  <c r="P242" i="4"/>
  <c r="BI240" i="4"/>
  <c r="BH240" i="4"/>
  <c r="BG240" i="4"/>
  <c r="BF240" i="4"/>
  <c r="T240" i="4"/>
  <c r="R240" i="4"/>
  <c r="P240" i="4"/>
  <c r="BI237" i="4"/>
  <c r="BH237" i="4"/>
  <c r="BG237" i="4"/>
  <c r="BF237" i="4"/>
  <c r="T237" i="4"/>
  <c r="R237" i="4"/>
  <c r="P237" i="4"/>
  <c r="BI226" i="4"/>
  <c r="BH226" i="4"/>
  <c r="BG226" i="4"/>
  <c r="BF226" i="4"/>
  <c r="T226" i="4"/>
  <c r="R226" i="4"/>
  <c r="P226" i="4"/>
  <c r="BI215" i="4"/>
  <c r="BH215" i="4"/>
  <c r="BG215" i="4"/>
  <c r="BF215" i="4"/>
  <c r="T215" i="4"/>
  <c r="R215" i="4"/>
  <c r="P215" i="4"/>
  <c r="BI212" i="4"/>
  <c r="BH212" i="4"/>
  <c r="BG212" i="4"/>
  <c r="BF212" i="4"/>
  <c r="T212" i="4"/>
  <c r="R212" i="4"/>
  <c r="P212" i="4"/>
  <c r="BI209" i="4"/>
  <c r="BH209" i="4"/>
  <c r="BG209" i="4"/>
  <c r="BF209" i="4"/>
  <c r="T209" i="4"/>
  <c r="R209" i="4"/>
  <c r="P209" i="4"/>
  <c r="BI206" i="4"/>
  <c r="BH206" i="4"/>
  <c r="BG206" i="4"/>
  <c r="BF206" i="4"/>
  <c r="T206" i="4"/>
  <c r="R206" i="4"/>
  <c r="P206" i="4"/>
  <c r="BI203" i="4"/>
  <c r="BH203" i="4"/>
  <c r="BG203" i="4"/>
  <c r="BF203" i="4"/>
  <c r="T203" i="4"/>
  <c r="R203" i="4"/>
  <c r="P203" i="4"/>
  <c r="BI200" i="4"/>
  <c r="BH200" i="4"/>
  <c r="BG200" i="4"/>
  <c r="BF200" i="4"/>
  <c r="T200" i="4"/>
  <c r="R200" i="4"/>
  <c r="P200" i="4"/>
  <c r="BI197" i="4"/>
  <c r="BH197" i="4"/>
  <c r="BG197" i="4"/>
  <c r="BF197" i="4"/>
  <c r="T197" i="4"/>
  <c r="R197" i="4"/>
  <c r="P197" i="4"/>
  <c r="BI194" i="4"/>
  <c r="BH194" i="4"/>
  <c r="BG194" i="4"/>
  <c r="BF194" i="4"/>
  <c r="T194" i="4"/>
  <c r="R194" i="4"/>
  <c r="P194" i="4"/>
  <c r="BI191" i="4"/>
  <c r="BH191" i="4"/>
  <c r="BG191" i="4"/>
  <c r="BF191" i="4"/>
  <c r="T191" i="4"/>
  <c r="R191" i="4"/>
  <c r="P191" i="4"/>
  <c r="BI189" i="4"/>
  <c r="BH189" i="4"/>
  <c r="BG189" i="4"/>
  <c r="BF189" i="4"/>
  <c r="T189" i="4"/>
  <c r="R189" i="4"/>
  <c r="P189" i="4"/>
  <c r="BI186" i="4"/>
  <c r="BH186" i="4"/>
  <c r="BG186" i="4"/>
  <c r="BF186" i="4"/>
  <c r="T186" i="4"/>
  <c r="R186" i="4"/>
  <c r="P186" i="4"/>
  <c r="BI184" i="4"/>
  <c r="BH184" i="4"/>
  <c r="BG184" i="4"/>
  <c r="BF184" i="4"/>
  <c r="T184" i="4"/>
  <c r="R184" i="4"/>
  <c r="P184" i="4"/>
  <c r="BI181" i="4"/>
  <c r="BH181" i="4"/>
  <c r="BG181" i="4"/>
  <c r="BF181" i="4"/>
  <c r="T181" i="4"/>
  <c r="R181" i="4"/>
  <c r="P181" i="4"/>
  <c r="BI179" i="4"/>
  <c r="BH179" i="4"/>
  <c r="BG179" i="4"/>
  <c r="BF179" i="4"/>
  <c r="T179" i="4"/>
  <c r="R179" i="4"/>
  <c r="P179" i="4"/>
  <c r="BI174" i="4"/>
  <c r="BH174" i="4"/>
  <c r="BG174" i="4"/>
  <c r="BF174" i="4"/>
  <c r="T174" i="4"/>
  <c r="R174" i="4"/>
  <c r="P174" i="4"/>
  <c r="BI171" i="4"/>
  <c r="BH171" i="4"/>
  <c r="BG171" i="4"/>
  <c r="BF171" i="4"/>
  <c r="T171" i="4"/>
  <c r="R171" i="4"/>
  <c r="P171" i="4"/>
  <c r="BI165" i="4"/>
  <c r="BH165" i="4"/>
  <c r="BG165" i="4"/>
  <c r="BF165" i="4"/>
  <c r="T165" i="4"/>
  <c r="R165" i="4"/>
  <c r="P165" i="4"/>
  <c r="BI158" i="4"/>
  <c r="BH158" i="4"/>
  <c r="BG158" i="4"/>
  <c r="BF158" i="4"/>
  <c r="T158" i="4"/>
  <c r="R158" i="4"/>
  <c r="P158" i="4"/>
  <c r="BI155" i="4"/>
  <c r="BH155" i="4"/>
  <c r="BG155" i="4"/>
  <c r="BF155" i="4"/>
  <c r="T155" i="4"/>
  <c r="R155" i="4"/>
  <c r="P155" i="4"/>
  <c r="BI148" i="4"/>
  <c r="BH148" i="4"/>
  <c r="BG148" i="4"/>
  <c r="BF148" i="4"/>
  <c r="T148" i="4"/>
  <c r="R148" i="4"/>
  <c r="P148" i="4"/>
  <c r="BI144" i="4"/>
  <c r="BH144" i="4"/>
  <c r="BG144" i="4"/>
  <c r="BF144" i="4"/>
  <c r="T144" i="4"/>
  <c r="R144" i="4"/>
  <c r="P144" i="4"/>
  <c r="BI141" i="4"/>
  <c r="BH141" i="4"/>
  <c r="BG141" i="4"/>
  <c r="BF141" i="4"/>
  <c r="T141" i="4"/>
  <c r="R141" i="4"/>
  <c r="P141" i="4"/>
  <c r="BI138" i="4"/>
  <c r="BH138" i="4"/>
  <c r="BG138" i="4"/>
  <c r="BF138" i="4"/>
  <c r="T138" i="4"/>
  <c r="R138" i="4"/>
  <c r="P138" i="4"/>
  <c r="BI135" i="4"/>
  <c r="BH135" i="4"/>
  <c r="BG135" i="4"/>
  <c r="BF135" i="4"/>
  <c r="T135" i="4"/>
  <c r="R135" i="4"/>
  <c r="P135" i="4"/>
  <c r="BI132" i="4"/>
  <c r="BH132" i="4"/>
  <c r="BG132" i="4"/>
  <c r="BF132" i="4"/>
  <c r="T132" i="4"/>
  <c r="R132" i="4"/>
  <c r="P132" i="4"/>
  <c r="BI129" i="4"/>
  <c r="BH129" i="4"/>
  <c r="BG129" i="4"/>
  <c r="BF129" i="4"/>
  <c r="T129" i="4"/>
  <c r="R129" i="4"/>
  <c r="P129" i="4"/>
  <c r="BI126" i="4"/>
  <c r="BH126" i="4"/>
  <c r="BG126" i="4"/>
  <c r="BF126" i="4"/>
  <c r="T126" i="4"/>
  <c r="R126" i="4"/>
  <c r="P126" i="4"/>
  <c r="BI122" i="4"/>
  <c r="BH122" i="4"/>
  <c r="BG122" i="4"/>
  <c r="BF122" i="4"/>
  <c r="T122" i="4"/>
  <c r="R122" i="4"/>
  <c r="P122" i="4"/>
  <c r="BI119" i="4"/>
  <c r="BH119" i="4"/>
  <c r="BG119" i="4"/>
  <c r="BF119" i="4"/>
  <c r="T119" i="4"/>
  <c r="R119" i="4"/>
  <c r="P119" i="4"/>
  <c r="BI116" i="4"/>
  <c r="BH116" i="4"/>
  <c r="BG116" i="4"/>
  <c r="BF116" i="4"/>
  <c r="T116" i="4"/>
  <c r="R116" i="4"/>
  <c r="P116" i="4"/>
  <c r="BI113" i="4"/>
  <c r="BH113" i="4"/>
  <c r="BG113" i="4"/>
  <c r="BF113" i="4"/>
  <c r="T113" i="4"/>
  <c r="R113" i="4"/>
  <c r="P113" i="4"/>
  <c r="BI110" i="4"/>
  <c r="BH110" i="4"/>
  <c r="BG110" i="4"/>
  <c r="BF110" i="4"/>
  <c r="T110" i="4"/>
  <c r="R110" i="4"/>
  <c r="P110" i="4"/>
  <c r="BI107" i="4"/>
  <c r="BH107" i="4"/>
  <c r="BG107" i="4"/>
  <c r="BF107" i="4"/>
  <c r="T107" i="4"/>
  <c r="R107" i="4"/>
  <c r="P107" i="4"/>
  <c r="BI104" i="4"/>
  <c r="BH104" i="4"/>
  <c r="BG104" i="4"/>
  <c r="BF104" i="4"/>
  <c r="T104" i="4"/>
  <c r="R104" i="4"/>
  <c r="P104" i="4"/>
  <c r="BI101" i="4"/>
  <c r="BH101" i="4"/>
  <c r="BG101" i="4"/>
  <c r="BF101" i="4"/>
  <c r="T101" i="4"/>
  <c r="R101" i="4"/>
  <c r="P101" i="4"/>
  <c r="BI98" i="4"/>
  <c r="BH98" i="4"/>
  <c r="BG98" i="4"/>
  <c r="BF98" i="4"/>
  <c r="T98" i="4"/>
  <c r="R98" i="4"/>
  <c r="P98" i="4"/>
  <c r="BI95" i="4"/>
  <c r="BH95" i="4"/>
  <c r="BG95" i="4"/>
  <c r="BF95" i="4"/>
  <c r="T95" i="4"/>
  <c r="R95" i="4"/>
  <c r="P95" i="4"/>
  <c r="J89" i="4"/>
  <c r="J88" i="4"/>
  <c r="F88" i="4"/>
  <c r="F86" i="4"/>
  <c r="E84" i="4"/>
  <c r="J55" i="4"/>
  <c r="J54" i="4"/>
  <c r="F54" i="4"/>
  <c r="F52" i="4"/>
  <c r="E50" i="4"/>
  <c r="J18" i="4"/>
  <c r="E18" i="4"/>
  <c r="F55" i="4" s="1"/>
  <c r="J17" i="4"/>
  <c r="J12" i="4"/>
  <c r="J86" i="4"/>
  <c r="E7" i="4"/>
  <c r="E82" i="4"/>
  <c r="J37" i="3"/>
  <c r="J36" i="3"/>
  <c r="AY56" i="1" s="1"/>
  <c r="J35" i="3"/>
  <c r="AX56" i="1" s="1"/>
  <c r="BI206" i="3"/>
  <c r="BH206" i="3"/>
  <c r="BG206" i="3"/>
  <c r="BF206" i="3"/>
  <c r="T206" i="3"/>
  <c r="T205" i="3" s="1"/>
  <c r="T204" i="3" s="1"/>
  <c r="R206" i="3"/>
  <c r="R205" i="3"/>
  <c r="R204" i="3" s="1"/>
  <c r="P206" i="3"/>
  <c r="P205" i="3" s="1"/>
  <c r="P204" i="3" s="1"/>
  <c r="BI202" i="3"/>
  <c r="BH202" i="3"/>
  <c r="BG202" i="3"/>
  <c r="BF202" i="3"/>
  <c r="T202" i="3"/>
  <c r="T201" i="3"/>
  <c r="R202" i="3"/>
  <c r="R201" i="3"/>
  <c r="P202" i="3"/>
  <c r="P201" i="3"/>
  <c r="BI198" i="3"/>
  <c r="BH198" i="3"/>
  <c r="BG198" i="3"/>
  <c r="BF198" i="3"/>
  <c r="T198" i="3"/>
  <c r="R198" i="3"/>
  <c r="P198" i="3"/>
  <c r="BI193" i="3"/>
  <c r="BH193" i="3"/>
  <c r="BG193" i="3"/>
  <c r="BF193" i="3"/>
  <c r="T193" i="3"/>
  <c r="R193" i="3"/>
  <c r="P193" i="3"/>
  <c r="BI190" i="3"/>
  <c r="BH190" i="3"/>
  <c r="BG190" i="3"/>
  <c r="BF190" i="3"/>
  <c r="T190" i="3"/>
  <c r="R190" i="3"/>
  <c r="P190" i="3"/>
  <c r="BI183" i="3"/>
  <c r="BH183" i="3"/>
  <c r="BG183" i="3"/>
  <c r="BF183" i="3"/>
  <c r="T183" i="3"/>
  <c r="R183" i="3"/>
  <c r="P183" i="3"/>
  <c r="BI176" i="3"/>
  <c r="BH176" i="3"/>
  <c r="BG176" i="3"/>
  <c r="BF176" i="3"/>
  <c r="T176" i="3"/>
  <c r="R176" i="3"/>
  <c r="P176" i="3"/>
  <c r="BI172" i="3"/>
  <c r="BH172" i="3"/>
  <c r="BG172" i="3"/>
  <c r="BF172" i="3"/>
  <c r="T172" i="3"/>
  <c r="R172" i="3"/>
  <c r="P172" i="3"/>
  <c r="BI169" i="3"/>
  <c r="BH169" i="3"/>
  <c r="BG169" i="3"/>
  <c r="BF169" i="3"/>
  <c r="T169" i="3"/>
  <c r="R169" i="3"/>
  <c r="P169" i="3"/>
  <c r="BI166" i="3"/>
  <c r="BH166" i="3"/>
  <c r="BG166" i="3"/>
  <c r="BF166" i="3"/>
  <c r="T166" i="3"/>
  <c r="R166" i="3"/>
  <c r="P166" i="3"/>
  <c r="BI163" i="3"/>
  <c r="BH163" i="3"/>
  <c r="BG163" i="3"/>
  <c r="BF163" i="3"/>
  <c r="T163" i="3"/>
  <c r="R163" i="3"/>
  <c r="P163" i="3"/>
  <c r="BI159" i="3"/>
  <c r="BH159" i="3"/>
  <c r="BG159" i="3"/>
  <c r="BF159" i="3"/>
  <c r="T159" i="3"/>
  <c r="R159" i="3"/>
  <c r="P159" i="3"/>
  <c r="BI152" i="3"/>
  <c r="BH152" i="3"/>
  <c r="BG152" i="3"/>
  <c r="BF152" i="3"/>
  <c r="T152" i="3"/>
  <c r="R152" i="3"/>
  <c r="P152" i="3"/>
  <c r="BI148" i="3"/>
  <c r="BH148" i="3"/>
  <c r="BG148" i="3"/>
  <c r="BF148" i="3"/>
  <c r="T148" i="3"/>
  <c r="R148" i="3"/>
  <c r="P148" i="3"/>
  <c r="BI145" i="3"/>
  <c r="BH145" i="3"/>
  <c r="BG145" i="3"/>
  <c r="BF145" i="3"/>
  <c r="T145" i="3"/>
  <c r="R145" i="3"/>
  <c r="P145" i="3"/>
  <c r="BI142" i="3"/>
  <c r="BH142" i="3"/>
  <c r="BG142" i="3"/>
  <c r="BF142" i="3"/>
  <c r="T142" i="3"/>
  <c r="R142" i="3"/>
  <c r="P142" i="3"/>
  <c r="BI136" i="3"/>
  <c r="BH136" i="3"/>
  <c r="BG136" i="3"/>
  <c r="BF136" i="3"/>
  <c r="T136" i="3"/>
  <c r="R136" i="3"/>
  <c r="P136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BI128" i="3"/>
  <c r="BH128" i="3"/>
  <c r="BG128" i="3"/>
  <c r="BF128" i="3"/>
  <c r="T128" i="3"/>
  <c r="R128" i="3"/>
  <c r="P128" i="3"/>
  <c r="BI125" i="3"/>
  <c r="BH125" i="3"/>
  <c r="BG125" i="3"/>
  <c r="BF125" i="3"/>
  <c r="T125" i="3"/>
  <c r="R125" i="3"/>
  <c r="P125" i="3"/>
  <c r="BI123" i="3"/>
  <c r="BH123" i="3"/>
  <c r="BG123" i="3"/>
  <c r="BF123" i="3"/>
  <c r="T123" i="3"/>
  <c r="R123" i="3"/>
  <c r="P123" i="3"/>
  <c r="BI120" i="3"/>
  <c r="BH120" i="3"/>
  <c r="BG120" i="3"/>
  <c r="BF120" i="3"/>
  <c r="T120" i="3"/>
  <c r="R120" i="3"/>
  <c r="P120" i="3"/>
  <c r="BI116" i="3"/>
  <c r="BH116" i="3"/>
  <c r="BG116" i="3"/>
  <c r="BF116" i="3"/>
  <c r="T116" i="3"/>
  <c r="R116" i="3"/>
  <c r="P116" i="3"/>
  <c r="BI112" i="3"/>
  <c r="BH112" i="3"/>
  <c r="BG112" i="3"/>
  <c r="BF112" i="3"/>
  <c r="T112" i="3"/>
  <c r="R112" i="3"/>
  <c r="P112" i="3"/>
  <c r="BI105" i="3"/>
  <c r="BH105" i="3"/>
  <c r="BG105" i="3"/>
  <c r="BF105" i="3"/>
  <c r="T105" i="3"/>
  <c r="R105" i="3"/>
  <c r="P105" i="3"/>
  <c r="BI100" i="3"/>
  <c r="BH100" i="3"/>
  <c r="BG100" i="3"/>
  <c r="BF100" i="3"/>
  <c r="T100" i="3"/>
  <c r="R100" i="3"/>
  <c r="P100" i="3"/>
  <c r="BI95" i="3"/>
  <c r="BH95" i="3"/>
  <c r="BG95" i="3"/>
  <c r="BF95" i="3"/>
  <c r="T95" i="3"/>
  <c r="R95" i="3"/>
  <c r="P95" i="3"/>
  <c r="BI90" i="3"/>
  <c r="BH90" i="3"/>
  <c r="BG90" i="3"/>
  <c r="BF90" i="3"/>
  <c r="T90" i="3"/>
  <c r="R90" i="3"/>
  <c r="P90" i="3"/>
  <c r="J84" i="3"/>
  <c r="J83" i="3"/>
  <c r="F83" i="3"/>
  <c r="F81" i="3"/>
  <c r="E79" i="3"/>
  <c r="J55" i="3"/>
  <c r="J54" i="3"/>
  <c r="F54" i="3"/>
  <c r="F52" i="3"/>
  <c r="E50" i="3"/>
  <c r="J18" i="3"/>
  <c r="E18" i="3"/>
  <c r="F84" i="3"/>
  <c r="J17" i="3"/>
  <c r="J12" i="3"/>
  <c r="J81" i="3" s="1"/>
  <c r="E7" i="3"/>
  <c r="E77" i="3" s="1"/>
  <c r="J37" i="2"/>
  <c r="J36" i="2"/>
  <c r="AY55" i="1"/>
  <c r="J35" i="2"/>
  <c r="AX55" i="1"/>
  <c r="BI183" i="2"/>
  <c r="BH183" i="2"/>
  <c r="BG183" i="2"/>
  <c r="BF183" i="2"/>
  <c r="T183" i="2"/>
  <c r="R183" i="2"/>
  <c r="P183" i="2"/>
  <c r="BI180" i="2"/>
  <c r="BH180" i="2"/>
  <c r="BG180" i="2"/>
  <c r="BF180" i="2"/>
  <c r="T180" i="2"/>
  <c r="R180" i="2"/>
  <c r="P180" i="2"/>
  <c r="BI175" i="2"/>
  <c r="BH175" i="2"/>
  <c r="BG175" i="2"/>
  <c r="BF175" i="2"/>
  <c r="T175" i="2"/>
  <c r="R175" i="2"/>
  <c r="P175" i="2"/>
  <c r="BI172" i="2"/>
  <c r="BH172" i="2"/>
  <c r="BG172" i="2"/>
  <c r="BF172" i="2"/>
  <c r="T172" i="2"/>
  <c r="R172" i="2"/>
  <c r="P172" i="2"/>
  <c r="BI168" i="2"/>
  <c r="BH168" i="2"/>
  <c r="BG168" i="2"/>
  <c r="BF168" i="2"/>
  <c r="T168" i="2"/>
  <c r="R168" i="2"/>
  <c r="P168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0" i="2"/>
  <c r="BH160" i="2"/>
  <c r="BG160" i="2"/>
  <c r="BF160" i="2"/>
  <c r="T160" i="2"/>
  <c r="R160" i="2"/>
  <c r="P160" i="2"/>
  <c r="BI157" i="2"/>
  <c r="BH157" i="2"/>
  <c r="BG157" i="2"/>
  <c r="BF157" i="2"/>
  <c r="T157" i="2"/>
  <c r="R157" i="2"/>
  <c r="P157" i="2"/>
  <c r="BI153" i="2"/>
  <c r="BH153" i="2"/>
  <c r="BG153" i="2"/>
  <c r="BF153" i="2"/>
  <c r="T153" i="2"/>
  <c r="R153" i="2"/>
  <c r="P153" i="2"/>
  <c r="BI149" i="2"/>
  <c r="BH149" i="2"/>
  <c r="BG149" i="2"/>
  <c r="BF149" i="2"/>
  <c r="T149" i="2"/>
  <c r="R149" i="2"/>
  <c r="P149" i="2"/>
  <c r="BI143" i="2"/>
  <c r="BH143" i="2"/>
  <c r="BG143" i="2"/>
  <c r="BF143" i="2"/>
  <c r="T143" i="2"/>
  <c r="R143" i="2"/>
  <c r="P143" i="2"/>
  <c r="BI137" i="2"/>
  <c r="BH137" i="2"/>
  <c r="BG137" i="2"/>
  <c r="BF137" i="2"/>
  <c r="T137" i="2"/>
  <c r="R137" i="2"/>
  <c r="P137" i="2"/>
  <c r="BI133" i="2"/>
  <c r="BH133" i="2"/>
  <c r="BG133" i="2"/>
  <c r="BF133" i="2"/>
  <c r="T133" i="2"/>
  <c r="R133" i="2"/>
  <c r="P133" i="2"/>
  <c r="BI129" i="2"/>
  <c r="BH129" i="2"/>
  <c r="BG129" i="2"/>
  <c r="BF129" i="2"/>
  <c r="T129" i="2"/>
  <c r="R129" i="2"/>
  <c r="P129" i="2"/>
  <c r="BI125" i="2"/>
  <c r="BH125" i="2"/>
  <c r="BG125" i="2"/>
  <c r="BF125" i="2"/>
  <c r="T125" i="2"/>
  <c r="R125" i="2"/>
  <c r="P125" i="2"/>
  <c r="BI119" i="2"/>
  <c r="BH119" i="2"/>
  <c r="BG119" i="2"/>
  <c r="BF119" i="2"/>
  <c r="T119" i="2"/>
  <c r="R119" i="2"/>
  <c r="P119" i="2"/>
  <c r="BI115" i="2"/>
  <c r="BH115" i="2"/>
  <c r="BG115" i="2"/>
  <c r="BF115" i="2"/>
  <c r="T115" i="2"/>
  <c r="R115" i="2"/>
  <c r="P115" i="2"/>
  <c r="BI109" i="2"/>
  <c r="BH109" i="2"/>
  <c r="BG109" i="2"/>
  <c r="BF109" i="2"/>
  <c r="T109" i="2"/>
  <c r="R109" i="2"/>
  <c r="P109" i="2"/>
  <c r="BI108" i="2"/>
  <c r="BH108" i="2"/>
  <c r="BG108" i="2"/>
  <c r="BF108" i="2"/>
  <c r="T108" i="2"/>
  <c r="R108" i="2"/>
  <c r="P108" i="2"/>
  <c r="BI99" i="2"/>
  <c r="BH99" i="2"/>
  <c r="BG99" i="2"/>
  <c r="BF99" i="2"/>
  <c r="T99" i="2"/>
  <c r="R99" i="2"/>
  <c r="P99" i="2"/>
  <c r="BI98" i="2"/>
  <c r="BH98" i="2"/>
  <c r="BG98" i="2"/>
  <c r="BF98" i="2"/>
  <c r="T98" i="2"/>
  <c r="R98" i="2"/>
  <c r="P98" i="2"/>
  <c r="BI92" i="2"/>
  <c r="BH92" i="2"/>
  <c r="BG92" i="2"/>
  <c r="BF92" i="2"/>
  <c r="T92" i="2"/>
  <c r="R92" i="2"/>
  <c r="P92" i="2"/>
  <c r="BI88" i="2"/>
  <c r="BH88" i="2"/>
  <c r="BG88" i="2"/>
  <c r="BF88" i="2"/>
  <c r="T88" i="2"/>
  <c r="T87" i="2" s="1"/>
  <c r="R88" i="2"/>
  <c r="R87" i="2" s="1"/>
  <c r="P88" i="2"/>
  <c r="P87" i="2" s="1"/>
  <c r="J82" i="2"/>
  <c r="J81" i="2"/>
  <c r="F81" i="2"/>
  <c r="F79" i="2"/>
  <c r="E77" i="2"/>
  <c r="J55" i="2"/>
  <c r="J54" i="2"/>
  <c r="F54" i="2"/>
  <c r="F52" i="2"/>
  <c r="E50" i="2"/>
  <c r="J18" i="2"/>
  <c r="E18" i="2"/>
  <c r="F82" i="2"/>
  <c r="J17" i="2"/>
  <c r="J12" i="2"/>
  <c r="J79" i="2" s="1"/>
  <c r="E7" i="2"/>
  <c r="E75" i="2" s="1"/>
  <c r="L50" i="1"/>
  <c r="AM50" i="1"/>
  <c r="AM49" i="1"/>
  <c r="L49" i="1"/>
  <c r="AM47" i="1"/>
  <c r="L47" i="1"/>
  <c r="L45" i="1"/>
  <c r="L44" i="1"/>
  <c r="J166" i="2"/>
  <c r="J153" i="2"/>
  <c r="J143" i="2"/>
  <c r="J99" i="2"/>
  <c r="J160" i="2"/>
  <c r="BK137" i="2"/>
  <c r="BK108" i="2"/>
  <c r="J180" i="2"/>
  <c r="BK157" i="2"/>
  <c r="J108" i="2"/>
  <c r="BK88" i="2"/>
  <c r="BK172" i="2"/>
  <c r="J98" i="2"/>
  <c r="J198" i="3"/>
  <c r="J169" i="3"/>
  <c r="J148" i="3"/>
  <c r="J100" i="3"/>
  <c r="BK198" i="3"/>
  <c r="BK169" i="3"/>
  <c r="BK133" i="3"/>
  <c r="BK116" i="3"/>
  <c r="J176" i="3"/>
  <c r="J142" i="3"/>
  <c r="BK100" i="3"/>
  <c r="BK202" i="3"/>
  <c r="J166" i="3"/>
  <c r="BK142" i="3"/>
  <c r="BK120" i="3"/>
  <c r="BK807" i="4"/>
  <c r="J802" i="4"/>
  <c r="BK794" i="4"/>
  <c r="J757" i="4"/>
  <c r="BK720" i="4"/>
  <c r="BK664" i="4"/>
  <c r="J630" i="4"/>
  <c r="BK623" i="4"/>
  <c r="BK598" i="4"/>
  <c r="BK578" i="4"/>
  <c r="BK568" i="4"/>
  <c r="BK541" i="4"/>
  <c r="J494" i="4"/>
  <c r="BK423" i="4"/>
  <c r="BK395" i="4"/>
  <c r="BK378" i="4"/>
  <c r="BK354" i="4"/>
  <c r="J326" i="4"/>
  <c r="J300" i="4"/>
  <c r="J258" i="4"/>
  <c r="BK212" i="4"/>
  <c r="J200" i="4"/>
  <c r="BK189" i="4"/>
  <c r="J179" i="4"/>
  <c r="J155" i="4"/>
  <c r="BK135" i="4"/>
  <c r="BK110" i="4"/>
  <c r="J788" i="4"/>
  <c r="J769" i="4"/>
  <c r="BK748" i="4"/>
  <c r="BK703" i="4"/>
  <c r="BK658" i="4"/>
  <c r="BK627" i="4"/>
  <c r="J598" i="4"/>
  <c r="BK565" i="4"/>
  <c r="J558" i="4"/>
  <c r="BK527" i="4"/>
  <c r="J488" i="4"/>
  <c r="J473" i="4"/>
  <c r="BK436" i="4"/>
  <c r="J417" i="4"/>
  <c r="BK405" i="4"/>
  <c r="J375" i="4"/>
  <c r="BK358" i="4"/>
  <c r="J331" i="4"/>
  <c r="J281" i="4"/>
  <c r="J271" i="4"/>
  <c r="J212" i="4"/>
  <c r="J203" i="4"/>
  <c r="BK165" i="4"/>
  <c r="J141" i="4"/>
  <c r="BK122" i="4"/>
  <c r="J98" i="4"/>
  <c r="J767" i="4"/>
  <c r="J738" i="4"/>
  <c r="BK668" i="4"/>
  <c r="J615" i="4"/>
  <c r="BK581" i="4"/>
  <c r="J547" i="4"/>
  <c r="J523" i="4"/>
  <c r="J482" i="4"/>
  <c r="J463" i="4"/>
  <c r="J421" i="4"/>
  <c r="J366" i="4"/>
  <c r="J346" i="4"/>
  <c r="J312" i="4"/>
  <c r="J287" i="4"/>
  <c r="BK271" i="4"/>
  <c r="J242" i="4"/>
  <c r="BK180" i="2"/>
  <c r="J125" i="2"/>
  <c r="J183" i="2"/>
  <c r="BK153" i="2"/>
  <c r="J115" i="2"/>
  <c r="BK183" i="2"/>
  <c r="J168" i="2"/>
  <c r="J119" i="2"/>
  <c r="BK99" i="2"/>
  <c r="BK160" i="2"/>
  <c r="BK125" i="2"/>
  <c r="BK92" i="2"/>
  <c r="J202" i="3"/>
  <c r="J172" i="3"/>
  <c r="BK152" i="3"/>
  <c r="BK105" i="3"/>
  <c r="BK176" i="3"/>
  <c r="J163" i="3"/>
  <c r="J125" i="3"/>
  <c r="J193" i="3"/>
  <c r="BK148" i="3"/>
  <c r="J130" i="3"/>
  <c r="BK90" i="3"/>
  <c r="J190" i="3"/>
  <c r="BK163" i="3"/>
  <c r="BK128" i="3"/>
  <c r="BK112" i="3"/>
  <c r="BK804" i="4"/>
  <c r="BK800" i="4"/>
  <c r="J796" i="4"/>
  <c r="J790" i="4"/>
  <c r="BK784" i="4"/>
  <c r="BK736" i="4"/>
  <c r="J668" i="4"/>
  <c r="J650" i="4"/>
  <c r="BK621" i="4"/>
  <c r="J608" i="4"/>
  <c r="BK588" i="4"/>
  <c r="J572" i="4"/>
  <c r="BK551" i="4"/>
  <c r="BK445" i="4"/>
  <c r="J443" i="4"/>
  <c r="J411" i="4"/>
  <c r="J393" i="4"/>
  <c r="BK364" i="4"/>
  <c r="BK331" i="4"/>
  <c r="J284" i="4"/>
  <c r="BK248" i="4"/>
  <c r="BK215" i="4"/>
  <c r="BK203" i="4"/>
  <c r="BK191" i="4"/>
  <c r="J184" i="4"/>
  <c r="BK171" i="4"/>
  <c r="BK119" i="4"/>
  <c r="BK116" i="4"/>
  <c r="BK98" i="4"/>
  <c r="J782" i="4"/>
  <c r="BK767" i="4"/>
  <c r="BK727" i="4"/>
  <c r="J674" i="4"/>
  <c r="J654" i="4"/>
  <c r="BK630" i="4"/>
  <c r="BK608" i="4"/>
  <c r="J590" i="4"/>
  <c r="J541" i="4"/>
  <c r="BK519" i="4"/>
  <c r="J478" i="4"/>
  <c r="BK458" i="4"/>
  <c r="BK434" i="4"/>
  <c r="BK411" i="4"/>
  <c r="BK401" i="4"/>
  <c r="J378" i="4"/>
  <c r="BK360" i="4"/>
  <c r="BK318" i="4"/>
  <c r="J292" i="4"/>
  <c r="BK260" i="4"/>
  <c r="BK206" i="4"/>
  <c r="BK184" i="4"/>
  <c r="BK148" i="4"/>
  <c r="J116" i="4"/>
  <c r="J101" i="4"/>
  <c r="J784" i="4"/>
  <c r="BK757" i="4"/>
  <c r="BK694" i="4"/>
  <c r="BK650" i="4"/>
  <c r="J606" i="4"/>
  <c r="BK569" i="4"/>
  <c r="J561" i="4"/>
  <c r="J519" i="4"/>
  <c r="BK478" i="4"/>
  <c r="J434" i="4"/>
  <c r="J405" i="4"/>
  <c r="J372" i="4"/>
  <c r="J358" i="4"/>
  <c r="BK300" i="4"/>
  <c r="BK284" i="4"/>
  <c r="J269" i="4"/>
  <c r="J240" i="4"/>
  <c r="J237" i="4"/>
  <c r="BK194" i="4"/>
  <c r="BK179" i="4"/>
  <c r="BK158" i="4"/>
  <c r="BK155" i="4"/>
  <c r="BK129" i="4"/>
  <c r="BK126" i="4"/>
  <c r="BK778" i="4"/>
  <c r="J776" i="4"/>
  <c r="J736" i="4"/>
  <c r="J703" i="4"/>
  <c r="J664" i="4"/>
  <c r="J646" i="4"/>
  <c r="J635" i="4"/>
  <c r="BK606" i="4"/>
  <c r="BK590" i="4"/>
  <c r="J578" i="4"/>
  <c r="J527" i="4"/>
  <c r="BK502" i="4"/>
  <c r="BK488" i="4"/>
  <c r="BK463" i="4"/>
  <c r="J439" i="4"/>
  <c r="J423" i="4"/>
  <c r="BK417" i="4"/>
  <c r="J382" i="4"/>
  <c r="J354" i="4"/>
  <c r="BK346" i="4"/>
  <c r="J324" i="4"/>
  <c r="BK277" i="4"/>
  <c r="J246" i="4"/>
  <c r="J215" i="4"/>
  <c r="J194" i="4"/>
  <c r="J181" i="4"/>
  <c r="BK144" i="4"/>
  <c r="J135" i="4"/>
  <c r="J122" i="4"/>
  <c r="J115" i="5"/>
  <c r="J87" i="5"/>
  <c r="BK111" i="5"/>
  <c r="J98" i="5"/>
  <c r="BK168" i="2"/>
  <c r="BK149" i="2"/>
  <c r="BK115" i="2"/>
  <c r="BK175" i="2"/>
  <c r="BK143" i="2"/>
  <c r="BK109" i="2"/>
  <c r="J172" i="2"/>
  <c r="BK164" i="2"/>
  <c r="J137" i="2"/>
  <c r="BK98" i="2"/>
  <c r="BK133" i="2"/>
  <c r="BK119" i="2"/>
  <c r="BK206" i="3"/>
  <c r="BK183" i="3"/>
  <c r="J159" i="3"/>
  <c r="J120" i="3"/>
  <c r="J90" i="3"/>
  <c r="BK190" i="3"/>
  <c r="BK166" i="3"/>
  <c r="BK130" i="3"/>
  <c r="J105" i="3"/>
  <c r="J145" i="3"/>
  <c r="J123" i="3"/>
  <c r="J95" i="3"/>
  <c r="J183" i="3"/>
  <c r="BK145" i="3"/>
  <c r="BK123" i="3"/>
  <c r="J807" i="4"/>
  <c r="BK802" i="4"/>
  <c r="BK796" i="4"/>
  <c r="J794" i="4"/>
  <c r="BK782" i="4"/>
  <c r="J727" i="4"/>
  <c r="J688" i="4"/>
  <c r="BK646" i="4"/>
  <c r="J627" i="4"/>
  <c r="BK615" i="4"/>
  <c r="J596" i="4"/>
  <c r="J569" i="4"/>
  <c r="J502" i="4"/>
  <c r="BK473" i="4"/>
  <c r="J426" i="4"/>
  <c r="J401" i="4"/>
  <c r="BK382" i="4"/>
  <c r="BK372" i="4"/>
  <c r="J337" i="4"/>
  <c r="BK312" i="4"/>
  <c r="BK269" i="4"/>
  <c r="BK246" i="4"/>
  <c r="BK209" i="4"/>
  <c r="J158" i="4"/>
  <c r="J144" i="4"/>
  <c r="J113" i="4"/>
  <c r="BK95" i="4"/>
  <c r="J778" i="4"/>
  <c r="BK759" i="4"/>
  <c r="J716" i="4"/>
  <c r="J694" i="4"/>
  <c r="BK635" i="4"/>
  <c r="BK611" i="4"/>
  <c r="BK561" i="4"/>
  <c r="BK537" i="4"/>
  <c r="BK498" i="4"/>
  <c r="BK482" i="4"/>
  <c r="BK439" i="4"/>
  <c r="BK415" i="4"/>
  <c r="BK393" i="4"/>
  <c r="BK370" i="4"/>
  <c r="J343" i="4"/>
  <c r="BK309" i="4"/>
  <c r="BK275" i="4"/>
  <c r="BK226" i="4"/>
  <c r="BK200" i="4"/>
  <c r="BK181" i="4"/>
  <c r="J126" i="4"/>
  <c r="J119" i="4"/>
  <c r="J107" i="4"/>
  <c r="J750" i="4"/>
  <c r="J658" i="4"/>
  <c r="J640" i="4"/>
  <c r="J582" i="4"/>
  <c r="J568" i="4"/>
  <c r="BK558" i="4"/>
  <c r="J506" i="4"/>
  <c r="BK461" i="4"/>
  <c r="J454" i="4"/>
  <c r="J430" i="4"/>
  <c r="BK398" i="4"/>
  <c r="J370" i="4"/>
  <c r="J318" i="4"/>
  <c r="J298" i="4"/>
  <c r="BK281" i="4"/>
  <c r="J260" i="4"/>
  <c r="J110" i="4"/>
  <c r="BK750" i="4"/>
  <c r="J720" i="4"/>
  <c r="J681" i="4"/>
  <c r="BK661" i="4"/>
  <c r="BK640" i="4"/>
  <c r="BK596" i="4"/>
  <c r="J588" i="4"/>
  <c r="J551" i="4"/>
  <c r="BK513" i="4"/>
  <c r="BK506" i="4"/>
  <c r="J498" i="4"/>
  <c r="J445" i="4"/>
  <c r="J436" i="4"/>
  <c r="BK430" i="4"/>
  <c r="J386" i="4"/>
  <c r="J364" i="4"/>
  <c r="BK350" i="4"/>
  <c r="BK343" i="4"/>
  <c r="BK306" i="4"/>
  <c r="BK258" i="4"/>
  <c r="BK242" i="4"/>
  <c r="J209" i="4"/>
  <c r="J191" i="4"/>
  <c r="J171" i="4"/>
  <c r="BK141" i="4"/>
  <c r="BK132" i="4"/>
  <c r="BK113" i="4"/>
  <c r="BK104" i="5"/>
  <c r="BK96" i="5"/>
  <c r="J121" i="5"/>
  <c r="J104" i="5"/>
  <c r="BK121" i="5"/>
  <c r="BK90" i="5"/>
  <c r="BK115" i="5"/>
  <c r="J108" i="5"/>
  <c r="BK98" i="5"/>
  <c r="J93" i="5"/>
  <c r="J164" i="2"/>
  <c r="BK129" i="2"/>
  <c r="J88" i="2"/>
  <c r="J157" i="2"/>
  <c r="J133" i="2"/>
  <c r="J92" i="2"/>
  <c r="BK166" i="2"/>
  <c r="J149" i="2"/>
  <c r="J109" i="2"/>
  <c r="J175" i="2"/>
  <c r="J129" i="2"/>
  <c r="AS54" i="1"/>
  <c r="J133" i="3"/>
  <c r="BK95" i="3"/>
  <c r="BK193" i="3"/>
  <c r="BK136" i="3"/>
  <c r="J128" i="3"/>
  <c r="J112" i="3"/>
  <c r="J152" i="3"/>
  <c r="J136" i="3"/>
  <c r="J206" i="3"/>
  <c r="BK172" i="3"/>
  <c r="BK159" i="3"/>
  <c r="BK125" i="3"/>
  <c r="J116" i="3"/>
  <c r="J804" i="4"/>
  <c r="J800" i="4"/>
  <c r="BK788" i="4"/>
  <c r="J748" i="4"/>
  <c r="J700" i="4"/>
  <c r="J661" i="4"/>
  <c r="J632" i="4"/>
  <c r="J611" i="4"/>
  <c r="J581" i="4"/>
  <c r="J575" i="4"/>
  <c r="J565" i="4"/>
  <c r="BK523" i="4"/>
  <c r="BK454" i="4"/>
  <c r="J398" i="4"/>
  <c r="BK375" i="4"/>
  <c r="BK349" i="4"/>
  <c r="BK324" i="4"/>
  <c r="BK287" i="4"/>
  <c r="BK240" i="4"/>
  <c r="J206" i="4"/>
  <c r="J197" i="4"/>
  <c r="BK186" i="4"/>
  <c r="BK174" i="4"/>
  <c r="J148" i="4"/>
  <c r="J132" i="4"/>
  <c r="BK101" i="4"/>
  <c r="BK790" i="4"/>
  <c r="BK776" i="4"/>
  <c r="BK729" i="4"/>
  <c r="BK700" i="4"/>
  <c r="BK688" i="4"/>
  <c r="BK632" i="4"/>
  <c r="J621" i="4"/>
  <c r="BK592" i="4"/>
  <c r="BK547" i="4"/>
  <c r="J531" i="4"/>
  <c r="BK494" i="4"/>
  <c r="J461" i="4"/>
  <c r="J448" i="4"/>
  <c r="BK426" i="4"/>
  <c r="BK407" i="4"/>
  <c r="BK386" i="4"/>
  <c r="BK366" i="4"/>
  <c r="J350" i="4"/>
  <c r="J306" i="4"/>
  <c r="J277" i="4"/>
  <c r="J275" i="4"/>
  <c r="BK237" i="4"/>
  <c r="J189" i="4"/>
  <c r="J174" i="4"/>
  <c r="J138" i="4"/>
  <c r="BK104" i="4"/>
  <c r="J95" i="4"/>
  <c r="J759" i="4"/>
  <c r="BK681" i="4"/>
  <c r="J637" i="4"/>
  <c r="BK575" i="4"/>
  <c r="BK531" i="4"/>
  <c r="J513" i="4"/>
  <c r="J469" i="4"/>
  <c r="J458" i="4"/>
  <c r="BK448" i="4"/>
  <c r="J415" i="4"/>
  <c r="J395" i="4"/>
  <c r="BK337" i="4"/>
  <c r="J309" i="4"/>
  <c r="BK292" i="4"/>
  <c r="BK107" i="4"/>
  <c r="BK769" i="4"/>
  <c r="BK738" i="4"/>
  <c r="J729" i="4"/>
  <c r="BK716" i="4"/>
  <c r="BK674" i="4"/>
  <c r="BK654" i="4"/>
  <c r="BK637" i="4"/>
  <c r="J623" i="4"/>
  <c r="J592" i="4"/>
  <c r="BK582" i="4"/>
  <c r="BK572" i="4"/>
  <c r="J537" i="4"/>
  <c r="BK469" i="4"/>
  <c r="BK443" i="4"/>
  <c r="BK421" i="4"/>
  <c r="J407" i="4"/>
  <c r="J360" i="4"/>
  <c r="J349" i="4"/>
  <c r="BK326" i="4"/>
  <c r="BK298" i="4"/>
  <c r="J248" i="4"/>
  <c r="J226" i="4"/>
  <c r="BK197" i="4"/>
  <c r="J186" i="4"/>
  <c r="J165" i="4"/>
  <c r="BK138" i="4"/>
  <c r="J129" i="4"/>
  <c r="J104" i="4"/>
  <c r="BK100" i="5"/>
  <c r="BK93" i="5"/>
  <c r="BK108" i="5"/>
  <c r="BK87" i="5"/>
  <c r="J111" i="5"/>
  <c r="J100" i="5"/>
  <c r="J96" i="5"/>
  <c r="J90" i="5"/>
  <c r="R91" i="2" l="1"/>
  <c r="R171" i="2"/>
  <c r="R86" i="2" s="1"/>
  <c r="R85" i="2" s="1"/>
  <c r="T179" i="2"/>
  <c r="T178" i="2"/>
  <c r="BK89" i="3"/>
  <c r="J89" i="3"/>
  <c r="J61" i="3" s="1"/>
  <c r="R89" i="3"/>
  <c r="T135" i="3"/>
  <c r="BK175" i="3"/>
  <c r="J175" i="3" s="1"/>
  <c r="J64" i="3" s="1"/>
  <c r="P175" i="3"/>
  <c r="BK94" i="4"/>
  <c r="J94" i="4" s="1"/>
  <c r="J61" i="4" s="1"/>
  <c r="R283" i="4"/>
  <c r="P345" i="4"/>
  <c r="R429" i="4"/>
  <c r="R512" i="4"/>
  <c r="P557" i="4"/>
  <c r="P564" i="4"/>
  <c r="R667" i="4"/>
  <c r="P719" i="4"/>
  <c r="P718" i="4" s="1"/>
  <c r="P86" i="5"/>
  <c r="BK107" i="5"/>
  <c r="J107" i="5"/>
  <c r="J63" i="5" s="1"/>
  <c r="BK114" i="5"/>
  <c r="J114" i="5" s="1"/>
  <c r="J64" i="5" s="1"/>
  <c r="BK91" i="2"/>
  <c r="J91" i="2"/>
  <c r="J62" i="2" s="1"/>
  <c r="BK171" i="2"/>
  <c r="J171" i="2" s="1"/>
  <c r="J63" i="2" s="1"/>
  <c r="BK179" i="2"/>
  <c r="J179" i="2"/>
  <c r="J65" i="2" s="1"/>
  <c r="T89" i="3"/>
  <c r="R135" i="3"/>
  <c r="P162" i="3"/>
  <c r="T162" i="3"/>
  <c r="R175" i="3"/>
  <c r="P94" i="4"/>
  <c r="P283" i="4"/>
  <c r="R345" i="4"/>
  <c r="BK429" i="4"/>
  <c r="J429" i="4" s="1"/>
  <c r="J64" i="4" s="1"/>
  <c r="P512" i="4"/>
  <c r="R557" i="4"/>
  <c r="T564" i="4"/>
  <c r="T667" i="4"/>
  <c r="BK719" i="4"/>
  <c r="J719" i="4"/>
  <c r="J71" i="4" s="1"/>
  <c r="BK86" i="5"/>
  <c r="J86" i="5" s="1"/>
  <c r="J61" i="5" s="1"/>
  <c r="R107" i="5"/>
  <c r="P114" i="5"/>
  <c r="P91" i="2"/>
  <c r="P86" i="2"/>
  <c r="P171" i="2"/>
  <c r="P179" i="2"/>
  <c r="P178" i="2" s="1"/>
  <c r="R94" i="4"/>
  <c r="BK283" i="4"/>
  <c r="J283" i="4"/>
  <c r="J62" i="4" s="1"/>
  <c r="BK345" i="4"/>
  <c r="J345" i="4" s="1"/>
  <c r="J63" i="4" s="1"/>
  <c r="P429" i="4"/>
  <c r="T512" i="4"/>
  <c r="T557" i="4"/>
  <c r="R564" i="4"/>
  <c r="P667" i="4"/>
  <c r="T719" i="4"/>
  <c r="T718" i="4" s="1"/>
  <c r="R86" i="5"/>
  <c r="T107" i="5"/>
  <c r="R114" i="5"/>
  <c r="T91" i="2"/>
  <c r="T171" i="2"/>
  <c r="T86" i="2" s="1"/>
  <c r="T85" i="2" s="1"/>
  <c r="R179" i="2"/>
  <c r="R178" i="2"/>
  <c r="P89" i="3"/>
  <c r="BK135" i="3"/>
  <c r="J135" i="3" s="1"/>
  <c r="J62" i="3" s="1"/>
  <c r="P135" i="3"/>
  <c r="BK162" i="3"/>
  <c r="J162" i="3" s="1"/>
  <c r="J63" i="3" s="1"/>
  <c r="R162" i="3"/>
  <c r="T175" i="3"/>
  <c r="T94" i="4"/>
  <c r="T283" i="4"/>
  <c r="T93" i="4" s="1"/>
  <c r="T345" i="4"/>
  <c r="T429" i="4"/>
  <c r="BK512" i="4"/>
  <c r="J512" i="4"/>
  <c r="J65" i="4" s="1"/>
  <c r="BK557" i="4"/>
  <c r="J557" i="4" s="1"/>
  <c r="J66" i="4" s="1"/>
  <c r="BK564" i="4"/>
  <c r="J564" i="4"/>
  <c r="J67" i="4" s="1"/>
  <c r="BK667" i="4"/>
  <c r="J667" i="4" s="1"/>
  <c r="J68" i="4" s="1"/>
  <c r="R719" i="4"/>
  <c r="R718" i="4"/>
  <c r="T86" i="5"/>
  <c r="P107" i="5"/>
  <c r="T114" i="5"/>
  <c r="BK201" i="3"/>
  <c r="J201" i="3" s="1"/>
  <c r="J65" i="3" s="1"/>
  <c r="BK205" i="3"/>
  <c r="J205" i="3"/>
  <c r="J67" i="3" s="1"/>
  <c r="BK806" i="4"/>
  <c r="J806" i="4" s="1"/>
  <c r="J72" i="4" s="1"/>
  <c r="BK103" i="5"/>
  <c r="J103" i="5"/>
  <c r="J62" i="5" s="1"/>
  <c r="BK87" i="2"/>
  <c r="J87" i="2" s="1"/>
  <c r="J61" i="2" s="1"/>
  <c r="BK715" i="4"/>
  <c r="J715" i="4"/>
  <c r="J69" i="4" s="1"/>
  <c r="E74" i="5"/>
  <c r="BE121" i="5"/>
  <c r="BE93" i="5"/>
  <c r="BE96" i="5"/>
  <c r="BE100" i="5"/>
  <c r="BE104" i="5"/>
  <c r="BE111" i="5"/>
  <c r="F81" i="5"/>
  <c r="BE98" i="5"/>
  <c r="BE115" i="5"/>
  <c r="J52" i="5"/>
  <c r="BE87" i="5"/>
  <c r="BE90" i="5"/>
  <c r="BE108" i="5"/>
  <c r="E48" i="4"/>
  <c r="BE98" i="4"/>
  <c r="BE107" i="4"/>
  <c r="BE148" i="4"/>
  <c r="BE158" i="4"/>
  <c r="BE179" i="4"/>
  <c r="BE181" i="4"/>
  <c r="BE200" i="4"/>
  <c r="BE237" i="4"/>
  <c r="BE269" i="4"/>
  <c r="BE271" i="4"/>
  <c r="BE287" i="4"/>
  <c r="BE312" i="4"/>
  <c r="BE331" i="4"/>
  <c r="BE364" i="4"/>
  <c r="BE370" i="4"/>
  <c r="BE372" i="4"/>
  <c r="BE393" i="4"/>
  <c r="BE426" i="4"/>
  <c r="BE445" i="4"/>
  <c r="BE454" i="4"/>
  <c r="BE488" i="4"/>
  <c r="BE513" i="4"/>
  <c r="BE519" i="4"/>
  <c r="BE541" i="4"/>
  <c r="BE547" i="4"/>
  <c r="BE551" i="4"/>
  <c r="BE561" i="4"/>
  <c r="BE565" i="4"/>
  <c r="BE568" i="4"/>
  <c r="BE572" i="4"/>
  <c r="BE578" i="4"/>
  <c r="BE588" i="4"/>
  <c r="BE608" i="4"/>
  <c r="BE621" i="4"/>
  <c r="BE694" i="4"/>
  <c r="BE727" i="4"/>
  <c r="BE759" i="4"/>
  <c r="BE767" i="4"/>
  <c r="BE784" i="4"/>
  <c r="J52" i="4"/>
  <c r="F89" i="4"/>
  <c r="BE95" i="4"/>
  <c r="BE101" i="4"/>
  <c r="BE113" i="4"/>
  <c r="BE116" i="4"/>
  <c r="BE119" i="4"/>
  <c r="BE132" i="4"/>
  <c r="BE135" i="4"/>
  <c r="BE138" i="4"/>
  <c r="BE144" i="4"/>
  <c r="BE165" i="4"/>
  <c r="BE171" i="4"/>
  <c r="BE184" i="4"/>
  <c r="BE186" i="4"/>
  <c r="BE197" i="4"/>
  <c r="BE203" i="4"/>
  <c r="BE206" i="4"/>
  <c r="BE215" i="4"/>
  <c r="BE226" i="4"/>
  <c r="BE248" i="4"/>
  <c r="BE260" i="4"/>
  <c r="BE275" i="4"/>
  <c r="BE300" i="4"/>
  <c r="BE306" i="4"/>
  <c r="BE324" i="4"/>
  <c r="BE326" i="4"/>
  <c r="BE343" i="4"/>
  <c r="BE346" i="4"/>
  <c r="BE349" i="4"/>
  <c r="BE350" i="4"/>
  <c r="BE354" i="4"/>
  <c r="BE360" i="4"/>
  <c r="BE375" i="4"/>
  <c r="BE378" i="4"/>
  <c r="BE386" i="4"/>
  <c r="BE407" i="4"/>
  <c r="BE415" i="4"/>
  <c r="BE423" i="4"/>
  <c r="BE439" i="4"/>
  <c r="BE443" i="4"/>
  <c r="BE458" i="4"/>
  <c r="BE494" i="4"/>
  <c r="BE498" i="4"/>
  <c r="BE523" i="4"/>
  <c r="BE537" i="4"/>
  <c r="BE590" i="4"/>
  <c r="BE592" i="4"/>
  <c r="BE611" i="4"/>
  <c r="BE632" i="4"/>
  <c r="BE654" i="4"/>
  <c r="BE658" i="4"/>
  <c r="BE674" i="4"/>
  <c r="BE703" i="4"/>
  <c r="BE716" i="4"/>
  <c r="BE720" i="4"/>
  <c r="BE729" i="4"/>
  <c r="BE738" i="4"/>
  <c r="BE757" i="4"/>
  <c r="BE778" i="4"/>
  <c r="BE782" i="4"/>
  <c r="BE110" i="4"/>
  <c r="BE129" i="4"/>
  <c r="BE141" i="4"/>
  <c r="BE155" i="4"/>
  <c r="BE174" i="4"/>
  <c r="BE189" i="4"/>
  <c r="BE191" i="4"/>
  <c r="BE209" i="4"/>
  <c r="BE212" i="4"/>
  <c r="BE240" i="4"/>
  <c r="BE242" i="4"/>
  <c r="BE246" i="4"/>
  <c r="BE284" i="4"/>
  <c r="BE292" i="4"/>
  <c r="BE298" i="4"/>
  <c r="BE318" i="4"/>
  <c r="BE337" i="4"/>
  <c r="BE395" i="4"/>
  <c r="BE421" i="4"/>
  <c r="BE461" i="4"/>
  <c r="BE463" i="4"/>
  <c r="BE469" i="4"/>
  <c r="BE473" i="4"/>
  <c r="BE506" i="4"/>
  <c r="BE569" i="4"/>
  <c r="BE575" i="4"/>
  <c r="BE581" i="4"/>
  <c r="BE582" i="4"/>
  <c r="BE615" i="4"/>
  <c r="BE623" i="4"/>
  <c r="BE640" i="4"/>
  <c r="BE646" i="4"/>
  <c r="BE650" i="4"/>
  <c r="BE661" i="4"/>
  <c r="BE664" i="4"/>
  <c r="BE736" i="4"/>
  <c r="BE750" i="4"/>
  <c r="BK204" i="3"/>
  <c r="BE104" i="4"/>
  <c r="BE122" i="4"/>
  <c r="BE126" i="4"/>
  <c r="BE194" i="4"/>
  <c r="BE258" i="4"/>
  <c r="BE277" i="4"/>
  <c r="BE281" i="4"/>
  <c r="BE309" i="4"/>
  <c r="BE358" i="4"/>
  <c r="BE366" i="4"/>
  <c r="BE382" i="4"/>
  <c r="BE398" i="4"/>
  <c r="BE401" i="4"/>
  <c r="BE405" i="4"/>
  <c r="BE411" i="4"/>
  <c r="BE417" i="4"/>
  <c r="BE430" i="4"/>
  <c r="BE434" i="4"/>
  <c r="BE436" i="4"/>
  <c r="BE448" i="4"/>
  <c r="BE478" i="4"/>
  <c r="BE482" i="4"/>
  <c r="BE502" i="4"/>
  <c r="BE527" i="4"/>
  <c r="BE531" i="4"/>
  <c r="BE558" i="4"/>
  <c r="BE596" i="4"/>
  <c r="BE598" i="4"/>
  <c r="BE606" i="4"/>
  <c r="BE627" i="4"/>
  <c r="BE630" i="4"/>
  <c r="BE635" i="4"/>
  <c r="BE637" i="4"/>
  <c r="BE668" i="4"/>
  <c r="BE681" i="4"/>
  <c r="BE688" i="4"/>
  <c r="BE700" i="4"/>
  <c r="BE748" i="4"/>
  <c r="BE769" i="4"/>
  <c r="BE776" i="4"/>
  <c r="BE788" i="4"/>
  <c r="BE790" i="4"/>
  <c r="BE794" i="4"/>
  <c r="BE796" i="4"/>
  <c r="BE800" i="4"/>
  <c r="BE802" i="4"/>
  <c r="BE804" i="4"/>
  <c r="BE807" i="4"/>
  <c r="BE148" i="3"/>
  <c r="BE152" i="3"/>
  <c r="BE163" i="3"/>
  <c r="BE166" i="3"/>
  <c r="BE176" i="3"/>
  <c r="BE183" i="3"/>
  <c r="BE206" i="3"/>
  <c r="E48" i="3"/>
  <c r="BE95" i="3"/>
  <c r="BE100" i="3"/>
  <c r="BE105" i="3"/>
  <c r="BE112" i="3"/>
  <c r="BE116" i="3"/>
  <c r="BE130" i="3"/>
  <c r="BE159" i="3"/>
  <c r="BE169" i="3"/>
  <c r="BE198" i="3"/>
  <c r="BE202" i="3"/>
  <c r="F55" i="3"/>
  <c r="BE90" i="3"/>
  <c r="BE142" i="3"/>
  <c r="BE145" i="3"/>
  <c r="BE172" i="3"/>
  <c r="BE193" i="3"/>
  <c r="J52" i="3"/>
  <c r="BE120" i="3"/>
  <c r="BE123" i="3"/>
  <c r="BE125" i="3"/>
  <c r="BE128" i="3"/>
  <c r="BE133" i="3"/>
  <c r="BE136" i="3"/>
  <c r="BE190" i="3"/>
  <c r="E48" i="2"/>
  <c r="F55" i="2"/>
  <c r="BE99" i="2"/>
  <c r="BE108" i="2"/>
  <c r="BE109" i="2"/>
  <c r="BE137" i="2"/>
  <c r="BE143" i="2"/>
  <c r="BE153" i="2"/>
  <c r="BE164" i="2"/>
  <c r="BE166" i="2"/>
  <c r="BE168" i="2"/>
  <c r="J52" i="2"/>
  <c r="BE119" i="2"/>
  <c r="BE129" i="2"/>
  <c r="BE149" i="2"/>
  <c r="BE98" i="2"/>
  <c r="BE115" i="2"/>
  <c r="BE125" i="2"/>
  <c r="BE157" i="2"/>
  <c r="BE160" i="2"/>
  <c r="BE180" i="2"/>
  <c r="BE88" i="2"/>
  <c r="BE92" i="2"/>
  <c r="BE133" i="2"/>
  <c r="BE172" i="2"/>
  <c r="BE175" i="2"/>
  <c r="BE183" i="2"/>
  <c r="F34" i="2"/>
  <c r="BA55" i="1" s="1"/>
  <c r="J34" i="3"/>
  <c r="AW56" i="1" s="1"/>
  <c r="J34" i="4"/>
  <c r="AW57" i="1" s="1"/>
  <c r="F34" i="4"/>
  <c r="BA57" i="1" s="1"/>
  <c r="F36" i="4"/>
  <c r="BC57" i="1" s="1"/>
  <c r="F36" i="2"/>
  <c r="BC55" i="1" s="1"/>
  <c r="F37" i="2"/>
  <c r="BD55" i="1" s="1"/>
  <c r="F34" i="3"/>
  <c r="BA56" i="1" s="1"/>
  <c r="F37" i="3"/>
  <c r="BD56" i="1" s="1"/>
  <c r="F35" i="4"/>
  <c r="BB57" i="1" s="1"/>
  <c r="J34" i="5"/>
  <c r="AW58" i="1" s="1"/>
  <c r="F36" i="5"/>
  <c r="BC58" i="1" s="1"/>
  <c r="F35" i="2"/>
  <c r="BB55" i="1" s="1"/>
  <c r="J34" i="2"/>
  <c r="AW55" i="1" s="1"/>
  <c r="F36" i="3"/>
  <c r="BC56" i="1" s="1"/>
  <c r="F35" i="3"/>
  <c r="BB56" i="1" s="1"/>
  <c r="F37" i="4"/>
  <c r="BD57" i="1" s="1"/>
  <c r="F37" i="5"/>
  <c r="BD58" i="1" s="1"/>
  <c r="F34" i="5"/>
  <c r="BA58" i="1" s="1"/>
  <c r="F35" i="5"/>
  <c r="BB58" i="1" s="1"/>
  <c r="P85" i="2" l="1"/>
  <c r="AU55" i="1" s="1"/>
  <c r="T92" i="4"/>
  <c r="R85" i="5"/>
  <c r="R84" i="5"/>
  <c r="R93" i="4"/>
  <c r="R92" i="4" s="1"/>
  <c r="P88" i="3"/>
  <c r="P87" i="3" s="1"/>
  <c r="AU56" i="1" s="1"/>
  <c r="T85" i="5"/>
  <c r="T84" i="5"/>
  <c r="P93" i="4"/>
  <c r="P92" i="4" s="1"/>
  <c r="AU57" i="1" s="1"/>
  <c r="T88" i="3"/>
  <c r="T87" i="3"/>
  <c r="P85" i="5"/>
  <c r="P84" i="5"/>
  <c r="AU58" i="1"/>
  <c r="R88" i="3"/>
  <c r="R87" i="3"/>
  <c r="BK85" i="5"/>
  <c r="J85" i="5"/>
  <c r="J60" i="5"/>
  <c r="BK178" i="2"/>
  <c r="J178" i="2"/>
  <c r="J64" i="2" s="1"/>
  <c r="BK718" i="4"/>
  <c r="J718" i="4" s="1"/>
  <c r="J70" i="4" s="1"/>
  <c r="BK93" i="4"/>
  <c r="J93" i="4" s="1"/>
  <c r="J60" i="4" s="1"/>
  <c r="BK86" i="2"/>
  <c r="J86" i="2"/>
  <c r="J60" i="2" s="1"/>
  <c r="BK88" i="3"/>
  <c r="J88" i="3" s="1"/>
  <c r="J60" i="3" s="1"/>
  <c r="J204" i="3"/>
  <c r="J66" i="3"/>
  <c r="F33" i="2"/>
  <c r="AZ55" i="1" s="1"/>
  <c r="F33" i="4"/>
  <c r="AZ57" i="1" s="1"/>
  <c r="J33" i="2"/>
  <c r="AV55" i="1" s="1"/>
  <c r="AT55" i="1" s="1"/>
  <c r="F33" i="5"/>
  <c r="AZ58" i="1"/>
  <c r="BC54" i="1"/>
  <c r="W32" i="1"/>
  <c r="BA54" i="1"/>
  <c r="W30" i="1"/>
  <c r="BB54" i="1"/>
  <c r="W31" i="1"/>
  <c r="F33" i="3"/>
  <c r="AZ56" i="1"/>
  <c r="J33" i="4"/>
  <c r="AV57" i="1"/>
  <c r="AT57" i="1" s="1"/>
  <c r="J33" i="3"/>
  <c r="AV56" i="1" s="1"/>
  <c r="AT56" i="1" s="1"/>
  <c r="BD54" i="1"/>
  <c r="W33" i="1"/>
  <c r="J33" i="5"/>
  <c r="AV58" i="1"/>
  <c r="AT58" i="1" s="1"/>
  <c r="BK85" i="2" l="1"/>
  <c r="J85" i="2"/>
  <c r="BK92" i="4"/>
  <c r="J92" i="4"/>
  <c r="J59" i="4" s="1"/>
  <c r="BK84" i="5"/>
  <c r="J84" i="5" s="1"/>
  <c r="J59" i="5" s="1"/>
  <c r="BK87" i="3"/>
  <c r="J87" i="3"/>
  <c r="J59" i="3" s="1"/>
  <c r="AU54" i="1"/>
  <c r="J30" i="2"/>
  <c r="AG55" i="1"/>
  <c r="AZ54" i="1"/>
  <c r="W29" i="1"/>
  <c r="AX54" i="1"/>
  <c r="AW54" i="1"/>
  <c r="AK30" i="1"/>
  <c r="AY54" i="1"/>
  <c r="J39" i="2" l="1"/>
  <c r="J59" i="2"/>
  <c r="AN55" i="1"/>
  <c r="J30" i="5"/>
  <c r="AG58" i="1" s="1"/>
  <c r="J30" i="3"/>
  <c r="AG56" i="1" s="1"/>
  <c r="AN56" i="1" s="1"/>
  <c r="J30" i="4"/>
  <c r="AG57" i="1"/>
  <c r="AV54" i="1"/>
  <c r="AK29" i="1"/>
  <c r="J39" i="4" l="1"/>
  <c r="J39" i="3"/>
  <c r="J39" i="5"/>
  <c r="AN57" i="1"/>
  <c r="AN58" i="1"/>
  <c r="AG54" i="1"/>
  <c r="AK26" i="1" s="1"/>
  <c r="AT54" i="1"/>
  <c r="AN54" i="1" l="1"/>
  <c r="AK35" i="1"/>
</calcChain>
</file>

<file path=xl/sharedStrings.xml><?xml version="1.0" encoding="utf-8"?>
<sst xmlns="http://schemas.openxmlformats.org/spreadsheetml/2006/main" count="9725" uniqueCount="1603">
  <si>
    <t>Export Komplet</t>
  </si>
  <si>
    <t>VZ</t>
  </si>
  <si>
    <t>2.0</t>
  </si>
  <si>
    <t/>
  </si>
  <si>
    <t>False</t>
  </si>
  <si>
    <t>{526414ab-f4c5-441e-906b-adb8b1a13e5f}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</si>
  <si>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</si>
  <si>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</si>
  <si>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</si>
  <si>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</si>
  <si>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</si>
  <si>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</si>
  <si>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</si>
  <si>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</si>
  <si>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</si>
  <si>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R22022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</si>
  <si>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</si>
  <si>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</si>
  <si>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Silnice III/44214 – stavební úpravy – rekonstrukce mostu ev.č. 44214-2 přes Dobešovský potok před obcí Dobešov</t>
  </si>
  <si>
    <t>KSO:</t>
  </si>
  <si>
    <t>CC-CZ:</t>
  </si>
  <si>
    <t>Místo:</t>
  </si>
  <si>
    <t>Jakubčovice nad Odrou, okr.Nový Jičín</t>
  </si>
  <si>
    <t>Datum:</t>
  </si>
  <si>
    <t>19. 1. 2022</t>
  </si>
  <si>
    <t>Zadavatel:</t>
  </si>
  <si>
    <t>IČ:</t>
  </si>
  <si>
    <t>00095711</t>
  </si>
  <si>
    <t>Správa silnic Moravskoslezského kraje</t>
  </si>
  <si>
    <t>DIČ:</t>
  </si>
  <si>
    <t>CZ00095711</t>
  </si>
  <si>
    <t>Uchazeč:</t>
  </si>
  <si>
    <t>Vyplň údaj</t>
  </si>
  <si>
    <t>Projektant:</t>
  </si>
  <si>
    <t>29362393</t>
  </si>
  <si>
    <t>Rušar mosty s.r.o.</t>
  </si>
  <si>
    <t>CZ29362393</t>
  </si>
  <si>
    <t>True</t>
  </si>
  <si>
    <t>Zpracovatel:</t>
  </si>
  <si>
    <t>62084551</t>
  </si>
  <si>
    <t>Ing. Čestmír Rez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</si>
  <si>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</si>
  <si>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</si>
  <si>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</si>
  <si>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</si>
  <si>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</si>
  <si>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</si>
  <si>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</si>
  <si>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</si>
  <si>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</si>
  <si>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</si>
  <si>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</si>
  <si>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</si>
  <si>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</si>
  <si>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</si>
  <si>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</si>
  <si>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</si>
  <si>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</si>
  <si>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</si>
  <si>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</si>
  <si>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</si>
  <si>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</si>
  <si>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</si>
  <si>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</si>
  <si>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</si>
  <si>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</si>
  <si>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</si>
  <si>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</si>
  <si>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</si>
  <si>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</si>
  <si>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</si>
  <si>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</si>
  <si>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</si>
  <si>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</si>
  <si>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</si>
  <si>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</si>
  <si>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</si>
  <si>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</si>
  <si>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</si>
  <si>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</si>
  <si>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</si>
  <si>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</si>
  <si>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181</t>
  </si>
  <si>
    <t>DIO</t>
  </si>
  <si>
    <t>STA</t>
  </si>
  <si>
    <t>1</t>
  </si>
  <si>
    <t>{75669173-0417-45e0-b765-c3f301ad0f37}</t>
  </si>
  <si>
    <t>822 24</t>
  </si>
  <si>
    <t>2</t>
  </si>
  <si>
    <t>SO 101</t>
  </si>
  <si>
    <t>Silnice III/44214</t>
  </si>
  <si>
    <t>{caa5c820-08cd-457a-84cc-5cc638d76717}</t>
  </si>
  <si>
    <t>822 24 72</t>
  </si>
  <si>
    <t>SO 202</t>
  </si>
  <si>
    <t>Most</t>
  </si>
  <si>
    <t>{573e3dc8-b145-4168-9e20-109b481c8866}</t>
  </si>
  <si>
    <t>821 11 21</t>
  </si>
  <si>
    <t>VON</t>
  </si>
  <si>
    <t>Vedlejší a ostatní náklady</t>
  </si>
  <si>
    <t>{ca5f8b88-4cc3-40ce-aa93-d0c36a15f6e7}</t>
  </si>
  <si>
    <t>KRYCÍ LIST SOUPISU PRACÍ</t>
  </si>
  <si>
    <t>Objekt:</t>
  </si>
  <si>
    <t>SO 181 - DIO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</si>
  <si>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</si>
  <si>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</si>
  <si>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</si>
  <si>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</si>
  <si>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</si>
  <si>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5 - Komunikace pozemní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</si>
  <si>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</si>
  <si>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</si>
  <si>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</si>
  <si>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</si>
  <si>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</si>
  <si>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</si>
  <si>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</si>
  <si>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</si>
  <si>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</si>
  <si>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</si>
  <si>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</si>
  <si>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</si>
  <si>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</si>
  <si>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</si>
  <si>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</si>
  <si>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</si>
  <si>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</si>
  <si>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</si>
  <si>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</si>
  <si>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</si>
  <si>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</si>
  <si>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</si>
  <si>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</si>
  <si>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572241122</t>
  </si>
  <si>
    <t>Vyspravení výtluků materiálem na bázi asfaltu s řezáním, vysekáním, očištěním, zaplněním směsí a zhutněním asfaltovým betonem ACO (AB) při vyspravované ploše na 1 km komunikace přes 10 % tl. přes 40 do 60 mm</t>
  </si>
  <si>
    <t>m2</t>
  </si>
  <si>
    <t>CS ÚRS 2022 01</t>
  </si>
  <si>
    <t>4</t>
  </si>
  <si>
    <t>-752934126</t>
  </si>
  <si>
    <t>Online PSC</t>
  </si>
  <si>
    <t>https://podminky.urs.cz/item/CS_URS_2022_01/572241122</t>
  </si>
  <si>
    <t>P</t>
  </si>
  <si>
    <t>Poznámka k položce:_x000D_
Před zahájením stavebních prací a s nimi související objízdnou trasou je nutno provést úpravu místní komunikace Veselí – Dobešov. Na základě obhlídky místní komunikace zástupci investora – SSMSK byla stanovena částka pro zajištění sjízdnosti 1,20mil. 
Jedná se o předpokládanou hodnotu, která musí být v době  výstavby aktualizována vzhledem ke skutečnému stavu a požadavků. Částka bude schválena TDI.</t>
  </si>
  <si>
    <t>9</t>
  </si>
  <si>
    <t>Ostatní konstrukce a práce, bourání</t>
  </si>
  <si>
    <t>912211111</t>
  </si>
  <si>
    <t>Montáž směrového sloupku plastového s odrazkou prostým uložením bez betonového základu silničního</t>
  </si>
  <si>
    <t>kus</t>
  </si>
  <si>
    <t>-601658046</t>
  </si>
  <si>
    <t>https://podminky.urs.cz/item/CS_URS_2022_01/912211111</t>
  </si>
  <si>
    <t>VV</t>
  </si>
  <si>
    <t>"bílá barva - Z11a/b" 7+6</t>
  </si>
  <si>
    <t>"červená barva - Z11c" 2</t>
  </si>
  <si>
    <t>"červená barva - Z11d" 2</t>
  </si>
  <si>
    <t>Součet</t>
  </si>
  <si>
    <t>3</t>
  </si>
  <si>
    <t>M</t>
  </si>
  <si>
    <t>40445162</t>
  </si>
  <si>
    <t>sloupek směrový silniční plastový 1,0m</t>
  </si>
  <si>
    <t>8</t>
  </si>
  <si>
    <t>-1480047385</t>
  </si>
  <si>
    <t>912211121</t>
  </si>
  <si>
    <t>Montáž směrového sloupku plastového s odrazkou přišroubováním na svodidlo</t>
  </si>
  <si>
    <t>-1849435090</t>
  </si>
  <si>
    <t>https://podminky.urs.cz/item/CS_URS_2022_01/912211121</t>
  </si>
  <si>
    <t>bílá barva - Z11a/b</t>
  </si>
  <si>
    <t>"most 44212-1" 9</t>
  </si>
  <si>
    <t>"most 44212-2" 8</t>
  </si>
  <si>
    <t>modrá barva - Z11e/f</t>
  </si>
  <si>
    <t>40445153</t>
  </si>
  <si>
    <t>sloupek svodidlový plastový</t>
  </si>
  <si>
    <t>-179657969</t>
  </si>
  <si>
    <t>6</t>
  </si>
  <si>
    <t>913121111</t>
  </si>
  <si>
    <t>Montáž a demontáž dočasných dopravních značek kompletních značek vč. podstavce a sloupku základních</t>
  </si>
  <si>
    <t>1093140066</t>
  </si>
  <si>
    <t>https://podminky.urs.cz/item/CS_URS_2022_01/913121111</t>
  </si>
  <si>
    <t>výkres 04</t>
  </si>
  <si>
    <t>"1.fáze" 27</t>
  </si>
  <si>
    <t>"2.fáze" 22</t>
  </si>
  <si>
    <t>7</t>
  </si>
  <si>
    <t>913121112</t>
  </si>
  <si>
    <t>Montáž a demontáž dočasných dopravních značek kompletních značek vč. podstavce a sloupku zvětšených</t>
  </si>
  <si>
    <t>-397749369</t>
  </si>
  <si>
    <t>https://podminky.urs.cz/item/CS_URS_2022_01/913121112</t>
  </si>
  <si>
    <t>"1.fáze" 2</t>
  </si>
  <si>
    <t>913121211</t>
  </si>
  <si>
    <t>Montáž a demontáž dočasných dopravních značek Příplatek za první a každý další den použití dočasných dopravních značek k ceně 12-1111</t>
  </si>
  <si>
    <t>-1984891343</t>
  </si>
  <si>
    <t>https://podminky.urs.cz/item/CS_URS_2022_01/913121211</t>
  </si>
  <si>
    <t>"1.fáze" 27"značek"*3"měsíce"*31"dní"</t>
  </si>
  <si>
    <t>"2.fáze" 22"značek"*1"měsíc"*31"dní"</t>
  </si>
  <si>
    <t>913121212</t>
  </si>
  <si>
    <t>Montáž a demontáž dočasných dopravních značek Příplatek za první a každý další den použití dočasných dopravních značek k ceně 12-1112</t>
  </si>
  <si>
    <t>-1705963334</t>
  </si>
  <si>
    <t>https://podminky.urs.cz/item/CS_URS_2022_01/913121212</t>
  </si>
  <si>
    <t>"1.fáze" 2"značky"*3"měsíce"*31"dní"</t>
  </si>
  <si>
    <t>10</t>
  </si>
  <si>
    <t>913221111</t>
  </si>
  <si>
    <t>Montáž a demontáž dočasných dopravních zábran světelných včetně zásobníku na akumulátor, šířky 1,5 m, 3 světla</t>
  </si>
  <si>
    <t>-1221949552</t>
  </si>
  <si>
    <t>https://podminky.urs.cz/item/CS_URS_2022_01/913221111</t>
  </si>
  <si>
    <t>11</t>
  </si>
  <si>
    <t>913221211</t>
  </si>
  <si>
    <t>Montáž a demontáž dočasných dopravních zábran Příplatek za první a každý další den použití dočasných dopravních zábran k ceně 22-1111</t>
  </si>
  <si>
    <t>-618640343</t>
  </si>
  <si>
    <t>https://podminky.urs.cz/item/CS_URS_2022_01/913221211</t>
  </si>
  <si>
    <t>"1.fáze" 2"soupravy"*3"měsíce"*31"dní"</t>
  </si>
  <si>
    <t>12</t>
  </si>
  <si>
    <t>913331115</t>
  </si>
  <si>
    <t>Montáž a demontáž dočasných dopravních vodících zařízení signální svítilny včetně akumulátoru</t>
  </si>
  <si>
    <t>1730576027</t>
  </si>
  <si>
    <t>https://podminky.urs.cz/item/CS_URS_2022_01/913331115</t>
  </si>
  <si>
    <t>"2.fáze" 2</t>
  </si>
  <si>
    <t>13</t>
  </si>
  <si>
    <t>913331215</t>
  </si>
  <si>
    <t>Montáž a demontáž dočasných dopravních vodících zařízení Příplatek za první a každý další den použití dočasných dopravních vodících zařízení k ceně 33-1115</t>
  </si>
  <si>
    <t>-8393809</t>
  </si>
  <si>
    <t>https://podminky.urs.cz/item/CS_URS_2022_01/913331215</t>
  </si>
  <si>
    <t>"2.fáze" 2"soupravy"*1"měsíc"*31"dní"</t>
  </si>
  <si>
    <t>14</t>
  </si>
  <si>
    <t>913411111</t>
  </si>
  <si>
    <t>Montáž a demontáž mobilní semaforové soupravy 2 semafory</t>
  </si>
  <si>
    <t>526117808</t>
  </si>
  <si>
    <t>https://podminky.urs.cz/item/CS_URS_2022_01/913411111</t>
  </si>
  <si>
    <t>"2.fáze" 1</t>
  </si>
  <si>
    <t>913411211</t>
  </si>
  <si>
    <t>Montáž a demontáž mobilní semaforové soupravy Příplatek za první a každý další den použití mobilní semaforové soupravy k ceně 41-1111</t>
  </si>
  <si>
    <t>1727193063</t>
  </si>
  <si>
    <t>https://podminky.urs.cz/item/CS_URS_2022_01/913411211</t>
  </si>
  <si>
    <t>"2.fáze" 1"souprava"*3"měsíce"*31"dní"</t>
  </si>
  <si>
    <t>16</t>
  </si>
  <si>
    <t>915211111</t>
  </si>
  <si>
    <t>Vodorovné dopravní značení stříkaným plastem dělící čára šířky 125 mm souvislá bílá základní</t>
  </si>
  <si>
    <t>m</t>
  </si>
  <si>
    <t>964010428</t>
  </si>
  <si>
    <t>https://podminky.urs.cz/item/CS_URS_2022_01/915211111</t>
  </si>
  <si>
    <t>"trvalé dopravní značení V4 - výkres 03" 2*285,0</t>
  </si>
  <si>
    <t>17</t>
  </si>
  <si>
    <t>915222121</t>
  </si>
  <si>
    <t>Přechodné vodorovné dopravní značení samolepicí retroreflexní fólií s trvanlivostí přes 2 do 6 měsíců</t>
  </si>
  <si>
    <t>-632627986</t>
  </si>
  <si>
    <t>https://podminky.urs.cz/item/CS_URS_2022_01/915222121</t>
  </si>
  <si>
    <t>"2.fáze" 2*3,5</t>
  </si>
  <si>
    <t>18</t>
  </si>
  <si>
    <t>915222911</t>
  </si>
  <si>
    <t>Přechodné vodorovné dopravní značení odstranění retroreflexní fólie</t>
  </si>
  <si>
    <t>-811560863</t>
  </si>
  <si>
    <t>https://podminky.urs.cz/item/CS_URS_2022_01/915222911</t>
  </si>
  <si>
    <t>19</t>
  </si>
  <si>
    <t>915611111</t>
  </si>
  <si>
    <t>Předznačení pro vodorovné značení stříkané barvou nebo prováděné z nátěrových hmot liniové dělicí čáry, vodicí proužky</t>
  </si>
  <si>
    <t>-1495938164</t>
  </si>
  <si>
    <t>https://podminky.urs.cz/item/CS_URS_2022_01/915611111</t>
  </si>
  <si>
    <t>20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</si>
  <si>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</si>
  <si>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</si>
  <si>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-593067122</t>
  </si>
  <si>
    <t>https://podminky.urs.cz/item/CS_URS_2022_01/966006132</t>
  </si>
  <si>
    <t>"stávající značky B13 a E13" 8</t>
  </si>
  <si>
    <t>997</t>
  </si>
  <si>
    <t>Přesun sutě</t>
  </si>
  <si>
    <t>997221571</t>
  </si>
  <si>
    <t>Vodorovná doprava vybouraných hmot bez naložení, ale se složením a s hrubým urovnáním na vzdálenost do 1 km</t>
  </si>
  <si>
    <t>t</t>
  </si>
  <si>
    <t>-1748694816</t>
  </si>
  <si>
    <t>https://podminky.urs.cz/item/CS_URS_2022_01/997221571</t>
  </si>
  <si>
    <t>"dopravní značky na skládku správce silnice do 10km" 8*0,082"t/ks"</t>
  </si>
  <si>
    <t>22</t>
  </si>
  <si>
    <t>997221579</t>
  </si>
  <si>
    <t>Vodorovná doprava vybouraných hmot bez naložení, ale se složením a s hrubým urovnáním na vzdálenost Příplatek k ceně za každý další i započatý 1 km přes 1 km</t>
  </si>
  <si>
    <t>-863494280</t>
  </si>
  <si>
    <t>https://podminky.urs.cz/item/CS_URS_2022_01/997221579</t>
  </si>
  <si>
    <t>"dopravní značky na skládku správce silnice do 10km" 8*0,082"t/ks"*9"km"</t>
  </si>
  <si>
    <t>VRN</t>
  </si>
  <si>
    <t>Vedlejší rozpočtové náklady</t>
  </si>
  <si>
    <t>VRN7</t>
  </si>
  <si>
    <t>Provozní vlivy</t>
  </si>
  <si>
    <t>23</t>
  </si>
  <si>
    <t>071203000</t>
  </si>
  <si>
    <t>Provoz dalšího subjektu - Zajištění obslužnosti obce Dobešov</t>
  </si>
  <si>
    <t>kpl</t>
  </si>
  <si>
    <t>1024</t>
  </si>
  <si>
    <t>-598839651</t>
  </si>
  <si>
    <t>https://podminky.urs.cz/item/CS_URS_2022_01/071203000</t>
  </si>
  <si>
    <t>Poznámka k položce:_x000D_
Zajištění obslužnosti obce Dobešov soukromým autodopravcem (zajištění v rámci stavby ). Nahrazení jednotlivých spojů bude řešeno dle aktuální vytíženosti spojů a požadavků osadního výboru Dobešev. 
Předpoklad stanoven na základě podkladů KODIS (dne 27.7.2020) 112.028kč/ měsíc 
úplná uzavírka 3 měsíce: 3x112.028=336.084kč
Jedná se o předpokládanou hodnotu, která musí být v době výstavby aktualizována vzhledem ke skutečné vytíženosti. Částka bude schválena TDI.</t>
  </si>
  <si>
    <t>24</t>
  </si>
  <si>
    <t>072103001</t>
  </si>
  <si>
    <t>Projednání DIO a zajištění DIR komunikace II.a III. třídy</t>
  </si>
  <si>
    <t>1728818836</t>
  </si>
  <si>
    <t>https://podminky.urs.cz/item/CS_URS_2022_01/072103001</t>
  </si>
  <si>
    <t>SO 101 - Silnice III/44214</t>
  </si>
  <si>
    <t xml:space="preserve">    1 - Zemní práce</t>
  </si>
  <si>
    <t xml:space="preserve">    998 - Přesun hmot</t>
  </si>
  <si>
    <t xml:space="preserve">    VRN1 - Průzkumné, geodetické a projektové práce</t>
  </si>
  <si>
    <t>Zemní práce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</si>
  <si>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</si>
  <si>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</si>
  <si>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-1055275945</t>
  </si>
  <si>
    <t>https://podminky.urs.cz/item/CS_URS_2022_01/113107232</t>
  </si>
  <si>
    <t>výměry určeny odměřením a výpočtem z digitálního podkladu</t>
  </si>
  <si>
    <t>"stmelená podkladní vrstva tl.200mm v ploše lokálních sanací" 262,0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</si>
  <si>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</si>
  <si>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</si>
  <si>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-1162447996</t>
  </si>
  <si>
    <t>https://podminky.urs.cz/item/CS_URS_2022_01/113107241</t>
  </si>
  <si>
    <t>"asfaltová podkladní vrstva v ploše lokálních sanací" 262,0</t>
  </si>
  <si>
    <t>113154233</t>
  </si>
  <si>
    <t>Frézování živičného podkladu nebo krytu s naložením na dopravní prostředek plochy přes 500 do 1 000 m2 bez překážek v trase pruhu šířky přes 1 m do 2 m, tloušťky vrstvy 50 mm</t>
  </si>
  <si>
    <t>-1720154915</t>
  </si>
  <si>
    <t>https://podminky.urs.cz/item/CS_URS_2022_01/113154233</t>
  </si>
  <si>
    <t>"obrusná vrstva v celé ploše úpravy" 960,0</t>
  </si>
  <si>
    <t>122251104</t>
  </si>
  <si>
    <t>Odkopávky a prokopávky nezapažené strojně v hornině třídy těžitelnosti I skupiny 3 přes 100 do 500 m3</t>
  </si>
  <si>
    <t>m3</t>
  </si>
  <si>
    <t>601143325</t>
  </si>
  <si>
    <t>https://podminky.urs.cz/item/CS_URS_2022_01/122251104</t>
  </si>
  <si>
    <t>"nezpevněná krajnice šíř.0,75m a tl. 0,15m v rozsahu stavebních úprav vozovky" 0,75*0,15*165,0*2</t>
  </si>
  <si>
    <t>"nestmelené podkladní vrstvy šíř.2,0m a tl.0,4m v rozsahu stavebních úprav vozovky" 2,0*0,4*165,0</t>
  </si>
  <si>
    <t>"výkop pro náhradu podloží vozovky a přilehlého svahu - výkres 04" 1,0"m2"*165,0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</si>
  <si>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</si>
  <si>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</si>
  <si>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-942574235</t>
  </si>
  <si>
    <t>https://podminky.urs.cz/item/CS_URS_2022_01/162751117</t>
  </si>
  <si>
    <t>na skládku do 20km</t>
  </si>
  <si>
    <t>"z úprav silničního tělesa" 334,125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</si>
  <si>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</si>
  <si>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</si>
  <si>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929105025</t>
  </si>
  <si>
    <t>https://podminky.urs.cz/item/CS_URS_2022_01/162751119</t>
  </si>
  <si>
    <t>"z úprav silničního tělesa" 334,125*10"km"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</si>
  <si>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</si>
  <si>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</si>
  <si>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-1799056668</t>
  </si>
  <si>
    <t>https://podminky.urs.cz/item/CS_URS_2022_01/171152111</t>
  </si>
  <si>
    <t>"výměna podloží - výkres 02, 04" 3,0*0,5*165,0</t>
  </si>
  <si>
    <t>58344197</t>
  </si>
  <si>
    <t>štěrkodrť frakce 0/63</t>
  </si>
  <si>
    <t>-829094731</t>
  </si>
  <si>
    <t>247,5*2,0"t/m3</t>
  </si>
  <si>
    <t>181411132</t>
  </si>
  <si>
    <t>Založení trávníku na půdě předem připravené plochy do 1000 m2 výsevem včetně utažení parkového na svahu přes 1:5 do 1:2</t>
  </si>
  <si>
    <t>255442078</t>
  </si>
  <si>
    <t>https://podminky.urs.cz/item/CS_URS_2022_01/181411132</t>
  </si>
  <si>
    <t>"výkres 02, 04" 2*1,5*165,0</t>
  </si>
  <si>
    <t>00572474</t>
  </si>
  <si>
    <t>osivo směs travní krajinná-svahová</t>
  </si>
  <si>
    <t>kg</t>
  </si>
  <si>
    <t>-704917317</t>
  </si>
  <si>
    <t>495 * 0,02 " Přepočtené koeficientem množství</t>
  </si>
  <si>
    <t>182351123</t>
  </si>
  <si>
    <t>Rozprostření a urovnání ornice ve svahu sklonu přes 1:5 strojně při souvislé ploše přes 100 do 500 m2, tl. vrstvy do 200 mm</t>
  </si>
  <si>
    <t>1005532914</t>
  </si>
  <si>
    <t>https://podminky.urs.cz/item/CS_URS_2022_01/182351123</t>
  </si>
  <si>
    <t>10364101</t>
  </si>
  <si>
    <t>zemina pro terénní úpravy -  ornice</t>
  </si>
  <si>
    <t>-1897225817</t>
  </si>
  <si>
    <t>495,0*0,15*1,8"t/m3"</t>
  </si>
  <si>
    <t>564851011</t>
  </si>
  <si>
    <t>Podklad ze štěrkodrti ŠD s rozprostřením a zhutněním plochy jednotlivě do 100 m2, po zhutnění tl. 150 mm</t>
  </si>
  <si>
    <t>-1966951326</t>
  </si>
  <si>
    <t>https://podminky.urs.cz/item/CS_URS_2022_01/564851011</t>
  </si>
  <si>
    <t>v rozsahu sanace vozovky - výkres 02, 04</t>
  </si>
  <si>
    <t>"ochranná vrstva vozovky"  2,2*165,0</t>
  </si>
  <si>
    <t>"podkladní vrstva vozovky"  2,2*165,0</t>
  </si>
  <si>
    <t>565145111</t>
  </si>
  <si>
    <t>Asfaltový beton vrstva podkladní ACP 16 (obalované kamenivo střednězrnné - OKS) s rozprostřením a zhutněním v pruhu šířky přes 1,5 do 3 m, po zhutnění tl. 60 mm</t>
  </si>
  <si>
    <t>-1079977683</t>
  </si>
  <si>
    <t>https://podminky.urs.cz/item/CS_URS_2022_01/565145111</t>
  </si>
  <si>
    <t>"v rozsahu sanace vozovky - výkres 02, 04" 1,6*165,0</t>
  </si>
  <si>
    <t>569851111</t>
  </si>
  <si>
    <t>Zpevnění krajnic nebo komunikací pro pěší s rozprostřením a zhutněním, po zhutnění štěrkodrtí tl. 150 mm</t>
  </si>
  <si>
    <t>2054780647</t>
  </si>
  <si>
    <t>https://podminky.urs.cz/item/CS_URS_2022_01/569851111</t>
  </si>
  <si>
    <t>"v rozsahu sanace vozovky - výkres 02, 04" 0,75*165,0*2</t>
  </si>
  <si>
    <t>573191111</t>
  </si>
  <si>
    <t>Postřik infiltrační kationaktivní emulzí v množství 1,00 kg/m2</t>
  </si>
  <si>
    <t>878038439</t>
  </si>
  <si>
    <t>https://podminky.urs.cz/item/CS_URS_2022_01/573191111</t>
  </si>
  <si>
    <t>"na nestmelené podkladní vrstvě" 1,5*165,0</t>
  </si>
  <si>
    <t>573231107</t>
  </si>
  <si>
    <t>Postřik spojovací PS bez posypu kamenivem ze silniční emulze, v množství 0,40 kg/m2</t>
  </si>
  <si>
    <t>1266243339</t>
  </si>
  <si>
    <t>https://podminky.urs.cz/item/CS_URS_2022_01/573231107</t>
  </si>
  <si>
    <t>"na asfaltové podkladní vrstvě" 1,6*165,0</t>
  </si>
  <si>
    <t>v celém rozsahu výměny obrusné vrstvy vozovky - výkres 02, 04</t>
  </si>
  <si>
    <t>"na asfaltové podkladní vrstvě" 960,0</t>
  </si>
  <si>
    <t>577144121</t>
  </si>
  <si>
    <t>Asfaltový beton vrstva obrusná ACO 11 (ABS) s rozprostřením a se zhutněním z nemodifikovaného asfaltu v pruhu šířky přes 3 m tř. I, po zhutnění tl. 50 mm</t>
  </si>
  <si>
    <t>-2081039382</t>
  </si>
  <si>
    <t>https://podminky.urs.cz/item/CS_URS_2022_01/577144121</t>
  </si>
  <si>
    <t>"v celém rozsahu výměny obrusné vrstvy vozovky" 960,0</t>
  </si>
  <si>
    <t>919721221</t>
  </si>
  <si>
    <t>Geomříž pro vyztužení asfaltového povrchu ze skelných vláken</t>
  </si>
  <si>
    <t>1542010008</t>
  </si>
  <si>
    <t>https://podminky.urs.cz/item/CS_URS_2022_01/919721221</t>
  </si>
  <si>
    <t>"napojení stávající a nové vozovky na dl. 4,0m s pevností 50/50 kN/m" 2*6,0*4,0</t>
  </si>
  <si>
    <t>919726122</t>
  </si>
  <si>
    <t>Geotextilie netkaná pro ochranu, separaci nebo filtraci měrná hmotnost přes 200 do 300 g/m2</t>
  </si>
  <si>
    <t>-1906199784</t>
  </si>
  <si>
    <t>https://podminky.urs.cz/item/CS_URS_2022_01/919726122</t>
  </si>
  <si>
    <t>"separační vrstva ve výměně podloží" 1,5*165,0</t>
  </si>
  <si>
    <t>938902151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</si>
  <si>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</si>
  <si>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1172002466</t>
  </si>
  <si>
    <t>https://podminky.urs.cz/item/CS_URS_2022_01/938902151</t>
  </si>
  <si>
    <t>"na straně sanace podloží - výkres 02, 04" 165,0</t>
  </si>
  <si>
    <t>938909331</t>
  </si>
  <si>
    <t>Čištění vozovek metením bláta, prachu nebo hlinitého nánosu s odklizením na hromady na vzdálenost do 20 m nebo naložením na dopravní prostředek ručně povrchu podkladu nebo krytu betonového nebo živičného</t>
  </si>
  <si>
    <t>-1858908458</t>
  </si>
  <si>
    <t>https://podminky.urs.cz/item/CS_URS_2022_01/938909331</t>
  </si>
  <si>
    <t>"plocha vozovky po frézování krytu" 960,0</t>
  </si>
  <si>
    <t>997221551</t>
  </si>
  <si>
    <t>Vodorovná doprava suti bez naložení, ale se složením a s hrubým urovnáním ze sypkých materiálů, na vzdálenost do 1 km</t>
  </si>
  <si>
    <t>682353418</t>
  </si>
  <si>
    <t>https://podminky.urs.cz/item/CS_URS_2022_01/997221551</t>
  </si>
  <si>
    <t>"stmelené podkladní vrstvy vozovky" 262,0*0,625"t/m"</t>
  </si>
  <si>
    <t>"zemina z čištění příkopu" 165,0*0,2"m3/m"*2,0"t/m3"</t>
  </si>
  <si>
    <t>"suť z čištění povrchu vozovky po frézování" 960,0*0,02"t/m2"</t>
  </si>
  <si>
    <t>997221559</t>
  </si>
  <si>
    <t>Vodorovná doprava suti bez naložení, ale se složením a s hrubým urovnáním Příplatek k ceně za každý další i započatý 1 km přes 1 km</t>
  </si>
  <si>
    <t>453600602</t>
  </si>
  <si>
    <t>https://podminky.urs.cz/item/CS_URS_2022_01/997221559</t>
  </si>
  <si>
    <t>"stmelené podkladní vrstvy vozovky" 262,0*0,625"t/m"*19"km"</t>
  </si>
  <si>
    <t>"zemina z čištění příkopu" 165,0*0,2"m3/m"*2,0"t/m3"*19"km"</t>
  </si>
  <si>
    <t>"suť z čištění povrchu vozovky po frézování" 960,0*0,02"t/m2"*19"km"</t>
  </si>
  <si>
    <t>25</t>
  </si>
  <si>
    <t>997221861</t>
  </si>
  <si>
    <t>Poplatek za uložení stavebního odpadu na recyklační skládce (skládkovné) z prostého betonu zatříděného do Katalogu odpadů pod kódem 17 01 01</t>
  </si>
  <si>
    <t>-1404201944</t>
  </si>
  <si>
    <t>https://podminky.urs.cz/item/CS_URS_2022_01/997221861</t>
  </si>
  <si>
    <t>26</t>
  </si>
  <si>
    <t>997221873</t>
  </si>
  <si>
    <t>Poplatek za uložení stavebního odpadu na recyklační skládce (skládkovné) zeminy a kamení zatříděného do Katalogu odpadů pod kódem 17 05 04</t>
  </si>
  <si>
    <t>4093459</t>
  </si>
  <si>
    <t>https://podminky.urs.cz/item/CS_URS_2022_01/997221873</t>
  </si>
  <si>
    <t>"výkopek z úprav silničního tělesa" 334,125*2,0"t/m3"</t>
  </si>
  <si>
    <t>27</t>
  </si>
  <si>
    <t>997221875</t>
  </si>
  <si>
    <t>Poplatek za uložení stavebního odpadu na recyklační skládce (skládkovné) asfaltového bez obsahu dehtu zatříděného do Katalogu odpadů pod kódem 17 03 02</t>
  </si>
  <si>
    <t>-454882952</t>
  </si>
  <si>
    <t>https://podminky.urs.cz/item/CS_URS_2022_01/997221875</t>
  </si>
  <si>
    <t>998</t>
  </si>
  <si>
    <t>Přesun hmot</t>
  </si>
  <si>
    <t>28</t>
  </si>
  <si>
    <t>998225111</t>
  </si>
  <si>
    <t>Přesun hmot pro komunikace s krytem z kameniva, monolitickým betonovým nebo živičným dopravní vzdálenost do 200 m jakékoliv délky objektu</t>
  </si>
  <si>
    <t>-289844639</t>
  </si>
  <si>
    <t>https://podminky.urs.cz/item/CS_URS_2022_01/998225111</t>
  </si>
  <si>
    <t>VRN1</t>
  </si>
  <si>
    <t>Průzkumné, geodetické a projektové práce</t>
  </si>
  <si>
    <t>29</t>
  </si>
  <si>
    <t>011603000</t>
  </si>
  <si>
    <t>Diagnostika komunikace</t>
  </si>
  <si>
    <t>-1005931572</t>
  </si>
  <si>
    <t>https://podminky.urs.cz/item/CS_URS_2022_01/011603000</t>
  </si>
  <si>
    <t>Poznámka k položce:_x000D_
Provedení kontroly očištěného povrchu a rozhodnutí kvalifikovanou osobou o rozsahu lokálních oprav dle TP 115. Rozsah, způsob lokálních oprav a cena musí být schváleny objednatelem.</t>
  </si>
  <si>
    <t>SO 202 - Most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</si>
  <si>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</si>
  <si>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</si>
  <si>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</si>
  <si>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</si>
  <si>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</si>
  <si>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</si>
  <si>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764 - Konstrukce klempířské</t>
  </si>
  <si>
    <t>111211201</t>
  </si>
  <si>
    <t>Odstranění křovin a stromů s odstraněním kořenů ručně průměru kmene do 100 mm jakékoliv plochy v rovině nebo ve svahu o sklonu přes 1:5</t>
  </si>
  <si>
    <t>113805555</t>
  </si>
  <si>
    <t>https://podminky.urs.cz/item/CS_URS_2022_01/111211201</t>
  </si>
  <si>
    <t>"výkres C.2" 883,0</t>
  </si>
  <si>
    <t>112101102</t>
  </si>
  <si>
    <t>Odstranění stromů s odřezáním kmene a s odvětvením listnatých, průměru kmene přes 300 do 500 mm</t>
  </si>
  <si>
    <t>-873630645</t>
  </si>
  <si>
    <t>https://podminky.urs.cz/item/CS_URS_2022_01/112101102</t>
  </si>
  <si>
    <t>"výkres C.2" 33</t>
  </si>
  <si>
    <t>112101104</t>
  </si>
  <si>
    <t>Odstranění stromů s odřezáním kmene a s odvětvením listnatých, průměru kmene přes 700 do 900 mm</t>
  </si>
  <si>
    <t>-27657224</t>
  </si>
  <si>
    <t>https://podminky.urs.cz/item/CS_URS_2022_01/112101104</t>
  </si>
  <si>
    <t>"výkres C.2" 3</t>
  </si>
  <si>
    <t>112155221</t>
  </si>
  <si>
    <t>Štěpkování s naložením na dopravní prostředek a odvozem do 20 km stromků a větví solitérů, průměru kmene přes 300 do 500 mm</t>
  </si>
  <si>
    <t>-482168062</t>
  </si>
  <si>
    <t>https://podminky.urs.cz/item/CS_URS_2022_01/112155221</t>
  </si>
  <si>
    <t>112155225</t>
  </si>
  <si>
    <t>Štěpkování s naložením na dopravní prostředek a odvozem do 20 km stromků a větví solitérů, průměru kmene přes 500 do 900 mm</t>
  </si>
  <si>
    <t>497460864</t>
  </si>
  <si>
    <t>https://podminky.urs.cz/item/CS_URS_2022_01/112155225</t>
  </si>
  <si>
    <t>112155311</t>
  </si>
  <si>
    <t>Štěpkování s naložením na dopravní prostředek a odvozem do 20 km keřového porostu středně hustého</t>
  </si>
  <si>
    <t>355919003</t>
  </si>
  <si>
    <t>https://podminky.urs.cz/item/CS_URS_2022_01/112155311</t>
  </si>
  <si>
    <t>112251102</t>
  </si>
  <si>
    <t>Odstranění pařezů strojně s jejich vykopáním, vytrháním nebo odstřelením průměru přes 300 do 500 mm</t>
  </si>
  <si>
    <t>-751064850</t>
  </si>
  <si>
    <t>https://podminky.urs.cz/item/CS_URS_2022_01/112251102</t>
  </si>
  <si>
    <t>112251104</t>
  </si>
  <si>
    <t>Odstranění pařezů strojně s jejich vykopáním, vytrháním nebo odstřelením průměru přes 700 do 900 mm</t>
  </si>
  <si>
    <t>2039611484</t>
  </si>
  <si>
    <t>https://podminky.urs.cz/item/CS_URS_2022_01/112251104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</si>
  <si>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</si>
  <si>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</si>
  <si>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2072175109</t>
  </si>
  <si>
    <t>https://podminky.urs.cz/item/CS_URS_2022_01/113107224</t>
  </si>
  <si>
    <t>"výměry určeny odměřením a výpočtem z digitálního podkladu" 325,0</t>
  </si>
  <si>
    <t>113154123</t>
  </si>
  <si>
    <t>Frézování živičného podkladu nebo krytu s naložením na dopravní prostředek plochy do 500 m2 bez překážek v trase pruhu šířky přes 0,5 m do 1 m, tloušťky vrstvy 50 mm</t>
  </si>
  <si>
    <t>-362858906</t>
  </si>
  <si>
    <t>https://podminky.urs.cz/item/CS_URS_2022_01/113154123</t>
  </si>
  <si>
    <t>Likvidaci vytěženého materiálu vč. odvozu zajistí zhotovitel stavby na základě kupní smlouvy.</t>
  </si>
  <si>
    <t>"výměry určeny odměřením a výpočtem z digitálního podkladu" 325,0*2"vrstvy"</t>
  </si>
  <si>
    <t>114203103</t>
  </si>
  <si>
    <t>Rozebrání dlažeb nebo záhozů s naložením na dopravní prostředek dlažeb z lomového kamene nebo betonových tvárnic do cementové malty se spárami zalitými cementovou maltou</t>
  </si>
  <si>
    <t>1689249390</t>
  </si>
  <si>
    <t>https://podminky.urs.cz/item/CS_URS_2022_01/114203103</t>
  </si>
  <si>
    <t>"zpevnění koryta v tl.0,5m s uložením vybouraného materiálu na stavbě pro zpětné použití" 0,5*(10,0+75,0)"m2"</t>
  </si>
  <si>
    <t>114203202</t>
  </si>
  <si>
    <t>Očištění lomového kamene nebo betonových tvárnic získaných při rozebrání dlažeb, záhozů, rovnanin a soustřeďovacích staveb od malty</t>
  </si>
  <si>
    <t>-2108074614</t>
  </si>
  <si>
    <t>https://podminky.urs.cz/item/CS_URS_2022_01/114203202</t>
  </si>
  <si>
    <t>"zpevnění koryta" 42,5</t>
  </si>
  <si>
    <t>114203301</t>
  </si>
  <si>
    <t>Třídění lomového kamene nebo betonových tvárnic získaných při rozebrání dlažeb, záhozů, rovnanin a soustřeďovacích staveb podle druhu, velikosti nebo tvaru</t>
  </si>
  <si>
    <t>-2053655440</t>
  </si>
  <si>
    <t>https://podminky.urs.cz/item/CS_URS_2022_01/114203301</t>
  </si>
  <si>
    <t>115001106</t>
  </si>
  <si>
    <t xml:space="preserve">Převedení vody potrubím průměru DN přes 600 </t>
  </si>
  <si>
    <t>-562032361</t>
  </si>
  <si>
    <t>https://podminky.urs.cz/item/CS_URS_2022_01/115001106</t>
  </si>
  <si>
    <t>"výkres 12" 41,0</t>
  </si>
  <si>
    <t>115101201</t>
  </si>
  <si>
    <t>Čerpání vody na dopravní výšku do 10 m s uvažovaným průměrným přítokem do 500 l/min</t>
  </si>
  <si>
    <t>hod</t>
  </si>
  <si>
    <t>-1176727270</t>
  </si>
  <si>
    <t>https://podminky.urs.cz/item/CS_URS_2022_01/115101201</t>
  </si>
  <si>
    <t>90"dní"*10,0"denně"</t>
  </si>
  <si>
    <t>115101301</t>
  </si>
  <si>
    <t>Pohotovost záložní čerpací soupravy pro dopravní výšku do 10 m s uvažovaným průměrným přítokem do 500 l/min</t>
  </si>
  <si>
    <t>den</t>
  </si>
  <si>
    <t>-1525372825</t>
  </si>
  <si>
    <t>https://podminky.urs.cz/item/CS_URS_2022_01/115101301</t>
  </si>
  <si>
    <t>90"dní"</t>
  </si>
  <si>
    <t>121151123</t>
  </si>
  <si>
    <t>Sejmutí ornice strojně při souvislé ploše přes 500 m2, tl. vrstvy do 200 mm</t>
  </si>
  <si>
    <t>-1496714053</t>
  </si>
  <si>
    <t>https://podminky.urs.cz/item/CS_URS_2022_01/121151123</t>
  </si>
  <si>
    <t xml:space="preserve">"sejmutí drnu v tl. 0,2 m z dotčených zelených ploch v místě výkopů a stavebních prací" 565,0 </t>
  </si>
  <si>
    <t>122251103</t>
  </si>
  <si>
    <t>Odkopávky a prokopávky nezapažené strojně v hornině třídy těžitelnosti I skupiny 3 přes 50 do 100 m3</t>
  </si>
  <si>
    <t>1090536913</t>
  </si>
  <si>
    <t>https://podminky.urs.cz/item/CS_URS_2022_01/122251103</t>
  </si>
  <si>
    <t>"výměna podloží v tl.300mm schválená objednatelem" 325,0*0,3</t>
  </si>
  <si>
    <t>"stržení krajnic v rozsahu stavebních úprav komunikace" 0,15*(20,0+11,0+13,0+7,0)"m2"</t>
  </si>
  <si>
    <t>"úprava silničního tělesa v místech jeho rozšíření" 1,0"m2"*(25,0+15,0+23,0)</t>
  </si>
  <si>
    <t>124153100</t>
  </si>
  <si>
    <t>Vykopávky pro koryta vodotečí strojně v hornině třídy těžitelnosti I skupiny 1 a 2 do 100 m3</t>
  </si>
  <si>
    <t>-482394323</t>
  </si>
  <si>
    <t>https://podminky.urs.cz/item/CS_URS_2022_01/124153100</t>
  </si>
  <si>
    <t>"odstranění přehrazení toku pro převedení vody" 5,0"m2"*3,0"m"*2"hrázky"</t>
  </si>
  <si>
    <t>131251105</t>
  </si>
  <si>
    <t>Hloubení nezapažených jam a zářezů strojně s urovnáním dna do předepsaného profilu a spádu v hornině třídy těžitelnosti I skupiny 3 přes 500 do 1 000 m3</t>
  </si>
  <si>
    <t>-1157503089</t>
  </si>
  <si>
    <t>https://podminky.urs.cz/item/CS_URS_2022_01/131251105</t>
  </si>
  <si>
    <t>pro založení mostu a opěrných zdí - výkres 12</t>
  </si>
  <si>
    <t>"most" 9,5"m2"*34,0"m"</t>
  </si>
  <si>
    <t>"opěrné zdi" 9,5"m2"*(10,75+10,0+8,5)"m"</t>
  </si>
  <si>
    <t>132251101</t>
  </si>
  <si>
    <t>Hloubení nezapažených rýh šířky do 800 mm strojně s urovnáním dna do předepsaného profilu a spádu v hornině třídy těžitelnosti I skupiny 3 do 20 m3</t>
  </si>
  <si>
    <t>-2014833900</t>
  </si>
  <si>
    <t>https://podminky.urs.cz/item/CS_URS_2022_01/132251101</t>
  </si>
  <si>
    <t>"pro prahy rozměru 0,6/0,8m ve dně toku" 0,6*0,8*2,5*2</t>
  </si>
  <si>
    <t>"pro zajišťovací práh rozměru 0,6/0,8m pod dlažbou svahů" 0,6*0,8*10,0</t>
  </si>
  <si>
    <t>"pro záhozový páh rozměru 0,5m2" 0,5*8,0</t>
  </si>
  <si>
    <t>133251101</t>
  </si>
  <si>
    <t>Hloubení nezapažených šachet strojně v hornině třídy těžitelnosti I skupiny 3 do 20 m3</t>
  </si>
  <si>
    <t>1663197643</t>
  </si>
  <si>
    <t>https://podminky.urs.cz/item/CS_URS_2022_01/133251101</t>
  </si>
  <si>
    <t>"čerpací jímky 1,0m x 1,0m, hl.1,5m" 1,0*1,0*1,5*2"jímky"</t>
  </si>
  <si>
    <t>151101201</t>
  </si>
  <si>
    <t>Zřízení pažení stěn výkopu bez rozepření nebo vzepření příložné, hloubky do 4 m</t>
  </si>
  <si>
    <t>-1579803570</t>
  </si>
  <si>
    <t>https://podminky.urs.cz/item/CS_URS_2022_01/151101201</t>
  </si>
  <si>
    <t>"čerpací jímky 1,0m x 1,0m, hl.1,5m" 4*1,0*1,5*2"jímky"</t>
  </si>
  <si>
    <t>"potrubí pro převedení vody v toku" 1,0*41,0*2"strany"</t>
  </si>
  <si>
    <t>151101211</t>
  </si>
  <si>
    <t>Odstranění pažení stěn výkopu bez rozepření nebo vzepření s uložením pažin na vzdálenost do 3 m od okraje výkopu příložné, hloubky do 4 m</t>
  </si>
  <si>
    <t>-423293126</t>
  </si>
  <si>
    <t>https://podminky.urs.cz/item/CS_URS_2022_01/151101211</t>
  </si>
  <si>
    <t>151101301</t>
  </si>
  <si>
    <t>Zřízení rozepření zapažených stěn výkopů s potřebným přepažováním při pažení příložném, hloubky do 4 m</t>
  </si>
  <si>
    <t>-102819539</t>
  </si>
  <si>
    <t>https://podminky.urs.cz/item/CS_URS_2022_01/151101301</t>
  </si>
  <si>
    <t>151101311</t>
  </si>
  <si>
    <t>Odstranění rozepření stěn výkopů s uložením materiálu na vzdálenost do 3 m od okraje výkopu pažení příložného, hloubky do 4 m</t>
  </si>
  <si>
    <t>-1112980223</t>
  </si>
  <si>
    <t>https://podminky.urs.cz/item/CS_URS_2022_01/151101311</t>
  </si>
  <si>
    <t>151101401</t>
  </si>
  <si>
    <t>Zřízení vzepření zapažených stěn výkopů s potřebným přepažováním při pažení příložném, hloubky do 4 m</t>
  </si>
  <si>
    <t>789939606</t>
  </si>
  <si>
    <t>https://podminky.urs.cz/item/CS_URS_2022_01/151101401</t>
  </si>
  <si>
    <t>151101411</t>
  </si>
  <si>
    <t>Odstranění vzepření stěn výkopů s uložením materiálu na vzdálenost do 3 m od kraje výkopu při pažení příložném, hloubky do 4 m</t>
  </si>
  <si>
    <t>612772879</t>
  </si>
  <si>
    <t>https://podminky.urs.cz/item/CS_URS_2022_01/151101411</t>
  </si>
  <si>
    <t>162201412</t>
  </si>
  <si>
    <t>Vodorovné přemístění větví, kmenů nebo pařezů s naložením, složením a dopravou do 1000 m kmenů stromů listnatých, průměru přes 300 do 500 mm</t>
  </si>
  <si>
    <t>-1522243273</t>
  </si>
  <si>
    <t>https://podminky.urs.cz/item/CS_URS_2022_01/162201412</t>
  </si>
  <si>
    <t>"dle požadavků majitele dřevin do 20km" 33</t>
  </si>
  <si>
    <t>30</t>
  </si>
  <si>
    <t>162201414</t>
  </si>
  <si>
    <t>Vodorovné přemístění větví, kmenů nebo pařezů s naložením, složením a dopravou do 1000 m kmenů stromů listnatých, průměru přes 700 do 900 mm</t>
  </si>
  <si>
    <t>2010798845</t>
  </si>
  <si>
    <t>https://podminky.urs.cz/item/CS_URS_2022_01/162201414</t>
  </si>
  <si>
    <t>"dle požadavků majitele dřevin do 20km" 3</t>
  </si>
  <si>
    <t>31</t>
  </si>
  <si>
    <t>162201422</t>
  </si>
  <si>
    <t>Vodorovné přemístění větví, kmenů nebo pařezů s naložením, složením a dopravou do 1000 m pařezů kmenů, průměru přes 300 do 500 mm</t>
  </si>
  <si>
    <t>-222804879</t>
  </si>
  <si>
    <t>https://podminky.urs.cz/item/CS_URS_2022_01/162201422</t>
  </si>
  <si>
    <t>"na skládku do 20km"  33</t>
  </si>
  <si>
    <t>32</t>
  </si>
  <si>
    <t>162201424</t>
  </si>
  <si>
    <t>Vodorovné přemístění větví, kmenů nebo pařezů s naložením, složením a dopravou do 1000 m pařezů kmenů, průměru přes 700 do 900 mm</t>
  </si>
  <si>
    <t>1568234690</t>
  </si>
  <si>
    <t>https://podminky.urs.cz/item/CS_URS_2022_01/162201424</t>
  </si>
  <si>
    <t>33</t>
  </si>
  <si>
    <t>162301952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</si>
  <si>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</si>
  <si>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545291893</t>
  </si>
  <si>
    <t>https://podminky.urs.cz/item/CS_URS_2022_01/162301952</t>
  </si>
  <si>
    <t>"dle požadavků majitele dřevin do 20km" 33*19"km"</t>
  </si>
  <si>
    <t>34</t>
  </si>
  <si>
    <t>162301954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</si>
  <si>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</si>
  <si>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-1610199780</t>
  </si>
  <si>
    <t>https://podminky.urs.cz/item/CS_URS_2022_01/162301954</t>
  </si>
  <si>
    <t>"dle požadavků majitele dřevin do 20km" 3*19"km"</t>
  </si>
  <si>
    <t>35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</si>
  <si>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</si>
  <si>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</si>
  <si>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431258419</t>
  </si>
  <si>
    <t>https://podminky.urs.cz/item/CS_URS_2022_01/162301972</t>
  </si>
  <si>
    <t>"na skládku do 20km"  33*19"km"</t>
  </si>
  <si>
    <t>36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</si>
  <si>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</si>
  <si>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</si>
  <si>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1207236813</t>
  </si>
  <si>
    <t>https://podminky.urs.cz/item/CS_URS_2022_01/162301974</t>
  </si>
  <si>
    <t>37</t>
  </si>
  <si>
    <t>-1866687713</t>
  </si>
  <si>
    <t>"sejmutý drn" 113,0</t>
  </si>
  <si>
    <t>"z výměny podloží" 97,5</t>
  </si>
  <si>
    <t>"z odstraněné krajnice" 7,65</t>
  </si>
  <si>
    <t>"z úpravy silničního tělesa" 63,0</t>
  </si>
  <si>
    <t>"ze stavebních jam" 600,875</t>
  </si>
  <si>
    <t>"z výkopů po prahy" 11,2</t>
  </si>
  <si>
    <t>"z úpravy a čištění silničních příkopů" 0,5"m2"*67,0"m"</t>
  </si>
  <si>
    <t>38</t>
  </si>
  <si>
    <t>212347847</t>
  </si>
  <si>
    <t>"sejmutý drn" 113,0*10"km"</t>
  </si>
  <si>
    <t>"z výměny podloží" 97,5*10"km"</t>
  </si>
  <si>
    <t>"odstraněné krajnice" 7,65*10"km"</t>
  </si>
  <si>
    <t>"úprava silničního tělesa" 63,0*10"km"</t>
  </si>
  <si>
    <t>"stavební jámy" 600,875*10"km"</t>
  </si>
  <si>
    <t>"z výkopů po prahy" 11,2*10"km"</t>
  </si>
  <si>
    <t>"z úpravy a čištění silničních příkopů" 33,5*10"km"</t>
  </si>
  <si>
    <t>39</t>
  </si>
  <si>
    <t>171151111</t>
  </si>
  <si>
    <t>Uložení sypanin do násypů strojně s rozprostřením sypaniny ve vrstvách a s hrubým urovnáním zhutněných z hornin nesoudržných sypkých</t>
  </si>
  <si>
    <t>-959877877</t>
  </si>
  <si>
    <t>https://podminky.urs.cz/item/CS_URS_2022_01/171151111</t>
  </si>
  <si>
    <t>"rozšíření silničního tělesa" 3*2,0"m2"*20,0"m"</t>
  </si>
  <si>
    <t>40</t>
  </si>
  <si>
    <t>58331200</t>
  </si>
  <si>
    <t>štěrkopísek netříděný zásypový</t>
  </si>
  <si>
    <t>2048560782</t>
  </si>
  <si>
    <t>120,0*2,0"t/m3"</t>
  </si>
  <si>
    <t>41</t>
  </si>
  <si>
    <t>525496511</t>
  </si>
  <si>
    <t>výměry určeny odměřením a výpočtem z digitálního podkladu - výkres 12</t>
  </si>
  <si>
    <t>"zlepšení podloží" 0,3*(151,0+126,0)</t>
  </si>
  <si>
    <t>42</t>
  </si>
  <si>
    <t>-1459035982</t>
  </si>
  <si>
    <t>83,1*2,0"t/m3</t>
  </si>
  <si>
    <t>43</t>
  </si>
  <si>
    <t>171251101</t>
  </si>
  <si>
    <t>Uložení sypanin do násypů strojně s rozprostřením sypaniny ve vrstvách a s hrubým urovnáním nezhutněných jakékoliv třídy těžitelnosti</t>
  </si>
  <si>
    <t>-1786091750</t>
  </si>
  <si>
    <t>https://podminky.urs.cz/item/CS_URS_2022_01/171251101</t>
  </si>
  <si>
    <t>zeminou z výkopů</t>
  </si>
  <si>
    <t>"přehrazení toku zeminou z výkopů na stavbě pro převedení vody" 5,0"m2"*3,0"m"*2"hrázky"</t>
  </si>
  <si>
    <t>Mezisoučet</t>
  </si>
  <si>
    <t>nakoupenou zeminou</t>
  </si>
  <si>
    <t>"dosypání svahových kuželů a svahů v rozsahu výkopů" 11,5+9,0+13,5+12,0</t>
  </si>
  <si>
    <t>"dosypání podél křídel" 5,0+3,0+4,0</t>
  </si>
  <si>
    <t>44</t>
  </si>
  <si>
    <t>-1713530401</t>
  </si>
  <si>
    <t>58,0*2,0"t/m3</t>
  </si>
  <si>
    <t>45</t>
  </si>
  <si>
    <t>174111101</t>
  </si>
  <si>
    <t>Zásyp sypaninou z jakékoliv horniny ručně s uložením výkopku ve vrstvách se zhutněním jam, šachet, rýh nebo kolem objektů v těchto vykopávkách</t>
  </si>
  <si>
    <t>2028964923</t>
  </si>
  <si>
    <t>https://podminky.urs.cz/item/CS_URS_2022_01/174111101</t>
  </si>
  <si>
    <t>"čerpací jímky" 1,0*1,0*1,5*2</t>
  </si>
  <si>
    <t>"před opěrami" 2,5"m2"*17,0"m"</t>
  </si>
  <si>
    <t>"před opěrnými zdmi" 0,75"m2"*(6,0+7,5+5,0)</t>
  </si>
  <si>
    <t>"za opěrami" 6,5"m2"*(9,5+6,0+4,0)"m"</t>
  </si>
  <si>
    <t>"za opěrnými zdmi" (5,0+2,0)"m2"*(10,75+8,5)"m"+(2,5+3,5)"m2"*10,0"m"</t>
  </si>
  <si>
    <t>46</t>
  </si>
  <si>
    <t>-1573261278</t>
  </si>
  <si>
    <t>380,875*2,0"t/m3"</t>
  </si>
  <si>
    <t>47</t>
  </si>
  <si>
    <t>284995609</t>
  </si>
  <si>
    <t>"na dotčených plochách silničního tělesa a okolí" 536,0</t>
  </si>
  <si>
    <t>48</t>
  </si>
  <si>
    <t>1876580868</t>
  </si>
  <si>
    <t>536 * 0,02 " Přepočtené koeficientem množství</t>
  </si>
  <si>
    <t>49</t>
  </si>
  <si>
    <t>1389126377</t>
  </si>
  <si>
    <t>50</t>
  </si>
  <si>
    <t>-1475340028</t>
  </si>
  <si>
    <t>536,0*0,2*1,8"t/m3"</t>
  </si>
  <si>
    <t>Zakládání</t>
  </si>
  <si>
    <t>51</t>
  </si>
  <si>
    <t>212341111</t>
  </si>
  <si>
    <t>Obetonování drenážních trub mezerovitým betonem</t>
  </si>
  <si>
    <t>1320968210</t>
  </si>
  <si>
    <t>https://podminky.urs.cz/item/CS_URS_2022_01/212341111</t>
  </si>
  <si>
    <t>"drenáže za rubem opěr a opěrných zdí" 48,2*0,4*0,4</t>
  </si>
  <si>
    <t>52</t>
  </si>
  <si>
    <t>212792212</t>
  </si>
  <si>
    <t>Odvodnění mostní opěry z plastových trub drenážní potrubí flexibilní DN 160</t>
  </si>
  <si>
    <t>1252788305</t>
  </si>
  <si>
    <t>https://podminky.urs.cz/item/CS_URS_2022_01/212792212</t>
  </si>
  <si>
    <t>"za opěrami" 15,0+16,0</t>
  </si>
  <si>
    <t>"za opěrmými zdmi" 6,2+5,3+5,7</t>
  </si>
  <si>
    <t>53</t>
  </si>
  <si>
    <t>212792312</t>
  </si>
  <si>
    <t>Odvodnění mostní opěry z plastových trub drenážní potrubí HDPE DN 160</t>
  </si>
  <si>
    <t>-1236374519</t>
  </si>
  <si>
    <t>https://podminky.urs.cz/item/CS_URS_2022_01/212792312</t>
  </si>
  <si>
    <t>převedení drenážních trubek přes opěry a opěrné zdi</t>
  </si>
  <si>
    <t>"opěry" 2*0,6</t>
  </si>
  <si>
    <t>"opěrné zdi" 3*1,05</t>
  </si>
  <si>
    <t>54</t>
  </si>
  <si>
    <t>212972113</t>
  </si>
  <si>
    <t>Opláštění drenážních trub filtrační textilií DN 160</t>
  </si>
  <si>
    <t>251842393</t>
  </si>
  <si>
    <t>https://podminky.urs.cz/item/CS_URS_2022_01/212972113</t>
  </si>
  <si>
    <t>55</t>
  </si>
  <si>
    <t>213141113</t>
  </si>
  <si>
    <t>Zřízení vrstvy z geotextilie filtrační, separační, odvodňovací, ochranné, výztužné nebo protierozní v rovině nebo ve sklonu do 1:5, šířky přes 6 do 8,5 m</t>
  </si>
  <si>
    <t>-286812560</t>
  </si>
  <si>
    <t>https://podminky.urs.cz/item/CS_URS_2022_01/213141113</t>
  </si>
  <si>
    <t>těsnicí vrstvy za opěrami a opěrnými zdmi z 1 vrstvy fólie a 2 vrstvami geotextílie</t>
  </si>
  <si>
    <t>"za opěrami" 2*6,5*(6,0+5,5)*3"vrstvy"</t>
  </si>
  <si>
    <t>"za opěrnými zdmi" (4,0*6,5+4,0*5,5+3,0*5,0)*3"vrsty"</t>
  </si>
  <si>
    <t>56</t>
  </si>
  <si>
    <t>69311085</t>
  </si>
  <si>
    <t>geotextilie netkaná separační, ochranná, filtrační, drenážní PP 800g/m2</t>
  </si>
  <si>
    <t>-912748796</t>
  </si>
  <si>
    <t>215,5"m2"*2"vrstvy"</t>
  </si>
  <si>
    <t>431 * 1,1845 " Přepočtené koeficientem množství</t>
  </si>
  <si>
    <t>57</t>
  </si>
  <si>
    <t>69341012</t>
  </si>
  <si>
    <t>geomembrána hydroizolační hladká tl 1,5mm</t>
  </si>
  <si>
    <t>-1377984215</t>
  </si>
  <si>
    <t>215,5"m2"*1"vrstva"</t>
  </si>
  <si>
    <t>215,5 * 1,1845 " Přepočtené koeficientem množství</t>
  </si>
  <si>
    <t>58</t>
  </si>
  <si>
    <t>273321118</t>
  </si>
  <si>
    <t>Základové konstrukce z betonu železového desky ve výkopu nebo na hlavách pilot C 30/37</t>
  </si>
  <si>
    <t>1973614050</t>
  </si>
  <si>
    <t>https://podminky.urs.cz/item/CS_URS_2022_01/273321118</t>
  </si>
  <si>
    <t>výkres 07 - výměry určeny odměřením a výpočtem z digitálního podkladu</t>
  </si>
  <si>
    <t>"opěry" 0,6*(22,75+19,5)"m2"</t>
  </si>
  <si>
    <t>"opěrné zdi" 0,8*(10,0+11,0)"m2"+0,5*9,25"m2"</t>
  </si>
  <si>
    <t>59</t>
  </si>
  <si>
    <t>273354111</t>
  </si>
  <si>
    <t>Bednění základových konstrukcí desek zřízení</t>
  </si>
  <si>
    <t>-1795274355</t>
  </si>
  <si>
    <t>https://podminky.urs.cz/item/CS_URS_2022_01/273354111</t>
  </si>
  <si>
    <t>"opěry" 0,6*(33,0+20,0)"m2"</t>
  </si>
  <si>
    <t>"opěrné zdi" 0,8*(14,0+16,0)"m2"+0,5*14,0"m2"</t>
  </si>
  <si>
    <t>60</t>
  </si>
  <si>
    <t>273354211</t>
  </si>
  <si>
    <t>Bednění základových konstrukcí desek odstranění bednění</t>
  </si>
  <si>
    <t>540080630</t>
  </si>
  <si>
    <t>https://podminky.urs.cz/item/CS_URS_2022_01/273354211</t>
  </si>
  <si>
    <t>61</t>
  </si>
  <si>
    <t>273361116</t>
  </si>
  <si>
    <t>Výztuž základových konstrukcí desek z betonářské oceli 10 505 (R) nebo BSt 500</t>
  </si>
  <si>
    <t>132695280</t>
  </si>
  <si>
    <t>https://podminky.urs.cz/item/CS_URS_2022_01/273361116</t>
  </si>
  <si>
    <t>"opěry" 0,18"t/m3"*25,35"m3"</t>
  </si>
  <si>
    <t>"opěrné zdi" 0,16"t/m3"*21,425"m3"</t>
  </si>
  <si>
    <t>62</t>
  </si>
  <si>
    <t>274311125</t>
  </si>
  <si>
    <t>Základové konstrukce z betonu prostého pasy, prahy, věnce a ostruhy ve výkopu nebo na hlavách pilot C 16/20</t>
  </si>
  <si>
    <t>-1914700394</t>
  </si>
  <si>
    <t>https://podminky.urs.cz/item/CS_URS_2022_01/274311125</t>
  </si>
  <si>
    <t>prahy pod drenáže za rubem opěr a opěrných zdí -výměry určeny odměřením a výpočtem z digitálního podkladu</t>
  </si>
  <si>
    <t>"opěry" 0,3*(18,0+14,0+3,0+6,5)"m2"</t>
  </si>
  <si>
    <t>"opěrné zdi" 0,3*(10,0+6,0+4,0)"m2"</t>
  </si>
  <si>
    <t>63</t>
  </si>
  <si>
    <t>274354111</t>
  </si>
  <si>
    <t>Bednění základových konstrukcí pasů, prahů, věnců a ostruh zřízení</t>
  </si>
  <si>
    <t>-1114833036</t>
  </si>
  <si>
    <t>https://podminky.urs.cz/item/CS_URS_2022_01/274354111</t>
  </si>
  <si>
    <t>"opěry" 18,0+14,0+3,0+6,5</t>
  </si>
  <si>
    <t>"opěrné zdi" 10,0+6,0+4,0</t>
  </si>
  <si>
    <t>64</t>
  </si>
  <si>
    <t>274354211</t>
  </si>
  <si>
    <t>Bednění základových konstrukcí pasů, prahů, věnců a ostruh odstranění bednění</t>
  </si>
  <si>
    <t>-136458834</t>
  </si>
  <si>
    <t>https://podminky.urs.cz/item/CS_URS_2022_01/274354211</t>
  </si>
  <si>
    <t>Svislé a kompletní konstrukce</t>
  </si>
  <si>
    <t>65</t>
  </si>
  <si>
    <t>317171126</t>
  </si>
  <si>
    <t>Kotvení monolitického betonu římsy do mostovky kotvou do vývrtu</t>
  </si>
  <si>
    <t>1009595572</t>
  </si>
  <si>
    <t>https://podminky.urs.cz/item/CS_URS_2022_01/317171126</t>
  </si>
  <si>
    <t>"výkres 14" 28</t>
  </si>
  <si>
    <t>66</t>
  </si>
  <si>
    <t>54879202</t>
  </si>
  <si>
    <t>kotva do vývrtu pro kotvení mostní  římsy</t>
  </si>
  <si>
    <t>VLASTNÍ CENA</t>
  </si>
  <si>
    <t>2021136584</t>
  </si>
  <si>
    <t>67</t>
  </si>
  <si>
    <t>317321018</t>
  </si>
  <si>
    <t>Římsy opěrných zdí a valů z betonu železového tř. C 30/37</t>
  </si>
  <si>
    <t>1324377748</t>
  </si>
  <si>
    <t>https://podminky.urs.cz/item/CS_URS_2022_01/317321018</t>
  </si>
  <si>
    <t>výkres 14 - výměry určeny odměřením a výpočtem z digitálního podkladu</t>
  </si>
  <si>
    <t>0,3"m2"*(7,0+9,0+6,5)"m</t>
  </si>
  <si>
    <t>68</t>
  </si>
  <si>
    <t>317321118</t>
  </si>
  <si>
    <t>Římsy ze železového betonu C 30/37</t>
  </si>
  <si>
    <t>-941944096</t>
  </si>
  <si>
    <t>https://podminky.urs.cz/item/CS_URS_2022_01/317321118</t>
  </si>
  <si>
    <t>0,3"m2"*(14,1+14,2)"m</t>
  </si>
  <si>
    <t>69</t>
  </si>
  <si>
    <t>317321191</t>
  </si>
  <si>
    <t>Římsy ze železového betonu Příplatek k cenám za betonáž malého rozsahu do 25 m3</t>
  </si>
  <si>
    <t>-15173394</t>
  </si>
  <si>
    <t>https://podminky.urs.cz/item/CS_URS_2022_01/317321191</t>
  </si>
  <si>
    <t>70</t>
  </si>
  <si>
    <t>317353111</t>
  </si>
  <si>
    <t>Bednění říms opěrných zdí a valů jakéhokoliv tvaru přímých, zalomených nebo jinak zakřivených zřízení</t>
  </si>
  <si>
    <t>-1922487293</t>
  </si>
  <si>
    <t>https://podminky.urs.cz/item/CS_URS_2022_01/317353111</t>
  </si>
  <si>
    <t>1,1"m"*(7,0+9,0+6,5)"m"+0,3"m2"*6</t>
  </si>
  <si>
    <t>71</t>
  </si>
  <si>
    <t>317353112</t>
  </si>
  <si>
    <t>Bednění říms opěrných zdí a valů jakéhokoliv tvaru přímých, zalomených nebo jinak zakřivených odstranění</t>
  </si>
  <si>
    <t>-1179312840</t>
  </si>
  <si>
    <t>https://podminky.urs.cz/item/CS_URS_2022_01/317353112</t>
  </si>
  <si>
    <t>72</t>
  </si>
  <si>
    <t>317353121</t>
  </si>
  <si>
    <t>Bednění mostní římsy zřízení všech tvarů</t>
  </si>
  <si>
    <t>1656469930</t>
  </si>
  <si>
    <t>https://podminky.urs.cz/item/CS_URS_2022_01/317353121</t>
  </si>
  <si>
    <t>1,2"m"*(14,1+14,2)"m"+0,3"m2"*4</t>
  </si>
  <si>
    <t>73</t>
  </si>
  <si>
    <t>317353221</t>
  </si>
  <si>
    <t>Bednění mostní římsy odstranění všech tvarů</t>
  </si>
  <si>
    <t>-385379116</t>
  </si>
  <si>
    <t>https://podminky.urs.cz/item/CS_URS_2022_01/317353221</t>
  </si>
  <si>
    <t>74</t>
  </si>
  <si>
    <t>317361016</t>
  </si>
  <si>
    <t>Výztuž říms opěrných zdí a valů z oceli 10 505 (R) nebo BSt 500</t>
  </si>
  <si>
    <t>-1011724641</t>
  </si>
  <si>
    <t>https://podminky.urs.cz/item/CS_URS_2022_01/317361016</t>
  </si>
  <si>
    <t>0,18"t/m3"*6,75"m3</t>
  </si>
  <si>
    <t>75</t>
  </si>
  <si>
    <t>317361116</t>
  </si>
  <si>
    <t>Výztuž mostních železobetonových říms z betonářské oceli 10 505 (R) nebo BSt 500</t>
  </si>
  <si>
    <t>-2146491386</t>
  </si>
  <si>
    <t>https://podminky.urs.cz/item/CS_URS_2022_01/317361116</t>
  </si>
  <si>
    <t>0,18"t/m3"*8,49"m3"</t>
  </si>
  <si>
    <t>76</t>
  </si>
  <si>
    <t>327211213</t>
  </si>
  <si>
    <t>Zdivo nadzákladové opěrných zdí a valů z lomového kamene štípaného nebo ručně vybíraného na maltu z pravidelných kamenů (na vazbu) objemu 1 kusu kamene do 0,02 m3, šířka spáry přes 10 do 20 mm</t>
  </si>
  <si>
    <t>-605610424</t>
  </si>
  <si>
    <t>https://podminky.urs.cz/item/CS_URS_2022_01/327211213</t>
  </si>
  <si>
    <t>výkres 08 - výměry určeny odměřením a výpočtem z digitálního podkladu</t>
  </si>
  <si>
    <t>"kotvený obklad líce opěrných zdí - výkres 08" 0,25"m"*(7,5+12,0+6,5)"m2"</t>
  </si>
  <si>
    <t>77</t>
  </si>
  <si>
    <t>327324128</t>
  </si>
  <si>
    <t>Opěrné zdi a valy z betonu železového odolný proti agresivnímu prostředí tř. C 30/37</t>
  </si>
  <si>
    <t>1060440689</t>
  </si>
  <si>
    <t>https://podminky.urs.cz/item/CS_URS_2022_01/327324128</t>
  </si>
  <si>
    <t>"dřík opěrných zdí" 0,6"m"*(7,5+3,1+12,0+3,5)"m2"+0,5*(6,4+2,0)"m2"</t>
  </si>
  <si>
    <t>78</t>
  </si>
  <si>
    <t>327351211</t>
  </si>
  <si>
    <t>Bednění opěrných zdí a valů svislých i skloněných, výšky do 20 m zřízení</t>
  </si>
  <si>
    <t>1406668883</t>
  </si>
  <si>
    <t>https://podminky.urs.cz/item/CS_URS_2022_01/327351211</t>
  </si>
  <si>
    <t>2*(7.5+3.5)+ 0.6*3.5</t>
  </si>
  <si>
    <t>2*(3.5+12.0)+0.6*3.5</t>
  </si>
  <si>
    <t>2*(11.5+3.5)+ 0.6*2.0</t>
  </si>
  <si>
    <t>79</t>
  </si>
  <si>
    <t>327351221</t>
  </si>
  <si>
    <t>Bednění opěrných zdí a valů svislých i skloněných, výšky do 20 m odstranění</t>
  </si>
  <si>
    <t>1950237799</t>
  </si>
  <si>
    <t>https://podminky.urs.cz/item/CS_URS_2022_01/327351221</t>
  </si>
  <si>
    <t>80</t>
  </si>
  <si>
    <t>327361006</t>
  </si>
  <si>
    <t>Výztuž opěrných zdí a valů průměru do 12 mm, z oceli 10 505 (R) nebo BSt 500</t>
  </si>
  <si>
    <t>641222695</t>
  </si>
  <si>
    <t>https://podminky.urs.cz/item/CS_URS_2022_01/327361006</t>
  </si>
  <si>
    <t>0,16"t/m3"*19,86"m3"</t>
  </si>
  <si>
    <t>81</t>
  </si>
  <si>
    <t>334214121</t>
  </si>
  <si>
    <t>Kotvení kamenného obkladového zdiva mostů tloušťky do 350 mm betonářskou výztuží</t>
  </si>
  <si>
    <t>-1699824008</t>
  </si>
  <si>
    <t>https://podminky.urs.cz/item/CS_URS_2022_01/334214121</t>
  </si>
  <si>
    <t>"výkres 08 - výměry určeny odměřením a výpočtem z digitálního podkladu" 7,5+12,0+6,5</t>
  </si>
  <si>
    <t>82</t>
  </si>
  <si>
    <t>334323118</t>
  </si>
  <si>
    <t>Mostní opěry a úložné prahy z betonu železového C 30/37</t>
  </si>
  <si>
    <t>38112204</t>
  </si>
  <si>
    <t>https://podminky.urs.cz/item/CS_URS_2022_01/334323118</t>
  </si>
  <si>
    <t>"rámové stojky" 0,4"m"*(29,0+32,0)"m2"</t>
  </si>
  <si>
    <t>83</t>
  </si>
  <si>
    <t>334323191</t>
  </si>
  <si>
    <t>Mostní opěry a úložné prahy z betonu Příplatek k cenám za betonáž malého rozsahu do 25 m3</t>
  </si>
  <si>
    <t>1738548404</t>
  </si>
  <si>
    <t>https://podminky.urs.cz/item/CS_URS_2022_01/334323191</t>
  </si>
  <si>
    <t>84</t>
  </si>
  <si>
    <t>334323218</t>
  </si>
  <si>
    <t>Mostní křídla a závěrné zídky z betonu železového C 30/37</t>
  </si>
  <si>
    <t>-1342874958</t>
  </si>
  <si>
    <t>https://podminky.urs.cz/item/CS_URS_2022_01/334323218</t>
  </si>
  <si>
    <t>"mostní křídla" 0,55"m"*(9,0+8,5+8,25+14,25)"m2"</t>
  </si>
  <si>
    <t>85</t>
  </si>
  <si>
    <t>334351112</t>
  </si>
  <si>
    <t>Bednění mostních opěr a úložných prahů ze systémového bednění zřízení z překližek, pro železobeton</t>
  </si>
  <si>
    <t>998629099</t>
  </si>
  <si>
    <t>https://podminky.urs.cz/item/CS_URS_2022_01/334351112</t>
  </si>
  <si>
    <t>"rámové stojky" (29,0+32,0)"m2"*2</t>
  </si>
  <si>
    <t>86</t>
  </si>
  <si>
    <t>334351211</t>
  </si>
  <si>
    <t>Bednění mostních opěr a úložných prahů ze systémového bednění odstranění z překližek</t>
  </si>
  <si>
    <t>566114671</t>
  </si>
  <si>
    <t>https://podminky.urs.cz/item/CS_URS_2022_01/334351211</t>
  </si>
  <si>
    <t>87</t>
  </si>
  <si>
    <t>334352111</t>
  </si>
  <si>
    <t>Bednění mostních křídel a závěrných zídek ze systémového bednění zřízení z překližek</t>
  </si>
  <si>
    <t>-609824189</t>
  </si>
  <si>
    <t>https://podminky.urs.cz/item/CS_URS_2022_01/334352111</t>
  </si>
  <si>
    <t>"mostní  křídla" 10,0+8.5+10.5+9.0+0.55*(5,0+3.5)+16.5+14.5+10.5+8.5+0.55*(4.5+5.5)</t>
  </si>
  <si>
    <t>88</t>
  </si>
  <si>
    <t>334352211</t>
  </si>
  <si>
    <t>Bednění mostních křídel a závěrných zídek ze systémového bednění odstranění z překližek</t>
  </si>
  <si>
    <t>-150923267</t>
  </si>
  <si>
    <t>https://podminky.urs.cz/item/CS_URS_2022_01/334352211</t>
  </si>
  <si>
    <t>89</t>
  </si>
  <si>
    <t>334361216</t>
  </si>
  <si>
    <t>Výztuž betonářská mostních konstrukcí opěr, úložných prahů, křídel, závěrných zídek, bloků ložisek, pilířů a sloupů z oceli 10 505 (R) nebo BSt 500 dříků opěr</t>
  </si>
  <si>
    <t>-1621321762</t>
  </si>
  <si>
    <t>https://podminky.urs.cz/item/CS_URS_2022_01/334361216</t>
  </si>
  <si>
    <t>0,16"t/m3"*24,4"m3"</t>
  </si>
  <si>
    <t>90</t>
  </si>
  <si>
    <t>334361226</t>
  </si>
  <si>
    <t>Výztuž betonářská mostních konstrukcí opěr, úložných prahů, křídel, závěrných zídek, bloků ložisek, pilířů a sloupů z oceli 10 505 (R) nebo BSt 500 křídel, závěrných zdí</t>
  </si>
  <si>
    <t>677363634</t>
  </si>
  <si>
    <t>https://podminky.urs.cz/item/CS_URS_2022_01/334361226</t>
  </si>
  <si>
    <t>0,16"t/m3"*22,0"m3</t>
  </si>
  <si>
    <t>Vodorovné konstrukce</t>
  </si>
  <si>
    <t>91</t>
  </si>
  <si>
    <t>421321128</t>
  </si>
  <si>
    <t>Mostní železobetonové nosné konstrukce deskové nebo klenbové deskové, z betonu C 30/37</t>
  </si>
  <si>
    <t>-1407628279</t>
  </si>
  <si>
    <t>https://podminky.urs.cz/item/CS_URS_2022_01/421321128</t>
  </si>
  <si>
    <t>"rámová příčel" 2,5"m2"*7,6"m"</t>
  </si>
  <si>
    <t>92</t>
  </si>
  <si>
    <t>421321192</t>
  </si>
  <si>
    <t>Mostní železobetonové nosné konstrukce deskové nebo klenbové Příplatek k cenám za betonáž malého rozsahu do 50 m3</t>
  </si>
  <si>
    <t>-1998842244</t>
  </si>
  <si>
    <t>https://podminky.urs.cz/item/CS_URS_2022_01/421321192</t>
  </si>
  <si>
    <t>93</t>
  </si>
  <si>
    <t>421361226</t>
  </si>
  <si>
    <t>Výztuž deskových konstrukcí z betonářské oceli 10 505 (R) nebo BSt 500 deskového mostu</t>
  </si>
  <si>
    <t>60431651</t>
  </si>
  <si>
    <t>https://podminky.urs.cz/item/CS_URS_2022_01/421361226</t>
  </si>
  <si>
    <t>"rámová příčel" 0,16"t/m3"*19,0"m3</t>
  </si>
  <si>
    <t>94</t>
  </si>
  <si>
    <t>421955112</t>
  </si>
  <si>
    <t>Bednění na mostní skruži zřízení bednění z překližek</t>
  </si>
  <si>
    <t>-1274494041</t>
  </si>
  <si>
    <t>https://podminky.urs.cz/item/CS_URS_2022_01/421955112</t>
  </si>
  <si>
    <t>"rámová příčel" 5,0*7,6+2,5+2,0</t>
  </si>
  <si>
    <t>95</t>
  </si>
  <si>
    <t>421955212</t>
  </si>
  <si>
    <t>Bednění na mostní skruži odstranění bednění z překližek</t>
  </si>
  <si>
    <t>1403014150</t>
  </si>
  <si>
    <t>https://podminky.urs.cz/item/CS_URS_2022_01/421955212</t>
  </si>
  <si>
    <t>96</t>
  </si>
  <si>
    <t>428381312</t>
  </si>
  <si>
    <t>Vrubový a pérový kloub železobetonový zřízení vrubového kloubu mostního rámu</t>
  </si>
  <si>
    <t>-2103717043</t>
  </si>
  <si>
    <t>https://podminky.urs.cz/item/CS_URS_2022_01/428381312</t>
  </si>
  <si>
    <t>"spára mezi opěrami a opěrnými zdmi - výkres 08" 2,15+2,0+2,35</t>
  </si>
  <si>
    <t>97</t>
  </si>
  <si>
    <t>451315124</t>
  </si>
  <si>
    <t>Podkladní a výplňové vrstvy z betonu prostého tloušťky do 150 mm, z betonu C 12/15</t>
  </si>
  <si>
    <t>712229607</t>
  </si>
  <si>
    <t>https://podminky.urs.cz/item/CS_URS_2022_01/451315124</t>
  </si>
  <si>
    <t>"opěry" (33,0+37,0)"m2"</t>
  </si>
  <si>
    <t>"opěrné zdi" (18,0+21,0+16,0)"m2"</t>
  </si>
  <si>
    <t>98</t>
  </si>
  <si>
    <t>451317111</t>
  </si>
  <si>
    <t>Podklad pod dlažbu z betonu prostého pro prostředí s mrazovými cykly tř. C 25/30 tl. do 100 mm</t>
  </si>
  <si>
    <t>-628865497</t>
  </si>
  <si>
    <t>https://podminky.urs.cz/item/CS_URS_2022_01/451317111</t>
  </si>
  <si>
    <t>výkres 03, 04, 05 - výměry určeny odměřením a výpočtem z digitálního podkladu</t>
  </si>
  <si>
    <t>"opevnění koryta toku" 3,5*24,0</t>
  </si>
  <si>
    <t>99</t>
  </si>
  <si>
    <t>451477121</t>
  </si>
  <si>
    <t>Podkladní vrstva plastbetonová drenážní, tloušťky do 20 mm první vrstva</t>
  </si>
  <si>
    <t>-1219550311</t>
  </si>
  <si>
    <t>https://podminky.urs.cz/item/CS_URS_2022_01/451477121</t>
  </si>
  <si>
    <t>"odvodňovací pásy v úžlabí nk - výkres 03, 04" 0,15*6,1</t>
  </si>
  <si>
    <t>100</t>
  </si>
  <si>
    <t>451477122</t>
  </si>
  <si>
    <t>Podkladní vrstva plastbetonová drenážní, tloušťky do 20 mm každá další vrstva</t>
  </si>
  <si>
    <t>675892833</t>
  </si>
  <si>
    <t>https://podminky.urs.cz/item/CS_URS_2022_01/451477122</t>
  </si>
  <si>
    <t>101</t>
  </si>
  <si>
    <t>451576121</t>
  </si>
  <si>
    <t>Podkladní a výplňová vrstva z kameniva tloušťky do 200 mm ze štěrkopísku</t>
  </si>
  <si>
    <t>2035909796</t>
  </si>
  <si>
    <t>https://podminky.urs.cz/item/CS_URS_2022_01/451576121</t>
  </si>
  <si>
    <t>obsyp těsnicí fólie za rubem opěr a opěrných zdí v tl. 2 x 150mm</t>
  </si>
  <si>
    <t>"za opěrami" 2*6,5*(6,0+5,5)*2"vrstvy"</t>
  </si>
  <si>
    <t>"za opěrnými zdmi" (4,0*6,5+4,0*5,5+3,0*5,0)*2"vrsty"</t>
  </si>
  <si>
    <t>102</t>
  </si>
  <si>
    <t>457311117</t>
  </si>
  <si>
    <t>Vyrovnávací nebo spádový beton včetně úpravy povrchu C 25/30</t>
  </si>
  <si>
    <t>-1595765431</t>
  </si>
  <si>
    <t>https://podminky.urs.cz/item/CS_URS_2022_01/457311117</t>
  </si>
  <si>
    <t>výkres 04, 05 - výměry určeny odměřením a výpočtem z digitálního podkladu</t>
  </si>
  <si>
    <t>"přechodové klíny tl.300-900mm, dl.3,0m" 2,0"m2"*6,5"m"*2"ks"</t>
  </si>
  <si>
    <t>103</t>
  </si>
  <si>
    <t>458501111</t>
  </si>
  <si>
    <t>Výplňové klíny za opěrou z kameniva hutněného po vrstvách těženého</t>
  </si>
  <si>
    <t>856376374</t>
  </si>
  <si>
    <t>https://podminky.urs.cz/item/CS_URS_2022_01/458501111</t>
  </si>
  <si>
    <t>"za opěrami mostu" 3,0"m2"*4,5"m"+8,6"m2"*1,1"m"+3,5"m2"*6,5"m"</t>
  </si>
  <si>
    <t>"za opěrnými zdmi" 0,7"m2"*(2,5+3,0+2,0)"m"</t>
  </si>
  <si>
    <t>104</t>
  </si>
  <si>
    <t>461211711</t>
  </si>
  <si>
    <t>Patka z lomového kamene lomařsky upraveného pro dlažbu zděná na sucho bez výplně spár</t>
  </si>
  <si>
    <t>-1356207297</t>
  </si>
  <si>
    <t>https://podminky.urs.cz/item/CS_URS_2022_01/461211711</t>
  </si>
  <si>
    <t>"ve dně toku pod zpevněním svahu na protivodní straně mostu" 0,5"m2"*8,0"m"</t>
  </si>
  <si>
    <t>105</t>
  </si>
  <si>
    <t>461310313</t>
  </si>
  <si>
    <t>Patka z betonu prostého do rýhy nebo do bednění s provedením dilatačních spár v osové vzdálenosti 2 m a jejich zalitím živičnou zálivkou z betonu pro prostředí s mrazovými cykly tř. C 30/37</t>
  </si>
  <si>
    <t>666659529</t>
  </si>
  <si>
    <t>https://podminky.urs.cz/item/CS_URS_2022_01/461310313</t>
  </si>
  <si>
    <t>"prahy ve dně - výkres 03, 05 - výměry určeny odměřením a výpočtem z digitálního podkladu</t>
  </si>
  <si>
    <t>"ukončení dlažby v korytě" 0,6*0,8*2,5*2</t>
  </si>
  <si>
    <t>"práh pod dlažbu svahů" 0,6*0,8*10,0</t>
  </si>
  <si>
    <t>106</t>
  </si>
  <si>
    <t>463212121</t>
  </si>
  <si>
    <t>Rovnanina z lomového kamene upraveného, tříděného jakékoliv tloušťky rovnaniny s vyplněním spár a dutin těženým kamenivem</t>
  </si>
  <si>
    <t>445183359</t>
  </si>
  <si>
    <t>https://podminky.urs.cz/item/CS_URS_2022_01/463212121</t>
  </si>
  <si>
    <t>výkres 03, 04, 05</t>
  </si>
  <si>
    <t>"opevnění břehu toku tl.0,5m na protivodní straně mostu" 3,5*0,5*8,0</t>
  </si>
  <si>
    <t>"opevnění dna toku v místě přechodu na dlažbu" 0,5"m"*(2*4,0+3,0)"m2"</t>
  </si>
  <si>
    <t>107</t>
  </si>
  <si>
    <t>464511111</t>
  </si>
  <si>
    <t>Pohoz dna nebo svahů jakékoliv tloušťky z lomového kamene neupraveného tříděného z terénu</t>
  </si>
  <si>
    <t>1910390094</t>
  </si>
  <si>
    <t>https://podminky.urs.cz/item/CS_URS_2022_01/464511111</t>
  </si>
  <si>
    <t>"obnova zpevnění tl.0,5m dna kamenem zvybouraného stávajícího zpevnění"  0,5*7,0</t>
  </si>
  <si>
    <t>108</t>
  </si>
  <si>
    <t>464511122</t>
  </si>
  <si>
    <t>Pohoz dna nebo svahů jakékoliv tloušťky z kamene záhozového z terénu, hmotnosti jednotlivých kamenů do 200 kg</t>
  </si>
  <si>
    <t>581857538</t>
  </si>
  <si>
    <t>https://podminky.urs.cz/item/CS_URS_2022_01/464511122</t>
  </si>
  <si>
    <t>"svah silničního tělesa při sjezdu a silničního příkopu" 0,5"m"*4,0"m2"</t>
  </si>
  <si>
    <t>109</t>
  </si>
  <si>
    <t>465513127</t>
  </si>
  <si>
    <t>Dlažba z lomového kamene lomařsky upraveného na cementovou maltu, s vyspárováním cementovou maltou, tl. kamene 200 mm</t>
  </si>
  <si>
    <t>1952743580</t>
  </si>
  <si>
    <t>https://podminky.urs.cz/item/CS_URS_2022_01/465513127</t>
  </si>
  <si>
    <t>110</t>
  </si>
  <si>
    <t>465513157</t>
  </si>
  <si>
    <t>Dlažba svahu u mostních opěr z upraveného lomového žulového kamene s vyspárováním maltou MC 25, šíře spáry 15 mm do betonového lože C 25/30 tloušťky 200 mm, plochy přes 10 m2</t>
  </si>
  <si>
    <t>-1759558563</t>
  </si>
  <si>
    <t>https://podminky.urs.cz/item/CS_URS_2022_01/465513157</t>
  </si>
  <si>
    <t>"dlažba za římsami" 3*3,5+2,5</t>
  </si>
  <si>
    <t>"svahové kužely" 30.0+5.0+5.0+12.0+15,0+2.50</t>
  </si>
  <si>
    <t>111</t>
  </si>
  <si>
    <t>-1076655830</t>
  </si>
  <si>
    <t>výměry určeny odměřením a výpočtem z digitálního podkladu - výkres 05, 12</t>
  </si>
  <si>
    <t>"ochranná vrsta vozovky mimo most" 151,0+126,0</t>
  </si>
  <si>
    <t>"podkladní vrsta vozovky mimo most" 151,0+126,0</t>
  </si>
  <si>
    <t>112</t>
  </si>
  <si>
    <t>565166122</t>
  </si>
  <si>
    <t>Asfaltový beton vrstva podkladní ACP 22 (obalované kamenivo hrubozrnné - OKH) s rozprostřením a zhutněním v pruhu šířky přes 3 m, po zhutnění tl. 90 mm</t>
  </si>
  <si>
    <t>-451495702</t>
  </si>
  <si>
    <t>https://podminky.urs.cz/item/CS_URS_2022_01/565166122</t>
  </si>
  <si>
    <t>"živičná podkladní vrsta vozovky mimo most" 151,0+126,0</t>
  </si>
  <si>
    <t>113</t>
  </si>
  <si>
    <t>-1727586139</t>
  </si>
  <si>
    <t>"šířka zpevnění 0,75m" 0,75*(20,0+11,0+13,0+7,0)</t>
  </si>
  <si>
    <t>114</t>
  </si>
  <si>
    <t>178662510</t>
  </si>
  <si>
    <t>"na nesmelené podkladní vrstě vozovky mimo most" 151,0+126,0</t>
  </si>
  <si>
    <t>115</t>
  </si>
  <si>
    <t>573231106</t>
  </si>
  <si>
    <t>Postřik spojovací PS bez posypu kamenivem ze silniční emulze, v množství 0,30 kg/m2</t>
  </si>
  <si>
    <t>1265637304</t>
  </si>
  <si>
    <t>https://podminky.urs.cz/item/CS_URS_2022_01/573231106</t>
  </si>
  <si>
    <t>"na živičné ložní vrstě vozovky mimo most" 151,0+126,0+30,0</t>
  </si>
  <si>
    <t>"na ochraně mostní izolace" 39,0</t>
  </si>
  <si>
    <t>116</t>
  </si>
  <si>
    <t>-2012511032</t>
  </si>
  <si>
    <t>"na živičné podkladní vrstě vozovky mimo most" 151,0+126,0</t>
  </si>
  <si>
    <t>117</t>
  </si>
  <si>
    <t>577144141</t>
  </si>
  <si>
    <t>Asfaltový beton vrstva obrusná ACO 11 (ABS) s rozprostřením a se zhutněním z modifikovaného asfaltu v pruhu šířky přes 3 m, po zhutnění tl. 50 mm</t>
  </si>
  <si>
    <t>1968937857</t>
  </si>
  <si>
    <t>https://podminky.urs.cz/item/CS_URS_2022_01/577144141</t>
  </si>
  <si>
    <t>"obrusná vrstva vozovky mimo most" 151,0+126,0+30,0</t>
  </si>
  <si>
    <t>"obrusná vrstva vozovky na mostě" 39,0</t>
  </si>
  <si>
    <t>118</t>
  </si>
  <si>
    <t>577155142</t>
  </si>
  <si>
    <t>Asfaltový beton vrstva ložní ACL 16 (ABH) s rozprostřením a zhutněním z modifikovaného asfaltu v pruhu šířky přes 3 m, po zhutnění tl. 60 mm</t>
  </si>
  <si>
    <t>-2069833241</t>
  </si>
  <si>
    <t>https://podminky.urs.cz/item/CS_URS_2022_01/577155142</t>
  </si>
  <si>
    <t>"živičná ložní vrsta vozovky mimo most" 151,0+126,0</t>
  </si>
  <si>
    <t>119</t>
  </si>
  <si>
    <t>597161111</t>
  </si>
  <si>
    <t>Rigol dlážděný do lože z betonu prostého tl. 100 mm, s vyplněním a zatřením spár cementovou maltou z lomového kamene tl. do 250 mm</t>
  </si>
  <si>
    <t>973345265</t>
  </si>
  <si>
    <t>https://podminky.urs.cz/item/CS_URS_2022_01/597161111</t>
  </si>
  <si>
    <t>"odvodňovací skluzy" 0,6*(3,5+4,0+8,0+3,5)</t>
  </si>
  <si>
    <t>"v silničních příkopech v patě odvodńovacích skluzů" 2*2,0*2,0</t>
  </si>
  <si>
    <t>Úpravy povrchů, podlahy a osazování výplní</t>
  </si>
  <si>
    <t>120</t>
  </si>
  <si>
    <t>628611131</t>
  </si>
  <si>
    <t>Nátěr mostních betonových konstrukcí akrylátový na siloxanové a plasticko-elastické bázi 2x ochranný pružný OS-C (OS 4)</t>
  </si>
  <si>
    <t>1201110699</t>
  </si>
  <si>
    <t>https://podminky.urs.cz/item/CS_URS_2022_01/628611131</t>
  </si>
  <si>
    <t>"povrch říms - výkres 14" 1,0*(14,1+14,2)</t>
  </si>
  <si>
    <t>121</t>
  </si>
  <si>
    <t>628631211</t>
  </si>
  <si>
    <t>Spárování zdiva opěrných zdí a valů cementovou maltou hloubky spárování do 30 mm, zdiva z lomového kamene</t>
  </si>
  <si>
    <t>-1043792338</t>
  </si>
  <si>
    <t>https://podminky.urs.cz/item/CS_URS_2022_01/628631211</t>
  </si>
  <si>
    <t>"kotvený obklad líce opěrných zdí - výkres 08" 7,5+12,0+6,5</t>
  </si>
  <si>
    <t>122</t>
  </si>
  <si>
    <t>911121111</t>
  </si>
  <si>
    <t>Montáž zábradlí ocelového přichyceného vruty do betonového podkladu</t>
  </si>
  <si>
    <t>-489316003</t>
  </si>
  <si>
    <t>https://podminky.urs.cz/item/CS_URS_2022_01/911121111</t>
  </si>
  <si>
    <t>"zábradlí na opěrných zdech" 4,0+4,0+4,5</t>
  </si>
  <si>
    <t>123</t>
  </si>
  <si>
    <t>RMAT0001</t>
  </si>
  <si>
    <t>zábradlí výšky 1,1m z tažených kompozitních materiálů</t>
  </si>
  <si>
    <t>1985522746</t>
  </si>
  <si>
    <t>124</t>
  </si>
  <si>
    <t>911331135</t>
  </si>
  <si>
    <t>Silniční svodidlo s osazením sloupků zaberaněním ocelové úroveň zádržnosti H1 vzdálenosti sloupků přes 2 do 4 m jednostranné</t>
  </si>
  <si>
    <t>-357706300</t>
  </si>
  <si>
    <t>https://podminky.urs.cz/item/CS_URS_2022_01/911331135</t>
  </si>
  <si>
    <t>"výkres 05" 2*39,0+2*24,0</t>
  </si>
  <si>
    <t>125</t>
  </si>
  <si>
    <t>911334122</t>
  </si>
  <si>
    <t>Zábradelní svodidla ocelová s osazením sloupků kotvením do římsy, se svodnicí úrovně zádržnosti H2 s výplní ze svislých tyčí</t>
  </si>
  <si>
    <t>2097630611</t>
  </si>
  <si>
    <t>https://podminky.urs.cz/item/CS_URS_2022_01/911334122</t>
  </si>
  <si>
    <t>"výkres 05" 12,0+12,0</t>
  </si>
  <si>
    <t>126</t>
  </si>
  <si>
    <t>914111111</t>
  </si>
  <si>
    <t>Montáž svislé dopravní značky základní velikosti do 1 m2 objímkami na sloupky nebo konzoly</t>
  </si>
  <si>
    <t>17338693</t>
  </si>
  <si>
    <t>https://podminky.urs.cz/item/CS_URS_2022_01/914111111</t>
  </si>
  <si>
    <t>"evidenční čísla mostu a název toku - zpětné osazení" 2+2</t>
  </si>
  <si>
    <t>127</t>
  </si>
  <si>
    <t>914511111</t>
  </si>
  <si>
    <t>Montáž sloupku dopravních značek délky do 3,5 m do betonového základu</t>
  </si>
  <si>
    <t>-1996210532</t>
  </si>
  <si>
    <t>https://podminky.urs.cz/item/CS_URS_2022_01/914511111</t>
  </si>
  <si>
    <t>"nové sloupky pro značky evidenčního čísla mostu a názvu toku" 2</t>
  </si>
  <si>
    <t>128</t>
  </si>
  <si>
    <t>40445225</t>
  </si>
  <si>
    <t>sloupek pro dopravní značku Zn D 60mm v 3,5m</t>
  </si>
  <si>
    <t>182714443</t>
  </si>
  <si>
    <t>129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</si>
  <si>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</si>
  <si>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</si>
  <si>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1840687055</t>
  </si>
  <si>
    <t>https://podminky.urs.cz/item/CS_URS_2022_01/916131213</t>
  </si>
  <si>
    <t>"běžný obrzbníky 150 x 250mm" 1,0+1,0+3,0+3,0</t>
  </si>
  <si>
    <t>"přechodový obrubník 150 x 150-250mm" 4*1,0</t>
  </si>
  <si>
    <t>130</t>
  </si>
  <si>
    <t>59217031</t>
  </si>
  <si>
    <t>obrubník betonový silniční 1000x150x250mm</t>
  </si>
  <si>
    <t>1287184445</t>
  </si>
  <si>
    <t>8 * 1,02 " Přepočtené koeficientem množství</t>
  </si>
  <si>
    <t>131</t>
  </si>
  <si>
    <t>59217030</t>
  </si>
  <si>
    <t>obrubník betonový silniční přechodový 1000x150x150-250mm</t>
  </si>
  <si>
    <t>-1899883047</t>
  </si>
  <si>
    <t>4 * 1,02 " Přepočtené koeficientem množství</t>
  </si>
  <si>
    <t>132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</si>
  <si>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</si>
  <si>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</si>
  <si>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1288306579</t>
  </si>
  <si>
    <t>https://podminky.urs.cz/item/CS_URS_2022_01/916231213</t>
  </si>
  <si>
    <t>"lemování kamenné dlažby" 1,5+3,5+4,5+3,0+3,0+8,0+4,0+3,0+1,5+5,0+15,0</t>
  </si>
  <si>
    <t>133</t>
  </si>
  <si>
    <t>59217017</t>
  </si>
  <si>
    <t>obrubník betonový chodníkový 1000x100x250mm</t>
  </si>
  <si>
    <t>383402187</t>
  </si>
  <si>
    <t>52 * 1,02 " Přepočtené koeficientem množství</t>
  </si>
  <si>
    <t>134</t>
  </si>
  <si>
    <t>919112233</t>
  </si>
  <si>
    <t>Řezání dilatačních spár v živičném krytu vytvoření komůrky pro těsnící zálivku šířky 20 mm, hloubky 40 mm</t>
  </si>
  <si>
    <t>1638134463</t>
  </si>
  <si>
    <t>https://podminky.urs.cz/item/CS_URS_2022_01/919112233</t>
  </si>
  <si>
    <t>"spára mezi římsou a ochranou izolace" 14,1+14,2</t>
  </si>
  <si>
    <t>"spára mezi římsou a obrusnou vrstvou vozovky" 14,1+14,2</t>
  </si>
  <si>
    <t>"nad konci nosné konstrukce rámu" 10,5+10,0</t>
  </si>
  <si>
    <t xml:space="preserve">"v napojení stávající a nové obrusné vrstvy na konci úpravy" 6,0 </t>
  </si>
  <si>
    <t>135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</si>
  <si>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</si>
  <si>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</si>
  <si>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-1376039162</t>
  </si>
  <si>
    <t>https://podminky.urs.cz/item/CS_URS_2022_01/919122132</t>
  </si>
  <si>
    <t>136</t>
  </si>
  <si>
    <t>-945467592</t>
  </si>
  <si>
    <t>137</t>
  </si>
  <si>
    <t>1494743981</t>
  </si>
  <si>
    <t>"na pláni pod vozovkou" 151,0+126,0</t>
  </si>
  <si>
    <t>138</t>
  </si>
  <si>
    <t>931994141</t>
  </si>
  <si>
    <t>Těsnění spáry betonové konstrukce pásy, profily, tmely tmelem polyuretanovým spáry pracovní do 1,5 cm2</t>
  </si>
  <si>
    <t>2124145039</t>
  </si>
  <si>
    <t>https://podminky.urs.cz/item/CS_URS_2022_01/931994141</t>
  </si>
  <si>
    <t>spáry mezi spodní a vrchní stavbou mostu - výkres 07</t>
  </si>
  <si>
    <t>"opěra 1" 11,9+2*1,1</t>
  </si>
  <si>
    <t>"opěra 2" 11,5+2*1,1</t>
  </si>
  <si>
    <t>139</t>
  </si>
  <si>
    <t>936942211</t>
  </si>
  <si>
    <t>Zhotovení tabulky s letopočtem opravy nebo větší údržby vložením šablony do bednění</t>
  </si>
  <si>
    <t>-585579443</t>
  </si>
  <si>
    <t>https://podminky.urs.cz/item/CS_URS_2022_01/936942211</t>
  </si>
  <si>
    <t>140</t>
  </si>
  <si>
    <t>938902113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</si>
  <si>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</t>
  </si>
  <si>
    <t>-2107632881</t>
  </si>
  <si>
    <t>https://podminky.urs.cz/item/CS_URS_2022_01/938902113</t>
  </si>
  <si>
    <t>"úprava a pročištění" 44,0+23,0</t>
  </si>
  <si>
    <t>141</t>
  </si>
  <si>
    <t>946231111</t>
  </si>
  <si>
    <t>Zavěšené lešení pod bednění mostních říms pracovní a podpěrné s vyložením do 0,90 m montáž</t>
  </si>
  <si>
    <t>451374205</t>
  </si>
  <si>
    <t>https://podminky.urs.cz/item/CS_URS_2022_01/946231111</t>
  </si>
  <si>
    <t>"výkres 14" 14,1+14,2</t>
  </si>
  <si>
    <t>142</t>
  </si>
  <si>
    <t>946231121</t>
  </si>
  <si>
    <t>Zavěšené lešení pod bednění mostních říms pracovní a podpěrné s vyložením do 0,90 m demontáž</t>
  </si>
  <si>
    <t>1729137107</t>
  </si>
  <si>
    <t>https://podminky.urs.cz/item/CS_URS_2022_01/946231121</t>
  </si>
  <si>
    <t>143</t>
  </si>
  <si>
    <t>948411111</t>
  </si>
  <si>
    <t>Podpěrné skruže a podpěry dočasné kovové zřízení skruží z věží výšky do 10 m</t>
  </si>
  <si>
    <t>-1359460050</t>
  </si>
  <si>
    <t>https://podminky.urs.cz/item/CS_URS_2022_01/948411111</t>
  </si>
  <si>
    <t>"výkres 07 - výměry určeny odměřením a výpočtem z digitálního podkladu" 13,0"m2"*7,6"m"</t>
  </si>
  <si>
    <t>144</t>
  </si>
  <si>
    <t>948411211</t>
  </si>
  <si>
    <t>Podpěrné skruže a podpěry dočasné kovové odstranění skruží z věží výšky do 10 m</t>
  </si>
  <si>
    <t>-552064636</t>
  </si>
  <si>
    <t>https://podminky.urs.cz/item/CS_URS_2022_01/948411211</t>
  </si>
  <si>
    <t>145</t>
  </si>
  <si>
    <t>948411911</t>
  </si>
  <si>
    <t>Podpěrné skruže a podpěry dočasné kovové měsíční nájemné skruží z věží výšky do 10 m</t>
  </si>
  <si>
    <t>-1241148745</t>
  </si>
  <si>
    <t>https://podminky.urs.cz/item/CS_URS_2022_01/948411911</t>
  </si>
  <si>
    <t>98,8*2"měsíce"</t>
  </si>
  <si>
    <t>146</t>
  </si>
  <si>
    <t>962021112</t>
  </si>
  <si>
    <t>Bourání mostních konstrukcí zdiva a pilířů z kamene nebo cihel</t>
  </si>
  <si>
    <t>605108942</t>
  </si>
  <si>
    <t>https://podminky.urs.cz/item/CS_URS_2022_01/962021112</t>
  </si>
  <si>
    <t>výkres 02</t>
  </si>
  <si>
    <t>"opěry" 2*3.0"m2"*7.2"m"</t>
  </si>
  <si>
    <t>"opěrné zdi"  0.50"m"*(9.0+20.0+12.0)"m2"</t>
  </si>
  <si>
    <t>147</t>
  </si>
  <si>
    <t>963051111</t>
  </si>
  <si>
    <t>Bourání mostních konstrukcí nosných konstrukcí ze železového betonu</t>
  </si>
  <si>
    <t>103064449</t>
  </si>
  <si>
    <t>https://podminky.urs.cz/item/CS_URS_2022_01/963051111</t>
  </si>
  <si>
    <t>"monolitická deska, čelní zídka, říms, křídla" 5.0"m2"*7.2"m"+2*0.6"m"*(12,0+10,0)"m2"</t>
  </si>
  <si>
    <t>148</t>
  </si>
  <si>
    <t>964076331</t>
  </si>
  <si>
    <t>Vybourání válcovaných nosníků uložených ve zdivu betonovém nebo kamenném na maltu cementovou délky do 6 m, hmotnosti do 35 kg/m</t>
  </si>
  <si>
    <t>1505845080</t>
  </si>
  <si>
    <t>https://podminky.urs.cz/item/CS_URS_2022_01/964076331</t>
  </si>
  <si>
    <t>"nosníky v mostovce - výkres 02"</t>
  </si>
  <si>
    <t>"I200" 9"ks"*4,5"m"*0,0263"t/m"</t>
  </si>
  <si>
    <t>149</t>
  </si>
  <si>
    <t>964076351</t>
  </si>
  <si>
    <t>Vybourání válcovaných nosníků uložených ve zdivu betonovém nebo kamenném na maltu cementovou délky do 6 m, hmotnosti přes 55 kg/m</t>
  </si>
  <si>
    <t>-118800442</t>
  </si>
  <si>
    <t>https://podminky.urs.cz/item/CS_URS_2022_01/964076351</t>
  </si>
  <si>
    <t>"I450" 1"ks"*5,0"m"*0,115"t/m"</t>
  </si>
  <si>
    <t>150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</si>
  <si>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</si>
  <si>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</si>
  <si>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-1217589200</t>
  </si>
  <si>
    <t>https://podminky.urs.cz/item/CS_URS_2022_01/966006211</t>
  </si>
  <si>
    <t>"evidenční čísla mostu a název toku s uložením na stavbě pro zpětné osazení" 2+2</t>
  </si>
  <si>
    <t>151</t>
  </si>
  <si>
    <t>966075141</t>
  </si>
  <si>
    <t>Odstranění různých konstrukcí na mostech kovového zábradlí vcelku</t>
  </si>
  <si>
    <t>-933769049</t>
  </si>
  <si>
    <t>https://podminky.urs.cz/item/CS_URS_2022_01/966075141</t>
  </si>
  <si>
    <t>"s odvozem do sběru k sešrotování - výkres 02" 8,5+8,5</t>
  </si>
  <si>
    <t>152</t>
  </si>
  <si>
    <t>985223212</t>
  </si>
  <si>
    <t>Přezdívání zdiva do aktivované malty kamenného, objemu přes 3 m3</t>
  </si>
  <si>
    <t>-1183073955</t>
  </si>
  <si>
    <t>https://podminky.urs.cz/item/CS_URS_2022_01/985223212</t>
  </si>
  <si>
    <t>"opěrné zdi" 0,5"m"*5,0"m2"*3</t>
  </si>
  <si>
    <t>153</t>
  </si>
  <si>
    <t>997013811</t>
  </si>
  <si>
    <t>Poplatek za uložení stavebního odpadu na skládce (skládkovné) dřevěného zatříděného do Katalogu odpadů pod kódem 17 02 01</t>
  </si>
  <si>
    <t>129691780</t>
  </si>
  <si>
    <t>https://podminky.urs.cz/item/CS_URS_2022_01/997013811</t>
  </si>
  <si>
    <t xml:space="preserve">"drť z křovin" 883,0*0,005"t/m2" </t>
  </si>
  <si>
    <t>"drť z větví" 33*0,06"t/ks"+3*0,1"t/ks"</t>
  </si>
  <si>
    <t>"pařezy" 33*0,15"t/ks"+3*0,2"t/ks"</t>
  </si>
  <si>
    <t>154</t>
  </si>
  <si>
    <t>997211511</t>
  </si>
  <si>
    <t>Vodorovná doprava suti nebo vybouraných hmot suti se složením a hrubým urovnáním, na vzdálenost do 1 km</t>
  </si>
  <si>
    <t>-2011263851</t>
  </si>
  <si>
    <t>https://podminky.urs.cz/item/CS_URS_2022_01/997211511</t>
  </si>
  <si>
    <t>"nestmelené vrstvy vozovky" 325,0*0,58"t/m2"</t>
  </si>
  <si>
    <t>"suť ze spodní stavby mostu a z opěrných zdí" 63,7"m3"*2,49"t/m3"</t>
  </si>
  <si>
    <t>"suť z mostovky" 62,4"m3"*2,4"t/m3"</t>
  </si>
  <si>
    <t>155</t>
  </si>
  <si>
    <t>997211519</t>
  </si>
  <si>
    <t>Vodorovná doprava suti nebo vybouraných hmot suti se složením a hrubým urovnáním, na vzdálenost Příplatek k ceně za každý další i započatý 1 km přes 1 km</t>
  </si>
  <si>
    <t>1238953293</t>
  </si>
  <si>
    <t>https://podminky.urs.cz/item/CS_URS_2022_01/997211519</t>
  </si>
  <si>
    <t>"nestmelené vrstvy vozovky" 325,0*0,58"t/m2"*19"km"</t>
  </si>
  <si>
    <t>"suť ze spodní stavby mostu a z opěrných zdí" 63,7"m3"*2,49"t/m3"*19"km"</t>
  </si>
  <si>
    <t>"suť z mostovky" 62,4"m3"*2,4"t/m3"*19"km"</t>
  </si>
  <si>
    <t>156</t>
  </si>
  <si>
    <t>997211521</t>
  </si>
  <si>
    <t>Vodorovná doprava suti nebo vybouraných hmot vybouraných hmot se složením a hrubým urovnáním nebo s přeložením na jiný dopravní prostředek kromě lodi, na vzdálenost do 1 km</t>
  </si>
  <si>
    <t>1531101283</t>
  </si>
  <si>
    <t>https://podminky.urs.cz/item/CS_URS_2022_01/997211521</t>
  </si>
  <si>
    <t>do sběru do 20km k sešrotování</t>
  </si>
  <si>
    <t>"stávající zábradlí" 17,0"m"*0,018"t/m"</t>
  </si>
  <si>
    <t>"nosníky z mostovky" (1,065+0,575)"t"</t>
  </si>
  <si>
    <t>157</t>
  </si>
  <si>
    <t>997211529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</si>
  <si>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</si>
  <si>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823665584</t>
  </si>
  <si>
    <t>https://podminky.urs.cz/item/CS_URS_2022_01/997211529</t>
  </si>
  <si>
    <t>"stávající zábradlí" 17,0"m"*0,018"t/m"*19"km"</t>
  </si>
  <si>
    <t>"nosníky z mostovky" (1,065+0,575)"t"*19"km"</t>
  </si>
  <si>
    <t>158</t>
  </si>
  <si>
    <t>997221862</t>
  </si>
  <si>
    <t>Poplatek za uložení stavebního odpadu na recyklační skládce (skládkovné) z armovaného betonu zatříděného do Katalogu odpadů pod kódem 17 01 01</t>
  </si>
  <si>
    <t>2116716532</t>
  </si>
  <si>
    <t>https://podminky.urs.cz/item/CS_URS_2022_01/997221862</t>
  </si>
  <si>
    <t>159</t>
  </si>
  <si>
    <t>-879267865</t>
  </si>
  <si>
    <t>"sejmutý drn" 113,0"m3"*1,6"t/m3"</t>
  </si>
  <si>
    <t>"výkopek z výměny podloží" 97,5*2,0"t/m3"</t>
  </si>
  <si>
    <t>"výkopek z odstraněné krajnice" 7,65*2,0"t/m3"</t>
  </si>
  <si>
    <t>"výkopek z úpravy silničního tělesa" 63,0*2,0"t/m3"</t>
  </si>
  <si>
    <t>"výkopek za stavebních jam" 600,875*2,0"t/m3"</t>
  </si>
  <si>
    <t>"výkopek z prahů" 11,2*2,0"t/m3"</t>
  </si>
  <si>
    <t>"z úpravy a pročištění silničních" 33,5*2,0"t/m3"</t>
  </si>
  <si>
    <t>160</t>
  </si>
  <si>
    <t>998212111</t>
  </si>
  <si>
    <t>Přesun hmot pro mosty zděné, betonové monolitické, spřažené ocelobetonové nebo kovové vodorovná dopravní vzdálenost do 100 m výška mostu do 20 m</t>
  </si>
  <si>
    <t>-1121001467</t>
  </si>
  <si>
    <t>https://podminky.urs.cz/item/CS_URS_2022_01/998212111</t>
  </si>
  <si>
    <t>PSV</t>
  </si>
  <si>
    <t>Práce a dodávky PSV</t>
  </si>
  <si>
    <t>711</t>
  </si>
  <si>
    <t>Izolace proti vodě, vlhkosti a plynům</t>
  </si>
  <si>
    <t>161</t>
  </si>
  <si>
    <t>711111001</t>
  </si>
  <si>
    <t>Provedení izolace proti zemní vlhkosti natěradly a tmely za studena na ploše vodorovné V nátěrem penetračním</t>
  </si>
  <si>
    <t>1707835574</t>
  </si>
  <si>
    <t>https://podminky.urs.cz/item/CS_URS_2022_01/711111001</t>
  </si>
  <si>
    <t>výkres 03, 04, 07, 08</t>
  </si>
  <si>
    <t>"přechodové klíny" 3,4*6,5*2</t>
  </si>
  <si>
    <t>"základy mostu" 0,50*(14,0+13,0)+1,0*(17,0+18,0)</t>
  </si>
  <si>
    <t>"vrch mostních křídel" 0.55*(4.90+4.30+5.70+4.0)</t>
  </si>
  <si>
    <t>162</t>
  </si>
  <si>
    <t>11163150</t>
  </si>
  <si>
    <t>lak penetrační asfaltový</t>
  </si>
  <si>
    <t>2092519136</t>
  </si>
  <si>
    <t>103,095 * 0,00033 " Přepočtené koeficientem množství</t>
  </si>
  <si>
    <t>163</t>
  </si>
  <si>
    <t>711111002</t>
  </si>
  <si>
    <t>Provedení izolace proti zemní vlhkosti natěradly a tmely za studena na ploše vodorovné V nátěrem lakem asfaltovým</t>
  </si>
  <si>
    <t>-166739613</t>
  </si>
  <si>
    <t>https://podminky.urs.cz/item/CS_URS_2022_01/711111002</t>
  </si>
  <si>
    <t>výkres 03, 04</t>
  </si>
  <si>
    <t>"přechodové klíny" 3,4*6,5*2*2"vrstvy"</t>
  </si>
  <si>
    <t>"základy mostu" (0,50*(14,0+13,0)+1,0*(17,0+18,0))*2"vrstvy"</t>
  </si>
  <si>
    <t>"vrch mostních křídel" 0.55*(4.90+4.30+5.70+4.0)*2"vrstvy"</t>
  </si>
  <si>
    <t>164</t>
  </si>
  <si>
    <t>11163152</t>
  </si>
  <si>
    <t>lak hydroizolační asfaltový</t>
  </si>
  <si>
    <t>-1206143430</t>
  </si>
  <si>
    <t>206,19 * 0,00039 " Přepočtené koeficientem množství</t>
  </si>
  <si>
    <t>165</t>
  </si>
  <si>
    <t>711112001</t>
  </si>
  <si>
    <t>Provedení izolace proti zemní vlhkosti natěradly a tmely za studena na ploše svislé S nátěrem penetračním</t>
  </si>
  <si>
    <t>2128434787</t>
  </si>
  <si>
    <t>https://podminky.urs.cz/item/CS_URS_2022_01/711112001</t>
  </si>
  <si>
    <t>výkres 07, 08 - výměry určeny odměřením a výpočtem z digitálního podkladu</t>
  </si>
  <si>
    <t>"základy, líce a zasypané části opěr" 0.60*(33,0+30,0) + 6.0+6.0+5.0+6.0+11.50+7.0+0.55*(4.50+5.50+5+4)+16,0+13,0</t>
  </si>
  <si>
    <t>"rub stojek" 35,0"m2"+37,0"m2"</t>
  </si>
  <si>
    <t>"rub křídel" 9.0+8.50+14.50+8.50</t>
  </si>
  <si>
    <t>"základy opěrných zdí" 0.80*(14,0+16,0)+0.5*14.0+5.50+6.0+6.0</t>
  </si>
  <si>
    <t>"dříky opěrných zdí" 2,0+1.5+3+1.5+1.5+3.0+0.6*(1.7+3.5+3.4)</t>
  </si>
  <si>
    <t>"rub opěrných zdí" 7.5+3.5+3.5+12.0+6.5+2.5+0.5*(7,0+7,0+6,50)</t>
  </si>
  <si>
    <t>166</t>
  </si>
  <si>
    <t>42046602</t>
  </si>
  <si>
    <t>343,16 * 0,00034 " Přepočtené koeficientem množství</t>
  </si>
  <si>
    <t>167</t>
  </si>
  <si>
    <t>711112002</t>
  </si>
  <si>
    <t>Provedení izolace proti zemní vlhkosti natěradly a tmely za studena na ploše svislé S nátěrem lakem asfaltovým</t>
  </si>
  <si>
    <t>-1121184964</t>
  </si>
  <si>
    <t>https://podminky.urs.cz/item/CS_URS_2022_01/711112002</t>
  </si>
  <si>
    <t>"základy, líce a zasypané části opěr" (0.60*(33,0+30,0) + 6.0+6.0+5.0+6.0+11.50+7.0+0.55*(4.50+5.50+5+4)+16,0+13,0)*2"vrstvy"</t>
  </si>
  <si>
    <t>"dříky opěrných zdí" (2,0+1.5+3+1.5+1.5+3.0+0.6*(1.7+3.5+3.4))*2"vrstvy"</t>
  </si>
  <si>
    <t>"rub opěrných zdí" (7.5+3.5+3.5+12.0+6.5+2.5+0.5*(7,0+7,0+6,50))*2"vrstvy"</t>
  </si>
  <si>
    <t>168</t>
  </si>
  <si>
    <t>430989906</t>
  </si>
  <si>
    <t>364,32 * 0,00041 " Přepočtené koeficientem množství</t>
  </si>
  <si>
    <t>169</t>
  </si>
  <si>
    <t>711132101</t>
  </si>
  <si>
    <t>Provedení izolace proti zemní vlhkosti pásy na sucho AIP nebo tkaniny na ploše svislé S</t>
  </si>
  <si>
    <t>-1881260952</t>
  </si>
  <si>
    <t>https://podminky.urs.cz/item/CS_URS_2022_01/711132101</t>
  </si>
  <si>
    <t>ochrana izolace geotextílií 2x300g/m2</t>
  </si>
  <si>
    <t>"rub stojek" (35,0"m2"+37,0"m2")*2"vrstvy"</t>
  </si>
  <si>
    <t>"rub křídel" (9.0+8.50+14.50+8.50)*2"vrstvy"</t>
  </si>
  <si>
    <t>170</t>
  </si>
  <si>
    <t>69311068</t>
  </si>
  <si>
    <t>geotextilie netkaná separační, ochranná, filtrační, drenážní PP 300g/m2</t>
  </si>
  <si>
    <t>-1717117367</t>
  </si>
  <si>
    <t>316,5 * 1,221 " Přepočtené koeficientem množství</t>
  </si>
  <si>
    <t>171</t>
  </si>
  <si>
    <t>711142559</t>
  </si>
  <si>
    <t>Provedení izolace proti zemní vlhkosti pásy přitavením NAIP na ploše svislé S</t>
  </si>
  <si>
    <t>1398705141</t>
  </si>
  <si>
    <t>https://podminky.urs.cz/item/CS_URS_2022_01/711142559</t>
  </si>
  <si>
    <t>172</t>
  </si>
  <si>
    <t>62855002</t>
  </si>
  <si>
    <t>pás asfaltový natavitelný modifikovaný SBS tl 5,0mm s vložkou z polyesterové rohože a spalitelnou PE fólií nebo jemnozrnným minerálním posypem na horním povrchu</t>
  </si>
  <si>
    <t>-1374445650</t>
  </si>
  <si>
    <t>158,25 * 1,221 " Přepočtené koeficientem množství</t>
  </si>
  <si>
    <t>173</t>
  </si>
  <si>
    <t>711321132</t>
  </si>
  <si>
    <t>Provedení izolace mostovek natěradly a tmely za horka nátěrem asfaltem modifikovaným</t>
  </si>
  <si>
    <t>-910268338</t>
  </si>
  <si>
    <t>https://podminky.urs.cz/item/CS_URS_2022_01/711321132</t>
  </si>
  <si>
    <t>ochrana izolace pod římsami - výkres 03, 04, 07</t>
  </si>
  <si>
    <t>"mostovka" 0,8*(14,1+14,2)</t>
  </si>
  <si>
    <t>174</t>
  </si>
  <si>
    <t>11163155</t>
  </si>
  <si>
    <t>lak hydroizolační z modifikovaného asfaltu</t>
  </si>
  <si>
    <t>-1690781912</t>
  </si>
  <si>
    <t>22,64 * 0,00263 " Přepočtené koeficientem množství</t>
  </si>
  <si>
    <t>175</t>
  </si>
  <si>
    <t>711331382</t>
  </si>
  <si>
    <t>Provedení izolace mostovek pásy na sucho AIP nebo tkaniny</t>
  </si>
  <si>
    <t>-171357683</t>
  </si>
  <si>
    <t>https://podminky.urs.cz/item/CS_URS_2022_01/711331382</t>
  </si>
  <si>
    <t>176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</si>
  <si>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</si>
  <si>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</si>
  <si>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891422579</t>
  </si>
  <si>
    <t>22,64 * 1,1655 " Přepočtené koeficientem množství</t>
  </si>
  <si>
    <t>177</t>
  </si>
  <si>
    <t>711341564</t>
  </si>
  <si>
    <t>Provedení izolace mostovek pásy přitavením NAIP</t>
  </si>
  <si>
    <t>1389607758</t>
  </si>
  <si>
    <t>https://podminky.urs.cz/item/CS_URS_2022_01/711341564</t>
  </si>
  <si>
    <t>výkres 03, 04, 07</t>
  </si>
  <si>
    <t>"mostovka" 7,7*5,9</t>
  </si>
  <si>
    <t>178</t>
  </si>
  <si>
    <t>62855005</t>
  </si>
  <si>
    <t>pás asfaltový natavitelný modifikovaný SBS tl 4,2mm s vložkou z polyesterové rohože a hrubozrnným břidličným posypem na horním povrchu</t>
  </si>
  <si>
    <t>-1392771964</t>
  </si>
  <si>
    <t>45,43 * 1,1655 " Přepočtené koeficientem množství</t>
  </si>
  <si>
    <t>179</t>
  </si>
  <si>
    <t>711381021</t>
  </si>
  <si>
    <t>Provedení izolace mostovek pryskyřicemi na železničních mostech nátěrem penetračním</t>
  </si>
  <si>
    <t>746872795</t>
  </si>
  <si>
    <t>https://podminky.urs.cz/item/CS_URS_2022_01/711381021</t>
  </si>
  <si>
    <t>kotevní impreganční nátěr a pečeticí vrstva 1,2kg/m2 - výkres 03, 04, 07</t>
  </si>
  <si>
    <t>"mostovka" 7,7*5,9*2"nátěry"</t>
  </si>
  <si>
    <t>180</t>
  </si>
  <si>
    <t>23521580</t>
  </si>
  <si>
    <t>pryskyřice epoxidová penetrační bezrozpouštědlová</t>
  </si>
  <si>
    <t>309299709</t>
  </si>
  <si>
    <t>90,86 * 0,6 " Přepočtené koeficientem množství</t>
  </si>
  <si>
    <t>181</t>
  </si>
  <si>
    <t>998711101</t>
  </si>
  <si>
    <t>Přesun hmot pro izolace proti vodě, vlhkosti a plynům stanovený z hmotnosti přesunovaného materiálu vodorovná dopravní vzdálenost do 50 m v objektech výšky do 6 m</t>
  </si>
  <si>
    <t>1365864885</t>
  </si>
  <si>
    <t>https://podminky.urs.cz/item/CS_URS_2022_01/998711101</t>
  </si>
  <si>
    <t>182</t>
  </si>
  <si>
    <t>998711192</t>
  </si>
  <si>
    <t>Přesun hmot pro izolace proti vodě, vlhkosti a plynům stanovený z hmotnosti přesunovaného materiálu Příplatek k cenám za zvětšený přesun přes vymezenou největší dopravní vzdálenost do 100 m</t>
  </si>
  <si>
    <t>-1811693689</t>
  </si>
  <si>
    <t>https://podminky.urs.cz/item/CS_URS_2022_01/998711192</t>
  </si>
  <si>
    <t>764</t>
  </si>
  <si>
    <t>Konstrukce klempířské</t>
  </si>
  <si>
    <t>183</t>
  </si>
  <si>
    <t>764552432</t>
  </si>
  <si>
    <t>Žlab nadřímsový z nerezového plechu hranatý, včetně čel a hrdel uložený v lůžku rš 1000 mm</t>
  </si>
  <si>
    <t>277649916</t>
  </si>
  <si>
    <t>https://podminky.urs.cz/item/CS_URS_2022_01/764552432</t>
  </si>
  <si>
    <t>"nerezové chrliče v římsách opěrných zdí - výkres 14" 2*1,0</t>
  </si>
  <si>
    <t>VON - Vedlejší a ostatní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</si>
  <si>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</si>
  <si>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</si>
  <si>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</si>
  <si>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>011303000</t>
  </si>
  <si>
    <t>Archeologická činnost</t>
  </si>
  <si>
    <t>1891262162</t>
  </si>
  <si>
    <t>https://podminky.urs.cz/item/CS_URS_2022_01/011303000</t>
  </si>
  <si>
    <t>Poznámka k položce:_x000D_
Průzkumné práce archeologické: Akademie věd ČR, Brno - umožnit provedení záchranného archeologického výzkumu na dotčeném území. Úhrada se řídí ustanovéním §22, odst. 2 zákova č. 20/1987 Sb., o státní památkové péči, v platném znění.</t>
  </si>
  <si>
    <t>012203000</t>
  </si>
  <si>
    <t>Geodetické práce při provádění stavby</t>
  </si>
  <si>
    <t>2059724557</t>
  </si>
  <si>
    <t>https://podminky.urs.cz/item/CS_URS_2022_01/012203000</t>
  </si>
  <si>
    <t>Poznámka k položce:_x000D_
- vytyčování jednotlivých konstrukčních částí objektů,
- měření jednotlivých dokončených konstrukčních částí před pokračováním prací.</t>
  </si>
  <si>
    <t>012303000</t>
  </si>
  <si>
    <t>Geodetické práce po výstavbě</t>
  </si>
  <si>
    <t>-1745914450</t>
  </si>
  <si>
    <t>https://podminky.urs.cz/item/CS_URS_2022_01/012303000</t>
  </si>
  <si>
    <t>Poznámka k položce:_x000D_
- zaměření skutečného provedení stavby,
- geometrický plán pro změny parcel i věcná břemena.</t>
  </si>
  <si>
    <t>013244000</t>
  </si>
  <si>
    <t>Dokumentace pro provádění stavby - realizační dokumtace zhotovitele</t>
  </si>
  <si>
    <t>1661418289</t>
  </si>
  <si>
    <t>https://podminky.urs.cz/item/CS_URS_2022_01/013244000</t>
  </si>
  <si>
    <t>013254000</t>
  </si>
  <si>
    <t>Dokumentace skutečného provedení stavby</t>
  </si>
  <si>
    <t>771301898</t>
  </si>
  <si>
    <t>https://podminky.urs.cz/item/CS_URS_2022_01/013254000</t>
  </si>
  <si>
    <t>013294000</t>
  </si>
  <si>
    <t>Ostatní dokumentace - mostní list</t>
  </si>
  <si>
    <t>-87713112</t>
  </si>
  <si>
    <t>https://podminky.urs.cz/item/CS_URS_2022_01/013294000</t>
  </si>
  <si>
    <t>Poznámka k položce:_x000D_
Mostní list podle ČSN 73 6220 Evidence mostních objektů pozemních komunikací vč. stanovení zatížitelnost mostu podle ČSN 73 6222 Zatížitelnost mostů pozemních komunikací.</t>
  </si>
  <si>
    <t>VRN2</t>
  </si>
  <si>
    <t>Příprava staveniště</t>
  </si>
  <si>
    <t>021203000</t>
  </si>
  <si>
    <t>Stěhování přírodních hodnot</t>
  </si>
  <si>
    <t>763251243</t>
  </si>
  <si>
    <t>https://podminky.urs.cz/item/CS_URS_2022_01/021203000</t>
  </si>
  <si>
    <t xml:space="preserve">Poznámka k položce:_x000D_
V případě ohrožení rybí osádky v úseku stavby po konzultaci s MO Českého rybářského svazu, Vítkov bude proveden záchranný odlov a transfér ryb. </t>
  </si>
  <si>
    <t>VRN3</t>
  </si>
  <si>
    <t>Zařízení staveniště</t>
  </si>
  <si>
    <t>030001000</t>
  </si>
  <si>
    <t>-1772103160</t>
  </si>
  <si>
    <t>https://podminky.urs.cz/item/CS_URS_2022_01/030001000</t>
  </si>
  <si>
    <t>Poznámka k položce:_x000D_
Přípravné práce pro zařízení staveniště.
Vybudování zařízení staveniště pro celou stavbu.
Vybavení staveniště.
Připojení a spotřeba energií zařízení staveniště.
Zabezpečení staveniště proti haváriím a povodním vč scháleného havarijního a povodňového plánu.
Označení a zabezpečení staveniště proti vstupu nepovolaných osob.
Pronájmy ploch, objektů.
Zajišťování provozu a údržby zařízení staveniště včetně společných sociálních a provozních objektů.
Zrušení zařízení staveniště a uvedení ploch dotčených stavbou do původního stavu.</t>
  </si>
  <si>
    <t>034503000</t>
  </si>
  <si>
    <t>Informační tabule na staveništi</t>
  </si>
  <si>
    <t>-1571928503</t>
  </si>
  <si>
    <t>https://podminky.urs.cz/item/CS_URS_2022_01/034503000</t>
  </si>
  <si>
    <t xml:space="preserve">Poznámka k položce:_x000D_
s údaji o stavbě, objednateli, zhotoviteli a termínech stavby - 2 tabule
</t>
  </si>
  <si>
    <t>VRN4</t>
  </si>
  <si>
    <t>Inženýrská činnost</t>
  </si>
  <si>
    <t>042903000</t>
  </si>
  <si>
    <t>Ostatní posudky - hlavní prohlídka mostu</t>
  </si>
  <si>
    <t>-1128055424</t>
  </si>
  <si>
    <t>https://podminky.urs.cz/item/CS_URS_2022_01/042903000</t>
  </si>
  <si>
    <t>Poznámka k položce:_x000D_
Hlavní prohlídka mostu podle ČSN 73 6221 Prohlídky mostů pozemních komunikací</t>
  </si>
  <si>
    <t>"při uvedení do předčasného provozu" 1</t>
  </si>
  <si>
    <t>"po dokončení stavby" 1</t>
  </si>
  <si>
    <t>045203000</t>
  </si>
  <si>
    <t>Kompletační činnost</t>
  </si>
  <si>
    <t>1606492445</t>
  </si>
  <si>
    <t>https://podminky.urs.cz/item/CS_URS_2022_01/045203000</t>
  </si>
  <si>
    <t>Poznámka k položce:_x000D_
Poskytování podkladů a konzultací při zpracování projektu stavby pokud je objednatelem požadováno.
Převzetí staveniště pro stavební část i pro ZS a předání jeho částí jednotlivým zhotovitelům.
Zpracování povodňového a havarijního plánu pro staveniště.
Koordinace postupu prací prováděných jednotlivými zhotoviteli na podkladě projektu včetně jejich věcné i cenové kontroly a přejímky a zajišťování všech opatření nezbytných k plnění dílčích termínů dodávek.
Dokladová část dodavatele stavby včetně Zprávy zhotovitele o jakosti stavebních prací na pozemních komunikacích.
Kniha průběžné evidence odpadů, doklady o likvidaci odpadů.
Fotodokumentace průběhu stavby.
Účast na kolaudaci a předání stavby do užívání.
Účast na vyhodnocovacím řízení pokud je objednatelem požadováno.</t>
  </si>
  <si>
    <t>Likvidaci vytěženého materiálu vč. odvozu zajistí zhotovitel stavby</t>
  </si>
  <si>
    <t>Likvidaci vytěženého materiálu vč. odvozu zajistí zhotovitel stavby v souladu s SoD čl. III ods 2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</si>
</sst>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2" xfId="0" applyNumberFormat="1" applyFont="1" applyBorder="1"/>
    <xf numFmtId="166" fontId="32" fillId="0" borderId="13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913221111" TargetMode="External"/><Relationship Id="rId13" Type="http://schemas.openxmlformats.org/officeDocument/2006/relationships/hyperlink" Target="https://podminky.urs.cz/item/CS_URS_2022_01/913411211" TargetMode="External"/><Relationship Id="rId18" Type="http://schemas.openxmlformats.org/officeDocument/2006/relationships/hyperlink" Target="https://podminky.urs.cz/item/CS_URS_2022_01/966006132" TargetMode="External"/><Relationship Id="rId3" Type="http://schemas.openxmlformats.org/officeDocument/2006/relationships/hyperlink" Target="https://podminky.urs.cz/item/CS_URS_2022_01/912211121" TargetMode="External"/><Relationship Id="rId21" Type="http://schemas.openxmlformats.org/officeDocument/2006/relationships/hyperlink" Target="https://podminky.urs.cz/item/CS_URS_2022_01/071203000" TargetMode="External"/><Relationship Id="rId7" Type="http://schemas.openxmlformats.org/officeDocument/2006/relationships/hyperlink" Target="https://podminky.urs.cz/item/CS_URS_2022_01/913121212" TargetMode="External"/><Relationship Id="rId12" Type="http://schemas.openxmlformats.org/officeDocument/2006/relationships/hyperlink" Target="https://podminky.urs.cz/item/CS_URS_2022_01/913411111" TargetMode="External"/><Relationship Id="rId17" Type="http://schemas.openxmlformats.org/officeDocument/2006/relationships/hyperlink" Target="https://podminky.urs.cz/item/CS_URS_2022_01/915611111" TargetMode="External"/><Relationship Id="rId2" Type="http://schemas.openxmlformats.org/officeDocument/2006/relationships/hyperlink" Target="https://podminky.urs.cz/item/CS_URS_2022_01/912211111" TargetMode="External"/><Relationship Id="rId16" Type="http://schemas.openxmlformats.org/officeDocument/2006/relationships/hyperlink" Target="https://podminky.urs.cz/item/CS_URS_2022_01/915222911" TargetMode="External"/><Relationship Id="rId20" Type="http://schemas.openxmlformats.org/officeDocument/2006/relationships/hyperlink" Target="https://podminky.urs.cz/item/CS_URS_2022_01/997221579" TargetMode="External"/><Relationship Id="rId1" Type="http://schemas.openxmlformats.org/officeDocument/2006/relationships/hyperlink" Target="https://podminky.urs.cz/item/CS_URS_2022_01/572241122" TargetMode="External"/><Relationship Id="rId6" Type="http://schemas.openxmlformats.org/officeDocument/2006/relationships/hyperlink" Target="https://podminky.urs.cz/item/CS_URS_2022_01/913121211" TargetMode="External"/><Relationship Id="rId11" Type="http://schemas.openxmlformats.org/officeDocument/2006/relationships/hyperlink" Target="https://podminky.urs.cz/item/CS_URS_2022_01/913331215" TargetMode="External"/><Relationship Id="rId5" Type="http://schemas.openxmlformats.org/officeDocument/2006/relationships/hyperlink" Target="https://podminky.urs.cz/item/CS_URS_2022_01/913121112" TargetMode="External"/><Relationship Id="rId15" Type="http://schemas.openxmlformats.org/officeDocument/2006/relationships/hyperlink" Target="https://podminky.urs.cz/item/CS_URS_2022_01/915222121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s://podminky.urs.cz/item/CS_URS_2022_01/913331115" TargetMode="External"/><Relationship Id="rId19" Type="http://schemas.openxmlformats.org/officeDocument/2006/relationships/hyperlink" Target="https://podminky.urs.cz/item/CS_URS_2022_01/997221571" TargetMode="External"/><Relationship Id="rId4" Type="http://schemas.openxmlformats.org/officeDocument/2006/relationships/hyperlink" Target="https://podminky.urs.cz/item/CS_URS_2022_01/913121111" TargetMode="External"/><Relationship Id="rId9" Type="http://schemas.openxmlformats.org/officeDocument/2006/relationships/hyperlink" Target="https://podminky.urs.cz/item/CS_URS_2022_01/913221211" TargetMode="External"/><Relationship Id="rId14" Type="http://schemas.openxmlformats.org/officeDocument/2006/relationships/hyperlink" Target="https://podminky.urs.cz/item/CS_URS_2022_01/915211111" TargetMode="External"/><Relationship Id="rId22" Type="http://schemas.openxmlformats.org/officeDocument/2006/relationships/hyperlink" Target="https://podminky.urs.cz/item/CS_URS_2022_01/072103001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181411132" TargetMode="External"/><Relationship Id="rId13" Type="http://schemas.openxmlformats.org/officeDocument/2006/relationships/hyperlink" Target="https://podminky.urs.cz/item/CS_URS_2022_01/573191111" TargetMode="External"/><Relationship Id="rId18" Type="http://schemas.openxmlformats.org/officeDocument/2006/relationships/hyperlink" Target="https://podminky.urs.cz/item/CS_URS_2022_01/938902151" TargetMode="External"/><Relationship Id="rId26" Type="http://schemas.openxmlformats.org/officeDocument/2006/relationships/hyperlink" Target="https://podminky.urs.cz/item/CS_URS_2022_01/011603000" TargetMode="External"/><Relationship Id="rId3" Type="http://schemas.openxmlformats.org/officeDocument/2006/relationships/hyperlink" Target="https://podminky.urs.cz/item/CS_URS_2022_01/113154233" TargetMode="External"/><Relationship Id="rId21" Type="http://schemas.openxmlformats.org/officeDocument/2006/relationships/hyperlink" Target="https://podminky.urs.cz/item/CS_URS_2022_01/997221559" TargetMode="External"/><Relationship Id="rId7" Type="http://schemas.openxmlformats.org/officeDocument/2006/relationships/hyperlink" Target="https://podminky.urs.cz/item/CS_URS_2022_01/171152111" TargetMode="External"/><Relationship Id="rId12" Type="http://schemas.openxmlformats.org/officeDocument/2006/relationships/hyperlink" Target="https://podminky.urs.cz/item/CS_URS_2022_01/569851111" TargetMode="External"/><Relationship Id="rId17" Type="http://schemas.openxmlformats.org/officeDocument/2006/relationships/hyperlink" Target="https://podminky.urs.cz/item/CS_URS_2022_01/919726122" TargetMode="External"/><Relationship Id="rId25" Type="http://schemas.openxmlformats.org/officeDocument/2006/relationships/hyperlink" Target="https://podminky.urs.cz/item/CS_URS_2022_01/998225111" TargetMode="External"/><Relationship Id="rId2" Type="http://schemas.openxmlformats.org/officeDocument/2006/relationships/hyperlink" Target="https://podminky.urs.cz/item/CS_URS_2022_01/113107241" TargetMode="External"/><Relationship Id="rId16" Type="http://schemas.openxmlformats.org/officeDocument/2006/relationships/hyperlink" Target="https://podminky.urs.cz/item/CS_URS_2022_01/919721221" TargetMode="External"/><Relationship Id="rId20" Type="http://schemas.openxmlformats.org/officeDocument/2006/relationships/hyperlink" Target="https://podminky.urs.cz/item/CS_URS_2022_01/997221551" TargetMode="External"/><Relationship Id="rId1" Type="http://schemas.openxmlformats.org/officeDocument/2006/relationships/hyperlink" Target="https://podminky.urs.cz/item/CS_URS_2022_01/113107232" TargetMode="External"/><Relationship Id="rId6" Type="http://schemas.openxmlformats.org/officeDocument/2006/relationships/hyperlink" Target="https://podminky.urs.cz/item/CS_URS_2022_01/162751119" TargetMode="External"/><Relationship Id="rId11" Type="http://schemas.openxmlformats.org/officeDocument/2006/relationships/hyperlink" Target="https://podminky.urs.cz/item/CS_URS_2022_01/565145111" TargetMode="External"/><Relationship Id="rId24" Type="http://schemas.openxmlformats.org/officeDocument/2006/relationships/hyperlink" Target="https://podminky.urs.cz/item/CS_URS_2022_01/997221875" TargetMode="External"/><Relationship Id="rId5" Type="http://schemas.openxmlformats.org/officeDocument/2006/relationships/hyperlink" Target="https://podminky.urs.cz/item/CS_URS_2022_01/162751117" TargetMode="External"/><Relationship Id="rId15" Type="http://schemas.openxmlformats.org/officeDocument/2006/relationships/hyperlink" Target="https://podminky.urs.cz/item/CS_URS_2022_01/577144121" TargetMode="External"/><Relationship Id="rId23" Type="http://schemas.openxmlformats.org/officeDocument/2006/relationships/hyperlink" Target="https://podminky.urs.cz/item/CS_URS_2022_01/997221873" TargetMode="External"/><Relationship Id="rId10" Type="http://schemas.openxmlformats.org/officeDocument/2006/relationships/hyperlink" Target="https://podminky.urs.cz/item/CS_URS_2022_01/564851011" TargetMode="External"/><Relationship Id="rId19" Type="http://schemas.openxmlformats.org/officeDocument/2006/relationships/hyperlink" Target="https://podminky.urs.cz/item/CS_URS_2022_01/938909331" TargetMode="External"/><Relationship Id="rId4" Type="http://schemas.openxmlformats.org/officeDocument/2006/relationships/hyperlink" Target="https://podminky.urs.cz/item/CS_URS_2022_01/122251104" TargetMode="External"/><Relationship Id="rId9" Type="http://schemas.openxmlformats.org/officeDocument/2006/relationships/hyperlink" Target="https://podminky.urs.cz/item/CS_URS_2022_01/182351123" TargetMode="External"/><Relationship Id="rId14" Type="http://schemas.openxmlformats.org/officeDocument/2006/relationships/hyperlink" Target="https://podminky.urs.cz/item/CS_URS_2022_01/573231107" TargetMode="External"/><Relationship Id="rId22" Type="http://schemas.openxmlformats.org/officeDocument/2006/relationships/hyperlink" Target="https://podminky.urs.cz/item/CS_URS_2022_01/997221861" TargetMode="External"/><Relationship Id="rId27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1/151101311" TargetMode="External"/><Relationship Id="rId117" Type="http://schemas.openxmlformats.org/officeDocument/2006/relationships/hyperlink" Target="https://podminky.urs.cz/item/CS_URS_2022_01/914511111" TargetMode="External"/><Relationship Id="rId21" Type="http://schemas.openxmlformats.org/officeDocument/2006/relationships/hyperlink" Target="https://podminky.urs.cz/item/CS_URS_2022_01/132251101" TargetMode="External"/><Relationship Id="rId42" Type="http://schemas.openxmlformats.org/officeDocument/2006/relationships/hyperlink" Target="https://podminky.urs.cz/item/CS_URS_2022_01/174111101" TargetMode="External"/><Relationship Id="rId47" Type="http://schemas.openxmlformats.org/officeDocument/2006/relationships/hyperlink" Target="https://podminky.urs.cz/item/CS_URS_2022_01/212792312" TargetMode="External"/><Relationship Id="rId63" Type="http://schemas.openxmlformats.org/officeDocument/2006/relationships/hyperlink" Target="https://podminky.urs.cz/item/CS_URS_2022_01/317353121" TargetMode="External"/><Relationship Id="rId68" Type="http://schemas.openxmlformats.org/officeDocument/2006/relationships/hyperlink" Target="https://podminky.urs.cz/item/CS_URS_2022_01/327324128" TargetMode="External"/><Relationship Id="rId84" Type="http://schemas.openxmlformats.org/officeDocument/2006/relationships/hyperlink" Target="https://podminky.urs.cz/item/CS_URS_2022_01/421361226" TargetMode="External"/><Relationship Id="rId89" Type="http://schemas.openxmlformats.org/officeDocument/2006/relationships/hyperlink" Target="https://podminky.urs.cz/item/CS_URS_2022_01/451317111" TargetMode="External"/><Relationship Id="rId112" Type="http://schemas.openxmlformats.org/officeDocument/2006/relationships/hyperlink" Target="https://podminky.urs.cz/item/CS_URS_2022_01/628631211" TargetMode="External"/><Relationship Id="rId133" Type="http://schemas.openxmlformats.org/officeDocument/2006/relationships/hyperlink" Target="https://podminky.urs.cz/item/CS_URS_2022_01/963051111" TargetMode="External"/><Relationship Id="rId138" Type="http://schemas.openxmlformats.org/officeDocument/2006/relationships/hyperlink" Target="https://podminky.urs.cz/item/CS_URS_2022_01/985223212" TargetMode="External"/><Relationship Id="rId154" Type="http://schemas.openxmlformats.org/officeDocument/2006/relationships/hyperlink" Target="https://podminky.urs.cz/item/CS_URS_2022_01/711331382" TargetMode="External"/><Relationship Id="rId159" Type="http://schemas.openxmlformats.org/officeDocument/2006/relationships/hyperlink" Target="https://podminky.urs.cz/item/CS_URS_2022_01/764552432" TargetMode="External"/><Relationship Id="rId16" Type="http://schemas.openxmlformats.org/officeDocument/2006/relationships/hyperlink" Target="https://podminky.urs.cz/item/CS_URS_2022_01/115101301" TargetMode="External"/><Relationship Id="rId107" Type="http://schemas.openxmlformats.org/officeDocument/2006/relationships/hyperlink" Target="https://podminky.urs.cz/item/CS_URS_2022_01/573231107" TargetMode="External"/><Relationship Id="rId11" Type="http://schemas.openxmlformats.org/officeDocument/2006/relationships/hyperlink" Target="https://podminky.urs.cz/item/CS_URS_2022_01/114203103" TargetMode="External"/><Relationship Id="rId32" Type="http://schemas.openxmlformats.org/officeDocument/2006/relationships/hyperlink" Target="https://podminky.urs.cz/item/CS_URS_2022_01/162201424" TargetMode="External"/><Relationship Id="rId37" Type="http://schemas.openxmlformats.org/officeDocument/2006/relationships/hyperlink" Target="https://podminky.urs.cz/item/CS_URS_2022_01/162751117" TargetMode="External"/><Relationship Id="rId53" Type="http://schemas.openxmlformats.org/officeDocument/2006/relationships/hyperlink" Target="https://podminky.urs.cz/item/CS_URS_2022_01/273361116" TargetMode="External"/><Relationship Id="rId58" Type="http://schemas.openxmlformats.org/officeDocument/2006/relationships/hyperlink" Target="https://podminky.urs.cz/item/CS_URS_2022_01/317321018" TargetMode="External"/><Relationship Id="rId74" Type="http://schemas.openxmlformats.org/officeDocument/2006/relationships/hyperlink" Target="https://podminky.urs.cz/item/CS_URS_2022_01/334323191" TargetMode="External"/><Relationship Id="rId79" Type="http://schemas.openxmlformats.org/officeDocument/2006/relationships/hyperlink" Target="https://podminky.urs.cz/item/CS_URS_2022_01/334352211" TargetMode="External"/><Relationship Id="rId102" Type="http://schemas.openxmlformats.org/officeDocument/2006/relationships/hyperlink" Target="https://podminky.urs.cz/item/CS_URS_2022_01/564851011" TargetMode="External"/><Relationship Id="rId123" Type="http://schemas.openxmlformats.org/officeDocument/2006/relationships/hyperlink" Target="https://podminky.urs.cz/item/CS_URS_2022_01/919726122" TargetMode="External"/><Relationship Id="rId128" Type="http://schemas.openxmlformats.org/officeDocument/2006/relationships/hyperlink" Target="https://podminky.urs.cz/item/CS_URS_2022_01/946231121" TargetMode="External"/><Relationship Id="rId144" Type="http://schemas.openxmlformats.org/officeDocument/2006/relationships/hyperlink" Target="https://podminky.urs.cz/item/CS_URS_2022_01/997221862" TargetMode="External"/><Relationship Id="rId149" Type="http://schemas.openxmlformats.org/officeDocument/2006/relationships/hyperlink" Target="https://podminky.urs.cz/item/CS_URS_2022_01/711112001" TargetMode="External"/><Relationship Id="rId5" Type="http://schemas.openxmlformats.org/officeDocument/2006/relationships/hyperlink" Target="https://podminky.urs.cz/item/CS_URS_2022_01/112155225" TargetMode="External"/><Relationship Id="rId90" Type="http://schemas.openxmlformats.org/officeDocument/2006/relationships/hyperlink" Target="https://podminky.urs.cz/item/CS_URS_2022_01/451477121" TargetMode="External"/><Relationship Id="rId95" Type="http://schemas.openxmlformats.org/officeDocument/2006/relationships/hyperlink" Target="https://podminky.urs.cz/item/CS_URS_2022_01/461211711" TargetMode="External"/><Relationship Id="rId160" Type="http://schemas.openxmlformats.org/officeDocument/2006/relationships/drawing" Target="../drawings/drawing4.xml"/><Relationship Id="rId22" Type="http://schemas.openxmlformats.org/officeDocument/2006/relationships/hyperlink" Target="https://podminky.urs.cz/item/CS_URS_2022_01/133251101" TargetMode="External"/><Relationship Id="rId27" Type="http://schemas.openxmlformats.org/officeDocument/2006/relationships/hyperlink" Target="https://podminky.urs.cz/item/CS_URS_2022_01/151101401" TargetMode="External"/><Relationship Id="rId43" Type="http://schemas.openxmlformats.org/officeDocument/2006/relationships/hyperlink" Target="https://podminky.urs.cz/item/CS_URS_2022_01/181411132" TargetMode="External"/><Relationship Id="rId48" Type="http://schemas.openxmlformats.org/officeDocument/2006/relationships/hyperlink" Target="https://podminky.urs.cz/item/CS_URS_2022_01/212972113" TargetMode="External"/><Relationship Id="rId64" Type="http://schemas.openxmlformats.org/officeDocument/2006/relationships/hyperlink" Target="https://podminky.urs.cz/item/CS_URS_2022_01/317353221" TargetMode="External"/><Relationship Id="rId69" Type="http://schemas.openxmlformats.org/officeDocument/2006/relationships/hyperlink" Target="https://podminky.urs.cz/item/CS_URS_2022_01/327351211" TargetMode="External"/><Relationship Id="rId113" Type="http://schemas.openxmlformats.org/officeDocument/2006/relationships/hyperlink" Target="https://podminky.urs.cz/item/CS_URS_2022_01/911121111" TargetMode="External"/><Relationship Id="rId118" Type="http://schemas.openxmlformats.org/officeDocument/2006/relationships/hyperlink" Target="https://podminky.urs.cz/item/CS_URS_2022_01/916131213" TargetMode="External"/><Relationship Id="rId134" Type="http://schemas.openxmlformats.org/officeDocument/2006/relationships/hyperlink" Target="https://podminky.urs.cz/item/CS_URS_2022_01/964076331" TargetMode="External"/><Relationship Id="rId139" Type="http://schemas.openxmlformats.org/officeDocument/2006/relationships/hyperlink" Target="https://podminky.urs.cz/item/CS_URS_2022_01/997013811" TargetMode="External"/><Relationship Id="rId80" Type="http://schemas.openxmlformats.org/officeDocument/2006/relationships/hyperlink" Target="https://podminky.urs.cz/item/CS_URS_2022_01/334361216" TargetMode="External"/><Relationship Id="rId85" Type="http://schemas.openxmlformats.org/officeDocument/2006/relationships/hyperlink" Target="https://podminky.urs.cz/item/CS_URS_2022_01/421955112" TargetMode="External"/><Relationship Id="rId150" Type="http://schemas.openxmlformats.org/officeDocument/2006/relationships/hyperlink" Target="https://podminky.urs.cz/item/CS_URS_2022_01/711112002" TargetMode="External"/><Relationship Id="rId155" Type="http://schemas.openxmlformats.org/officeDocument/2006/relationships/hyperlink" Target="https://podminky.urs.cz/item/CS_URS_2022_01/711341564" TargetMode="External"/><Relationship Id="rId12" Type="http://schemas.openxmlformats.org/officeDocument/2006/relationships/hyperlink" Target="https://podminky.urs.cz/item/CS_URS_2022_01/114203202" TargetMode="External"/><Relationship Id="rId17" Type="http://schemas.openxmlformats.org/officeDocument/2006/relationships/hyperlink" Target="https://podminky.urs.cz/item/CS_URS_2022_01/121151123" TargetMode="External"/><Relationship Id="rId33" Type="http://schemas.openxmlformats.org/officeDocument/2006/relationships/hyperlink" Target="https://podminky.urs.cz/item/CS_URS_2022_01/162301952" TargetMode="External"/><Relationship Id="rId38" Type="http://schemas.openxmlformats.org/officeDocument/2006/relationships/hyperlink" Target="https://podminky.urs.cz/item/CS_URS_2022_01/162751119" TargetMode="External"/><Relationship Id="rId59" Type="http://schemas.openxmlformats.org/officeDocument/2006/relationships/hyperlink" Target="https://podminky.urs.cz/item/CS_URS_2022_01/317321118" TargetMode="External"/><Relationship Id="rId103" Type="http://schemas.openxmlformats.org/officeDocument/2006/relationships/hyperlink" Target="https://podminky.urs.cz/item/CS_URS_2022_01/565166122" TargetMode="External"/><Relationship Id="rId108" Type="http://schemas.openxmlformats.org/officeDocument/2006/relationships/hyperlink" Target="https://podminky.urs.cz/item/CS_URS_2022_01/577144141" TargetMode="External"/><Relationship Id="rId124" Type="http://schemas.openxmlformats.org/officeDocument/2006/relationships/hyperlink" Target="https://podminky.urs.cz/item/CS_URS_2022_01/931994141" TargetMode="External"/><Relationship Id="rId129" Type="http://schemas.openxmlformats.org/officeDocument/2006/relationships/hyperlink" Target="https://podminky.urs.cz/item/CS_URS_2022_01/948411111" TargetMode="External"/><Relationship Id="rId20" Type="http://schemas.openxmlformats.org/officeDocument/2006/relationships/hyperlink" Target="https://podminky.urs.cz/item/CS_URS_2022_01/131251105" TargetMode="External"/><Relationship Id="rId41" Type="http://schemas.openxmlformats.org/officeDocument/2006/relationships/hyperlink" Target="https://podminky.urs.cz/item/CS_URS_2022_01/171251101" TargetMode="External"/><Relationship Id="rId54" Type="http://schemas.openxmlformats.org/officeDocument/2006/relationships/hyperlink" Target="https://podminky.urs.cz/item/CS_URS_2022_01/274311125" TargetMode="External"/><Relationship Id="rId62" Type="http://schemas.openxmlformats.org/officeDocument/2006/relationships/hyperlink" Target="https://podminky.urs.cz/item/CS_URS_2022_01/317353112" TargetMode="External"/><Relationship Id="rId70" Type="http://schemas.openxmlformats.org/officeDocument/2006/relationships/hyperlink" Target="https://podminky.urs.cz/item/CS_URS_2022_01/327351221" TargetMode="External"/><Relationship Id="rId75" Type="http://schemas.openxmlformats.org/officeDocument/2006/relationships/hyperlink" Target="https://podminky.urs.cz/item/CS_URS_2022_01/334323218" TargetMode="External"/><Relationship Id="rId83" Type="http://schemas.openxmlformats.org/officeDocument/2006/relationships/hyperlink" Target="https://podminky.urs.cz/item/CS_URS_2022_01/421321192" TargetMode="External"/><Relationship Id="rId88" Type="http://schemas.openxmlformats.org/officeDocument/2006/relationships/hyperlink" Target="https://podminky.urs.cz/item/CS_URS_2022_01/451315124" TargetMode="External"/><Relationship Id="rId91" Type="http://schemas.openxmlformats.org/officeDocument/2006/relationships/hyperlink" Target="https://podminky.urs.cz/item/CS_URS_2022_01/451477122" TargetMode="External"/><Relationship Id="rId96" Type="http://schemas.openxmlformats.org/officeDocument/2006/relationships/hyperlink" Target="https://podminky.urs.cz/item/CS_URS_2022_01/461310313" TargetMode="External"/><Relationship Id="rId111" Type="http://schemas.openxmlformats.org/officeDocument/2006/relationships/hyperlink" Target="https://podminky.urs.cz/item/CS_URS_2022_01/628611131" TargetMode="External"/><Relationship Id="rId132" Type="http://schemas.openxmlformats.org/officeDocument/2006/relationships/hyperlink" Target="https://podminky.urs.cz/item/CS_URS_2022_01/962021112" TargetMode="External"/><Relationship Id="rId140" Type="http://schemas.openxmlformats.org/officeDocument/2006/relationships/hyperlink" Target="https://podminky.urs.cz/item/CS_URS_2022_01/997211511" TargetMode="External"/><Relationship Id="rId145" Type="http://schemas.openxmlformats.org/officeDocument/2006/relationships/hyperlink" Target="https://podminky.urs.cz/item/CS_URS_2022_01/997221873" TargetMode="External"/><Relationship Id="rId153" Type="http://schemas.openxmlformats.org/officeDocument/2006/relationships/hyperlink" Target="https://podminky.urs.cz/item/CS_URS_2022_01/711321132" TargetMode="External"/><Relationship Id="rId1" Type="http://schemas.openxmlformats.org/officeDocument/2006/relationships/hyperlink" Target="https://podminky.urs.cz/item/CS_URS_2022_01/111211201" TargetMode="External"/><Relationship Id="rId6" Type="http://schemas.openxmlformats.org/officeDocument/2006/relationships/hyperlink" Target="https://podminky.urs.cz/item/CS_URS_2022_01/112155311" TargetMode="External"/><Relationship Id="rId15" Type="http://schemas.openxmlformats.org/officeDocument/2006/relationships/hyperlink" Target="https://podminky.urs.cz/item/CS_URS_2022_01/115101201" TargetMode="External"/><Relationship Id="rId23" Type="http://schemas.openxmlformats.org/officeDocument/2006/relationships/hyperlink" Target="https://podminky.urs.cz/item/CS_URS_2022_01/151101201" TargetMode="External"/><Relationship Id="rId28" Type="http://schemas.openxmlformats.org/officeDocument/2006/relationships/hyperlink" Target="https://podminky.urs.cz/item/CS_URS_2022_01/151101411" TargetMode="External"/><Relationship Id="rId36" Type="http://schemas.openxmlformats.org/officeDocument/2006/relationships/hyperlink" Target="https://podminky.urs.cz/item/CS_URS_2022_01/162301974" TargetMode="External"/><Relationship Id="rId49" Type="http://schemas.openxmlformats.org/officeDocument/2006/relationships/hyperlink" Target="https://podminky.urs.cz/item/CS_URS_2022_01/213141113" TargetMode="External"/><Relationship Id="rId57" Type="http://schemas.openxmlformats.org/officeDocument/2006/relationships/hyperlink" Target="https://podminky.urs.cz/item/CS_URS_2022_01/317171126" TargetMode="External"/><Relationship Id="rId106" Type="http://schemas.openxmlformats.org/officeDocument/2006/relationships/hyperlink" Target="https://podminky.urs.cz/item/CS_URS_2022_01/573231106" TargetMode="External"/><Relationship Id="rId114" Type="http://schemas.openxmlformats.org/officeDocument/2006/relationships/hyperlink" Target="https://podminky.urs.cz/item/CS_URS_2022_01/911331135" TargetMode="External"/><Relationship Id="rId119" Type="http://schemas.openxmlformats.org/officeDocument/2006/relationships/hyperlink" Target="https://podminky.urs.cz/item/CS_URS_2022_01/916231213" TargetMode="External"/><Relationship Id="rId127" Type="http://schemas.openxmlformats.org/officeDocument/2006/relationships/hyperlink" Target="https://podminky.urs.cz/item/CS_URS_2022_01/946231111" TargetMode="External"/><Relationship Id="rId10" Type="http://schemas.openxmlformats.org/officeDocument/2006/relationships/hyperlink" Target="https://podminky.urs.cz/item/CS_URS_2022_01/113154123" TargetMode="External"/><Relationship Id="rId31" Type="http://schemas.openxmlformats.org/officeDocument/2006/relationships/hyperlink" Target="https://podminky.urs.cz/item/CS_URS_2022_01/162201422" TargetMode="External"/><Relationship Id="rId44" Type="http://schemas.openxmlformats.org/officeDocument/2006/relationships/hyperlink" Target="https://podminky.urs.cz/item/CS_URS_2022_01/182351123" TargetMode="External"/><Relationship Id="rId52" Type="http://schemas.openxmlformats.org/officeDocument/2006/relationships/hyperlink" Target="https://podminky.urs.cz/item/CS_URS_2022_01/273354211" TargetMode="External"/><Relationship Id="rId60" Type="http://schemas.openxmlformats.org/officeDocument/2006/relationships/hyperlink" Target="https://podminky.urs.cz/item/CS_URS_2022_01/317321191" TargetMode="External"/><Relationship Id="rId65" Type="http://schemas.openxmlformats.org/officeDocument/2006/relationships/hyperlink" Target="https://podminky.urs.cz/item/CS_URS_2022_01/317361016" TargetMode="External"/><Relationship Id="rId73" Type="http://schemas.openxmlformats.org/officeDocument/2006/relationships/hyperlink" Target="https://podminky.urs.cz/item/CS_URS_2022_01/334323118" TargetMode="External"/><Relationship Id="rId78" Type="http://schemas.openxmlformats.org/officeDocument/2006/relationships/hyperlink" Target="https://podminky.urs.cz/item/CS_URS_2022_01/334352111" TargetMode="External"/><Relationship Id="rId81" Type="http://schemas.openxmlformats.org/officeDocument/2006/relationships/hyperlink" Target="https://podminky.urs.cz/item/CS_URS_2022_01/334361226" TargetMode="External"/><Relationship Id="rId86" Type="http://schemas.openxmlformats.org/officeDocument/2006/relationships/hyperlink" Target="https://podminky.urs.cz/item/CS_URS_2022_01/421955212" TargetMode="External"/><Relationship Id="rId94" Type="http://schemas.openxmlformats.org/officeDocument/2006/relationships/hyperlink" Target="https://podminky.urs.cz/item/CS_URS_2022_01/458501111" TargetMode="External"/><Relationship Id="rId99" Type="http://schemas.openxmlformats.org/officeDocument/2006/relationships/hyperlink" Target="https://podminky.urs.cz/item/CS_URS_2022_01/464511122" TargetMode="External"/><Relationship Id="rId101" Type="http://schemas.openxmlformats.org/officeDocument/2006/relationships/hyperlink" Target="https://podminky.urs.cz/item/CS_URS_2022_01/465513157" TargetMode="External"/><Relationship Id="rId122" Type="http://schemas.openxmlformats.org/officeDocument/2006/relationships/hyperlink" Target="https://podminky.urs.cz/item/CS_URS_2022_01/919721221" TargetMode="External"/><Relationship Id="rId130" Type="http://schemas.openxmlformats.org/officeDocument/2006/relationships/hyperlink" Target="https://podminky.urs.cz/item/CS_URS_2022_01/948411211" TargetMode="External"/><Relationship Id="rId135" Type="http://schemas.openxmlformats.org/officeDocument/2006/relationships/hyperlink" Target="https://podminky.urs.cz/item/CS_URS_2022_01/964076351" TargetMode="External"/><Relationship Id="rId143" Type="http://schemas.openxmlformats.org/officeDocument/2006/relationships/hyperlink" Target="https://podminky.urs.cz/item/CS_URS_2022_01/997211529" TargetMode="External"/><Relationship Id="rId148" Type="http://schemas.openxmlformats.org/officeDocument/2006/relationships/hyperlink" Target="https://podminky.urs.cz/item/CS_URS_2022_01/711111002" TargetMode="External"/><Relationship Id="rId151" Type="http://schemas.openxmlformats.org/officeDocument/2006/relationships/hyperlink" Target="https://podminky.urs.cz/item/CS_URS_2022_01/711132101" TargetMode="External"/><Relationship Id="rId156" Type="http://schemas.openxmlformats.org/officeDocument/2006/relationships/hyperlink" Target="https://podminky.urs.cz/item/CS_URS_2022_01/711381021" TargetMode="External"/><Relationship Id="rId4" Type="http://schemas.openxmlformats.org/officeDocument/2006/relationships/hyperlink" Target="https://podminky.urs.cz/item/CS_URS_2022_01/112155221" TargetMode="External"/><Relationship Id="rId9" Type="http://schemas.openxmlformats.org/officeDocument/2006/relationships/hyperlink" Target="https://podminky.urs.cz/item/CS_URS_2022_01/113107224" TargetMode="External"/><Relationship Id="rId13" Type="http://schemas.openxmlformats.org/officeDocument/2006/relationships/hyperlink" Target="https://podminky.urs.cz/item/CS_URS_2022_01/114203301" TargetMode="External"/><Relationship Id="rId18" Type="http://schemas.openxmlformats.org/officeDocument/2006/relationships/hyperlink" Target="https://podminky.urs.cz/item/CS_URS_2022_01/122251103" TargetMode="External"/><Relationship Id="rId39" Type="http://schemas.openxmlformats.org/officeDocument/2006/relationships/hyperlink" Target="https://podminky.urs.cz/item/CS_URS_2022_01/171151111" TargetMode="External"/><Relationship Id="rId109" Type="http://schemas.openxmlformats.org/officeDocument/2006/relationships/hyperlink" Target="https://podminky.urs.cz/item/CS_URS_2022_01/577155142" TargetMode="External"/><Relationship Id="rId34" Type="http://schemas.openxmlformats.org/officeDocument/2006/relationships/hyperlink" Target="https://podminky.urs.cz/item/CS_URS_2022_01/162301954" TargetMode="External"/><Relationship Id="rId50" Type="http://schemas.openxmlformats.org/officeDocument/2006/relationships/hyperlink" Target="https://podminky.urs.cz/item/CS_URS_2022_01/273321118" TargetMode="External"/><Relationship Id="rId55" Type="http://schemas.openxmlformats.org/officeDocument/2006/relationships/hyperlink" Target="https://podminky.urs.cz/item/CS_URS_2022_01/274354111" TargetMode="External"/><Relationship Id="rId76" Type="http://schemas.openxmlformats.org/officeDocument/2006/relationships/hyperlink" Target="https://podminky.urs.cz/item/CS_URS_2022_01/334351112" TargetMode="External"/><Relationship Id="rId97" Type="http://schemas.openxmlformats.org/officeDocument/2006/relationships/hyperlink" Target="https://podminky.urs.cz/item/CS_URS_2022_01/463212121" TargetMode="External"/><Relationship Id="rId104" Type="http://schemas.openxmlformats.org/officeDocument/2006/relationships/hyperlink" Target="https://podminky.urs.cz/item/CS_URS_2022_01/569851111" TargetMode="External"/><Relationship Id="rId120" Type="http://schemas.openxmlformats.org/officeDocument/2006/relationships/hyperlink" Target="https://podminky.urs.cz/item/CS_URS_2022_01/919112233" TargetMode="External"/><Relationship Id="rId125" Type="http://schemas.openxmlformats.org/officeDocument/2006/relationships/hyperlink" Target="https://podminky.urs.cz/item/CS_URS_2022_01/936942211" TargetMode="External"/><Relationship Id="rId141" Type="http://schemas.openxmlformats.org/officeDocument/2006/relationships/hyperlink" Target="https://podminky.urs.cz/item/CS_URS_2022_01/997211519" TargetMode="External"/><Relationship Id="rId146" Type="http://schemas.openxmlformats.org/officeDocument/2006/relationships/hyperlink" Target="https://podminky.urs.cz/item/CS_URS_2022_01/998212111" TargetMode="External"/><Relationship Id="rId7" Type="http://schemas.openxmlformats.org/officeDocument/2006/relationships/hyperlink" Target="https://podminky.urs.cz/item/CS_URS_2022_01/112251102" TargetMode="External"/><Relationship Id="rId71" Type="http://schemas.openxmlformats.org/officeDocument/2006/relationships/hyperlink" Target="https://podminky.urs.cz/item/CS_URS_2022_01/327361006" TargetMode="External"/><Relationship Id="rId92" Type="http://schemas.openxmlformats.org/officeDocument/2006/relationships/hyperlink" Target="https://podminky.urs.cz/item/CS_URS_2022_01/451576121" TargetMode="External"/><Relationship Id="rId2" Type="http://schemas.openxmlformats.org/officeDocument/2006/relationships/hyperlink" Target="https://podminky.urs.cz/item/CS_URS_2022_01/112101102" TargetMode="External"/><Relationship Id="rId29" Type="http://schemas.openxmlformats.org/officeDocument/2006/relationships/hyperlink" Target="https://podminky.urs.cz/item/CS_URS_2022_01/162201412" TargetMode="External"/><Relationship Id="rId24" Type="http://schemas.openxmlformats.org/officeDocument/2006/relationships/hyperlink" Target="https://podminky.urs.cz/item/CS_URS_2022_01/151101211" TargetMode="External"/><Relationship Id="rId40" Type="http://schemas.openxmlformats.org/officeDocument/2006/relationships/hyperlink" Target="https://podminky.urs.cz/item/CS_URS_2022_01/171152111" TargetMode="External"/><Relationship Id="rId45" Type="http://schemas.openxmlformats.org/officeDocument/2006/relationships/hyperlink" Target="https://podminky.urs.cz/item/CS_URS_2022_01/212341111" TargetMode="External"/><Relationship Id="rId66" Type="http://schemas.openxmlformats.org/officeDocument/2006/relationships/hyperlink" Target="https://podminky.urs.cz/item/CS_URS_2022_01/317361116" TargetMode="External"/><Relationship Id="rId87" Type="http://schemas.openxmlformats.org/officeDocument/2006/relationships/hyperlink" Target="https://podminky.urs.cz/item/CS_URS_2022_01/428381312" TargetMode="External"/><Relationship Id="rId110" Type="http://schemas.openxmlformats.org/officeDocument/2006/relationships/hyperlink" Target="https://podminky.urs.cz/item/CS_URS_2022_01/597161111" TargetMode="External"/><Relationship Id="rId115" Type="http://schemas.openxmlformats.org/officeDocument/2006/relationships/hyperlink" Target="https://podminky.urs.cz/item/CS_URS_2022_01/911334122" TargetMode="External"/><Relationship Id="rId131" Type="http://schemas.openxmlformats.org/officeDocument/2006/relationships/hyperlink" Target="https://podminky.urs.cz/item/CS_URS_2022_01/948411911" TargetMode="External"/><Relationship Id="rId136" Type="http://schemas.openxmlformats.org/officeDocument/2006/relationships/hyperlink" Target="https://podminky.urs.cz/item/CS_URS_2022_01/966006211" TargetMode="External"/><Relationship Id="rId157" Type="http://schemas.openxmlformats.org/officeDocument/2006/relationships/hyperlink" Target="https://podminky.urs.cz/item/CS_URS_2022_01/998711101" TargetMode="External"/><Relationship Id="rId61" Type="http://schemas.openxmlformats.org/officeDocument/2006/relationships/hyperlink" Target="https://podminky.urs.cz/item/CS_URS_2022_01/317353111" TargetMode="External"/><Relationship Id="rId82" Type="http://schemas.openxmlformats.org/officeDocument/2006/relationships/hyperlink" Target="https://podminky.urs.cz/item/CS_URS_2022_01/421321128" TargetMode="External"/><Relationship Id="rId152" Type="http://schemas.openxmlformats.org/officeDocument/2006/relationships/hyperlink" Target="https://podminky.urs.cz/item/CS_URS_2022_01/711142559" TargetMode="External"/><Relationship Id="rId19" Type="http://schemas.openxmlformats.org/officeDocument/2006/relationships/hyperlink" Target="https://podminky.urs.cz/item/CS_URS_2022_01/124153100" TargetMode="External"/><Relationship Id="rId14" Type="http://schemas.openxmlformats.org/officeDocument/2006/relationships/hyperlink" Target="https://podminky.urs.cz/item/CS_URS_2022_01/115001106" TargetMode="External"/><Relationship Id="rId30" Type="http://schemas.openxmlformats.org/officeDocument/2006/relationships/hyperlink" Target="https://podminky.urs.cz/item/CS_URS_2022_01/162201414" TargetMode="External"/><Relationship Id="rId35" Type="http://schemas.openxmlformats.org/officeDocument/2006/relationships/hyperlink" Target="https://podminky.urs.cz/item/CS_URS_2022_01/162301972" TargetMode="External"/><Relationship Id="rId56" Type="http://schemas.openxmlformats.org/officeDocument/2006/relationships/hyperlink" Target="https://podminky.urs.cz/item/CS_URS_2022_01/274354211" TargetMode="External"/><Relationship Id="rId77" Type="http://schemas.openxmlformats.org/officeDocument/2006/relationships/hyperlink" Target="https://podminky.urs.cz/item/CS_URS_2022_01/334351211" TargetMode="External"/><Relationship Id="rId100" Type="http://schemas.openxmlformats.org/officeDocument/2006/relationships/hyperlink" Target="https://podminky.urs.cz/item/CS_URS_2022_01/465513127" TargetMode="External"/><Relationship Id="rId105" Type="http://schemas.openxmlformats.org/officeDocument/2006/relationships/hyperlink" Target="https://podminky.urs.cz/item/CS_URS_2022_01/573191111" TargetMode="External"/><Relationship Id="rId126" Type="http://schemas.openxmlformats.org/officeDocument/2006/relationships/hyperlink" Target="https://podminky.urs.cz/item/CS_URS_2022_01/938902113" TargetMode="External"/><Relationship Id="rId147" Type="http://schemas.openxmlformats.org/officeDocument/2006/relationships/hyperlink" Target="https://podminky.urs.cz/item/CS_URS_2022_01/711111001" TargetMode="External"/><Relationship Id="rId8" Type="http://schemas.openxmlformats.org/officeDocument/2006/relationships/hyperlink" Target="https://podminky.urs.cz/item/CS_URS_2022_01/112251104" TargetMode="External"/><Relationship Id="rId51" Type="http://schemas.openxmlformats.org/officeDocument/2006/relationships/hyperlink" Target="https://podminky.urs.cz/item/CS_URS_2022_01/273354111" TargetMode="External"/><Relationship Id="rId72" Type="http://schemas.openxmlformats.org/officeDocument/2006/relationships/hyperlink" Target="https://podminky.urs.cz/item/CS_URS_2022_01/334214121" TargetMode="External"/><Relationship Id="rId93" Type="http://schemas.openxmlformats.org/officeDocument/2006/relationships/hyperlink" Target="https://podminky.urs.cz/item/CS_URS_2022_01/457311117" TargetMode="External"/><Relationship Id="rId98" Type="http://schemas.openxmlformats.org/officeDocument/2006/relationships/hyperlink" Target="https://podminky.urs.cz/item/CS_URS_2022_01/464511111" TargetMode="External"/><Relationship Id="rId121" Type="http://schemas.openxmlformats.org/officeDocument/2006/relationships/hyperlink" Target="https://podminky.urs.cz/item/CS_URS_2022_01/919122132" TargetMode="External"/><Relationship Id="rId142" Type="http://schemas.openxmlformats.org/officeDocument/2006/relationships/hyperlink" Target="https://podminky.urs.cz/item/CS_URS_2022_01/997211521" TargetMode="External"/><Relationship Id="rId3" Type="http://schemas.openxmlformats.org/officeDocument/2006/relationships/hyperlink" Target="https://podminky.urs.cz/item/CS_URS_2022_01/112101104" TargetMode="External"/><Relationship Id="rId25" Type="http://schemas.openxmlformats.org/officeDocument/2006/relationships/hyperlink" Target="https://podminky.urs.cz/item/CS_URS_2022_01/151101301" TargetMode="External"/><Relationship Id="rId46" Type="http://schemas.openxmlformats.org/officeDocument/2006/relationships/hyperlink" Target="https://podminky.urs.cz/item/CS_URS_2022_01/212792212" TargetMode="External"/><Relationship Id="rId67" Type="http://schemas.openxmlformats.org/officeDocument/2006/relationships/hyperlink" Target="https://podminky.urs.cz/item/CS_URS_2022_01/327211213" TargetMode="External"/><Relationship Id="rId116" Type="http://schemas.openxmlformats.org/officeDocument/2006/relationships/hyperlink" Target="https://podminky.urs.cz/item/CS_URS_2022_01/914111111" TargetMode="External"/><Relationship Id="rId137" Type="http://schemas.openxmlformats.org/officeDocument/2006/relationships/hyperlink" Target="https://podminky.urs.cz/item/CS_URS_2022_01/966075141" TargetMode="External"/><Relationship Id="rId158" Type="http://schemas.openxmlformats.org/officeDocument/2006/relationships/hyperlink" Target="https://podminky.urs.cz/item/CS_URS_2022_01/9987111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030001000" TargetMode="External"/><Relationship Id="rId3" Type="http://schemas.openxmlformats.org/officeDocument/2006/relationships/hyperlink" Target="https://podminky.urs.cz/item/CS_URS_2022_01/012303000" TargetMode="External"/><Relationship Id="rId7" Type="http://schemas.openxmlformats.org/officeDocument/2006/relationships/hyperlink" Target="https://podminky.urs.cz/item/CS_URS_2022_01/021203000" TargetMode="External"/><Relationship Id="rId12" Type="http://schemas.openxmlformats.org/officeDocument/2006/relationships/drawing" Target="../drawings/drawing5.xml"/><Relationship Id="rId2" Type="http://schemas.openxmlformats.org/officeDocument/2006/relationships/hyperlink" Target="https://podminky.urs.cz/item/CS_URS_2022_01/012203000" TargetMode="External"/><Relationship Id="rId1" Type="http://schemas.openxmlformats.org/officeDocument/2006/relationships/hyperlink" Target="https://podminky.urs.cz/item/CS_URS_2022_01/011303000" TargetMode="External"/><Relationship Id="rId6" Type="http://schemas.openxmlformats.org/officeDocument/2006/relationships/hyperlink" Target="https://podminky.urs.cz/item/CS_URS_2022_01/013294000" TargetMode="External"/><Relationship Id="rId11" Type="http://schemas.openxmlformats.org/officeDocument/2006/relationships/hyperlink" Target="https://podminky.urs.cz/item/CS_URS_2022_01/045203000" TargetMode="External"/><Relationship Id="rId5" Type="http://schemas.openxmlformats.org/officeDocument/2006/relationships/hyperlink" Target="https://podminky.urs.cz/item/CS_URS_2022_01/013254000" TargetMode="External"/><Relationship Id="rId10" Type="http://schemas.openxmlformats.org/officeDocument/2006/relationships/hyperlink" Target="https://podminky.urs.cz/item/CS_URS_2022_01/042903000" TargetMode="External"/><Relationship Id="rId4" Type="http://schemas.openxmlformats.org/officeDocument/2006/relationships/hyperlink" Target="https://podminky.urs.cz/item/CS_URS_2022_01/013244000" TargetMode="External"/><Relationship Id="rId9" Type="http://schemas.openxmlformats.org/officeDocument/2006/relationships/hyperlink" Target="https://podminky.urs.cz/item/CS_URS_2022_01/034503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1:74" ht="36.950000000000003" customHeight="1">
      <c r="AR2" s="227" t="s">
        <v>6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7" t="s">
        <v>7</v>
      </c>
      <c r="BT2" s="17" t="s">
        <v>8</v>
      </c>
    </row>
    <row r="3" spans="1:74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1:74" ht="12" customHeight="1">
      <c r="B5" s="20"/>
      <c r="D5" s="24" t="s">
        <v>14</v>
      </c>
      <c r="K5" s="211" t="s">
        <v>15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20"/>
      <c r="BE5" s="208" t="s">
        <v>16</v>
      </c>
      <c r="BS5" s="17" t="s">
        <v>7</v>
      </c>
    </row>
    <row r="6" spans="1:74" ht="36.950000000000003" customHeight="1">
      <c r="B6" s="20"/>
      <c r="D6" s="26" t="s">
        <v>17</v>
      </c>
      <c r="K6" s="213" t="s">
        <v>18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20"/>
      <c r="BE6" s="209"/>
      <c r="BS6" s="17" t="s">
        <v>7</v>
      </c>
    </row>
    <row r="7" spans="1:74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09"/>
      <c r="BS7" s="17" t="s">
        <v>7</v>
      </c>
    </row>
    <row r="8" spans="1:74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09"/>
      <c r="BS8" s="17" t="s">
        <v>7</v>
      </c>
    </row>
    <row r="9" spans="1:74" ht="14.45" customHeight="1">
      <c r="B9" s="20"/>
      <c r="AR9" s="20"/>
      <c r="BE9" s="209"/>
      <c r="BS9" s="17" t="s">
        <v>7</v>
      </c>
    </row>
    <row r="10" spans="1:74" ht="12" customHeight="1">
      <c r="B10" s="20"/>
      <c r="D10" s="27" t="s">
        <v>25</v>
      </c>
      <c r="AK10" s="27" t="s">
        <v>26</v>
      </c>
      <c r="AN10" s="25" t="s">
        <v>27</v>
      </c>
      <c r="AR10" s="20"/>
      <c r="BE10" s="209"/>
      <c r="BS10" s="17" t="s">
        <v>7</v>
      </c>
    </row>
    <row r="11" spans="1:74" ht="18.399999999999999" customHeight="1">
      <c r="B11" s="20"/>
      <c r="E11" s="25" t="s">
        <v>28</v>
      </c>
      <c r="AK11" s="27" t="s">
        <v>29</v>
      </c>
      <c r="AN11" s="25" t="s">
        <v>30</v>
      </c>
      <c r="AR11" s="20"/>
      <c r="BE11" s="209"/>
      <c r="BS11" s="17" t="s">
        <v>7</v>
      </c>
    </row>
    <row r="12" spans="1:74" ht="6.95" customHeight="1">
      <c r="B12" s="20"/>
      <c r="AR12" s="20"/>
      <c r="BE12" s="209"/>
      <c r="BS12" s="17" t="s">
        <v>7</v>
      </c>
    </row>
    <row r="13" spans="1:74" ht="12" customHeight="1">
      <c r="B13" s="20"/>
      <c r="D13" s="27" t="s">
        <v>31</v>
      </c>
      <c r="AK13" s="27" t="s">
        <v>26</v>
      </c>
      <c r="AN13" s="29" t="s">
        <v>32</v>
      </c>
      <c r="AR13" s="20"/>
      <c r="BE13" s="209"/>
      <c r="BS13" s="17" t="s">
        <v>7</v>
      </c>
    </row>
    <row r="14" spans="1:74" ht="12.75">
      <c r="B14" s="20"/>
      <c r="E14" s="214" t="s">
        <v>32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7" t="s">
        <v>29</v>
      </c>
      <c r="AN14" s="29" t="s">
        <v>32</v>
      </c>
      <c r="AR14" s="20"/>
      <c r="BE14" s="209"/>
      <c r="BS14" s="17" t="s">
        <v>7</v>
      </c>
    </row>
    <row r="15" spans="1:74" ht="6.95" customHeight="1">
      <c r="B15" s="20"/>
      <c r="AR15" s="20"/>
      <c r="BE15" s="209"/>
      <c r="BS15" s="17" t="s">
        <v>4</v>
      </c>
    </row>
    <row r="16" spans="1:74" ht="12" customHeight="1">
      <c r="B16" s="20"/>
      <c r="D16" s="27" t="s">
        <v>33</v>
      </c>
      <c r="AK16" s="27" t="s">
        <v>26</v>
      </c>
      <c r="AN16" s="25" t="s">
        <v>34</v>
      </c>
      <c r="AR16" s="20"/>
      <c r="BE16" s="209"/>
      <c r="BS16" s="17" t="s">
        <v>4</v>
      </c>
    </row>
    <row r="17" spans="2:71" ht="18.399999999999999" customHeight="1">
      <c r="B17" s="20"/>
      <c r="E17" s="25" t="s">
        <v>35</v>
      </c>
      <c r="AK17" s="27" t="s">
        <v>29</v>
      </c>
      <c r="AN17" s="25" t="s">
        <v>36</v>
      </c>
      <c r="AR17" s="20"/>
      <c r="BE17" s="209"/>
      <c r="BS17" s="17" t="s">
        <v>37</v>
      </c>
    </row>
    <row r="18" spans="2:71" ht="6.95" customHeight="1">
      <c r="B18" s="20"/>
      <c r="AR18" s="20"/>
      <c r="BE18" s="209"/>
      <c r="BS18" s="17" t="s">
        <v>7</v>
      </c>
    </row>
    <row r="19" spans="2:71" ht="12" customHeight="1">
      <c r="B19" s="20"/>
      <c r="D19" s="27" t="s">
        <v>38</v>
      </c>
      <c r="AK19" s="27" t="s">
        <v>26</v>
      </c>
      <c r="AN19" s="25" t="s">
        <v>39</v>
      </c>
      <c r="AR19" s="20"/>
      <c r="BE19" s="209"/>
      <c r="BS19" s="17" t="s">
        <v>7</v>
      </c>
    </row>
    <row r="20" spans="2:71" ht="18.399999999999999" customHeight="1">
      <c r="B20" s="20"/>
      <c r="E20" s="25" t="s">
        <v>40</v>
      </c>
      <c r="AK20" s="27" t="s">
        <v>29</v>
      </c>
      <c r="AN20" s="25" t="s">
        <v>3</v>
      </c>
      <c r="AR20" s="20"/>
      <c r="BE20" s="209"/>
      <c r="BS20" s="17" t="s">
        <v>4</v>
      </c>
    </row>
    <row r="21" spans="2:71" ht="6.95" customHeight="1">
      <c r="B21" s="20"/>
      <c r="AR21" s="20"/>
      <c r="BE21" s="209"/>
    </row>
    <row r="22" spans="2:71" ht="12" customHeight="1">
      <c r="B22" s="20"/>
      <c r="D22" s="27" t="s">
        <v>41</v>
      </c>
      <c r="AR22" s="20"/>
      <c r="BE22" s="209"/>
    </row>
    <row r="23" spans="2:71" ht="47.25" customHeight="1">
      <c r="B23" s="20"/>
      <c r="E23" s="216" t="s">
        <v>42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R23" s="20"/>
      <c r="BE23" s="209"/>
    </row>
    <row r="24" spans="2:71" ht="6.95" customHeight="1">
      <c r="B24" s="20"/>
      <c r="AR24" s="20"/>
      <c r="BE24" s="209"/>
    </row>
    <row r="25" spans="2:7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9"/>
    </row>
    <row r="26" spans="2:71" s="1" customFormat="1" ht="25.9" customHeight="1">
      <c r="B26" s="32"/>
      <c r="D26" s="33" t="s">
        <v>43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7">
        <f>ROUND(AG54,2)</f>
        <v>0</v>
      </c>
      <c r="AL26" s="218"/>
      <c r="AM26" s="218"/>
      <c r="AN26" s="218"/>
      <c r="AO26" s="218"/>
      <c r="AR26" s="32"/>
      <c r="BE26" s="209"/>
    </row>
    <row r="27" spans="2:71" s="1" customFormat="1" ht="6.95" customHeight="1">
      <c r="B27" s="32"/>
      <c r="AR27" s="32"/>
      <c r="BE27" s="209"/>
    </row>
    <row r="28" spans="2:71" s="1" customFormat="1" ht="12.75">
      <c r="B28" s="32"/>
      <c r="L28" s="219" t="s">
        <v>44</v>
      </c>
      <c r="M28" s="219"/>
      <c r="N28" s="219"/>
      <c r="O28" s="219"/>
      <c r="P28" s="219"/>
      <c r="W28" s="219" t="s">
        <v>45</v>
      </c>
      <c r="X28" s="219"/>
      <c r="Y28" s="219"/>
      <c r="Z28" s="219"/>
      <c r="AA28" s="219"/>
      <c r="AB28" s="219"/>
      <c r="AC28" s="219"/>
      <c r="AD28" s="219"/>
      <c r="AE28" s="219"/>
      <c r="AK28" s="219" t="s">
        <v>46</v>
      </c>
      <c r="AL28" s="219"/>
      <c r="AM28" s="219"/>
      <c r="AN28" s="219"/>
      <c r="AO28" s="219"/>
      <c r="AR28" s="32"/>
      <c r="BE28" s="209"/>
    </row>
    <row r="29" spans="2:71" s="2" customFormat="1" ht="14.45" customHeight="1">
      <c r="B29" s="36"/>
      <c r="D29" s="27" t="s">
        <v>47</v>
      </c>
      <c r="F29" s="27" t="s">
        <v>48</v>
      </c>
      <c r="L29" s="222">
        <v>0.21</v>
      </c>
      <c r="M29" s="221"/>
      <c r="N29" s="221"/>
      <c r="O29" s="221"/>
      <c r="P29" s="221"/>
      <c r="W29" s="220">
        <f>ROUND(AZ54, 2)</f>
        <v>0</v>
      </c>
      <c r="X29" s="221"/>
      <c r="Y29" s="221"/>
      <c r="Z29" s="221"/>
      <c r="AA29" s="221"/>
      <c r="AB29" s="221"/>
      <c r="AC29" s="221"/>
      <c r="AD29" s="221"/>
      <c r="AE29" s="221"/>
      <c r="AK29" s="220">
        <f>ROUND(AV54, 2)</f>
        <v>0</v>
      </c>
      <c r="AL29" s="221"/>
      <c r="AM29" s="221"/>
      <c r="AN29" s="221"/>
      <c r="AO29" s="221"/>
      <c r="AR29" s="36"/>
      <c r="BE29" s="210"/>
    </row>
    <row r="30" spans="2:71" s="2" customFormat="1" ht="14.45" customHeight="1">
      <c r="B30" s="36"/>
      <c r="F30" s="27" t="s">
        <v>49</v>
      </c>
      <c r="L30" s="222">
        <v>0.15</v>
      </c>
      <c r="M30" s="221"/>
      <c r="N30" s="221"/>
      <c r="O30" s="221"/>
      <c r="P30" s="221"/>
      <c r="W30" s="220">
        <f>ROUND(BA54, 2)</f>
        <v>0</v>
      </c>
      <c r="X30" s="221"/>
      <c r="Y30" s="221"/>
      <c r="Z30" s="221"/>
      <c r="AA30" s="221"/>
      <c r="AB30" s="221"/>
      <c r="AC30" s="221"/>
      <c r="AD30" s="221"/>
      <c r="AE30" s="221"/>
      <c r="AK30" s="220">
        <f>ROUND(AW54, 2)</f>
        <v>0</v>
      </c>
      <c r="AL30" s="221"/>
      <c r="AM30" s="221"/>
      <c r="AN30" s="221"/>
      <c r="AO30" s="221"/>
      <c r="AR30" s="36"/>
      <c r="BE30" s="210"/>
    </row>
    <row r="31" spans="2:71" s="2" customFormat="1" ht="14.45" hidden="1" customHeight="1">
      <c r="B31" s="36"/>
      <c r="F31" s="27" t="s">
        <v>50</v>
      </c>
      <c r="L31" s="222">
        <v>0.21</v>
      </c>
      <c r="M31" s="221"/>
      <c r="N31" s="221"/>
      <c r="O31" s="221"/>
      <c r="P31" s="221"/>
      <c r="W31" s="220">
        <f>ROUND(BB54, 2)</f>
        <v>0</v>
      </c>
      <c r="X31" s="221"/>
      <c r="Y31" s="221"/>
      <c r="Z31" s="221"/>
      <c r="AA31" s="221"/>
      <c r="AB31" s="221"/>
      <c r="AC31" s="221"/>
      <c r="AD31" s="221"/>
      <c r="AE31" s="221"/>
      <c r="AK31" s="220">
        <v>0</v>
      </c>
      <c r="AL31" s="221"/>
      <c r="AM31" s="221"/>
      <c r="AN31" s="221"/>
      <c r="AO31" s="221"/>
      <c r="AR31" s="36"/>
      <c r="BE31" s="210"/>
    </row>
    <row r="32" spans="2:71" s="2" customFormat="1" ht="14.45" hidden="1" customHeight="1">
      <c r="B32" s="36"/>
      <c r="F32" s="27" t="s">
        <v>51</v>
      </c>
      <c r="L32" s="222">
        <v>0.15</v>
      </c>
      <c r="M32" s="221"/>
      <c r="N32" s="221"/>
      <c r="O32" s="221"/>
      <c r="P32" s="221"/>
      <c r="W32" s="220">
        <f>ROUND(BC54, 2)</f>
        <v>0</v>
      </c>
      <c r="X32" s="221"/>
      <c r="Y32" s="221"/>
      <c r="Z32" s="221"/>
      <c r="AA32" s="221"/>
      <c r="AB32" s="221"/>
      <c r="AC32" s="221"/>
      <c r="AD32" s="221"/>
      <c r="AE32" s="221"/>
      <c r="AK32" s="220">
        <v>0</v>
      </c>
      <c r="AL32" s="221"/>
      <c r="AM32" s="221"/>
      <c r="AN32" s="221"/>
      <c r="AO32" s="221"/>
      <c r="AR32" s="36"/>
      <c r="BE32" s="210"/>
    </row>
    <row r="33" spans="2:44" s="2" customFormat="1" ht="14.45" hidden="1" customHeight="1">
      <c r="B33" s="36"/>
      <c r="F33" s="27" t="s">
        <v>52</v>
      </c>
      <c r="L33" s="222">
        <v>0</v>
      </c>
      <c r="M33" s="221"/>
      <c r="N33" s="221"/>
      <c r="O33" s="221"/>
      <c r="P33" s="221"/>
      <c r="W33" s="220">
        <f>ROUND(BD54, 2)</f>
        <v>0</v>
      </c>
      <c r="X33" s="221"/>
      <c r="Y33" s="221"/>
      <c r="Z33" s="221"/>
      <c r="AA33" s="221"/>
      <c r="AB33" s="221"/>
      <c r="AC33" s="221"/>
      <c r="AD33" s="221"/>
      <c r="AE33" s="221"/>
      <c r="AK33" s="220">
        <v>0</v>
      </c>
      <c r="AL33" s="221"/>
      <c r="AM33" s="221"/>
      <c r="AN33" s="221"/>
      <c r="AO33" s="221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53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54</v>
      </c>
      <c r="U35" s="39"/>
      <c r="V35" s="39"/>
      <c r="W35" s="39"/>
      <c r="X35" s="226" t="s">
        <v>55</v>
      </c>
      <c r="Y35" s="224"/>
      <c r="Z35" s="224"/>
      <c r="AA35" s="224"/>
      <c r="AB35" s="224"/>
      <c r="AC35" s="39"/>
      <c r="AD35" s="39"/>
      <c r="AE35" s="39"/>
      <c r="AF35" s="39"/>
      <c r="AG35" s="39"/>
      <c r="AH35" s="39"/>
      <c r="AI35" s="39"/>
      <c r="AJ35" s="39"/>
      <c r="AK35" s="223">
        <f>SUM(AK26:AK33)</f>
        <v>0</v>
      </c>
      <c r="AL35" s="224"/>
      <c r="AM35" s="224"/>
      <c r="AN35" s="224"/>
      <c r="AO35" s="225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56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14</v>
      </c>
      <c r="L44" s="3" t="str">
        <f>K5</f>
        <v>R22022</v>
      </c>
      <c r="AR44" s="45"/>
    </row>
    <row r="45" spans="2:44" s="4" customFormat="1" ht="36.950000000000003" customHeight="1">
      <c r="B45" s="46"/>
      <c r="C45" s="47" t="s">
        <v>17</v>
      </c>
      <c r="L45" s="190" t="str">
        <f>K6</f>
        <v>Silnice III/44214 – stavební úpravy – rekonstrukce mostu ev.č. 44214-2 přes Dobešovský potok před obcí Dobešov</v>
      </c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Jakubčovice nad Odrou, okr.Nový Jičín</v>
      </c>
      <c r="AI47" s="27" t="s">
        <v>23</v>
      </c>
      <c r="AM47" s="192" t="str">
        <f>IF(AN8= "","",AN8)</f>
        <v>19. 1. 2022</v>
      </c>
      <c r="AN47" s="192"/>
      <c r="AR47" s="32"/>
    </row>
    <row r="48" spans="2:44" s="1" customFormat="1" ht="6.95" customHeight="1">
      <c r="B48" s="32"/>
      <c r="AR48" s="32"/>
    </row>
    <row r="49" spans="1:91" s="1" customFormat="1" ht="15.2" customHeight="1">
      <c r="B49" s="32"/>
      <c r="C49" s="27" t="s">
        <v>25</v>
      </c>
      <c r="L49" s="3" t="str">
        <f>IF(E11= "","",E11)</f>
        <v>Správa silnic Moravskoslezského kraje</v>
      </c>
      <c r="AI49" s="27" t="s">
        <v>33</v>
      </c>
      <c r="AM49" s="193" t="str">
        <f>IF(E17="","",E17)</f>
        <v>Rušar mosty s.r.o.</v>
      </c>
      <c r="AN49" s="194"/>
      <c r="AO49" s="194"/>
      <c r="AP49" s="194"/>
      <c r="AR49" s="32"/>
      <c r="AS49" s="195" t="s">
        <v>57</v>
      </c>
      <c r="AT49" s="196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1:91" s="1" customFormat="1" ht="15.2" customHeight="1">
      <c r="B50" s="32"/>
      <c r="C50" s="27" t="s">
        <v>31</v>
      </c>
      <c r="L50" s="3" t="str">
        <f>IF(E14= "Vyplň údaj","",E14)</f>
        <v/>
      </c>
      <c r="AI50" s="27" t="s">
        <v>38</v>
      </c>
      <c r="AM50" s="193" t="str">
        <f>IF(E20="","",E20)</f>
        <v>Ing. Čestmír Rez</v>
      </c>
      <c r="AN50" s="194"/>
      <c r="AO50" s="194"/>
      <c r="AP50" s="194"/>
      <c r="AR50" s="32"/>
      <c r="AS50" s="197"/>
      <c r="AT50" s="198"/>
      <c r="BD50" s="53"/>
    </row>
    <row r="51" spans="1:91" s="1" customFormat="1" ht="10.9" customHeight="1">
      <c r="B51" s="32"/>
      <c r="AR51" s="32"/>
      <c r="AS51" s="197"/>
      <c r="AT51" s="198"/>
      <c r="BD51" s="53"/>
    </row>
    <row r="52" spans="1:91" s="1" customFormat="1" ht="29.25" customHeight="1">
      <c r="B52" s="32"/>
      <c r="C52" s="199" t="s">
        <v>58</v>
      </c>
      <c r="D52" s="200"/>
      <c r="E52" s="200"/>
      <c r="F52" s="200"/>
      <c r="G52" s="200"/>
      <c r="H52" s="54"/>
      <c r="I52" s="202" t="s">
        <v>59</v>
      </c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1" t="s">
        <v>60</v>
      </c>
      <c r="AH52" s="200"/>
      <c r="AI52" s="200"/>
      <c r="AJ52" s="200"/>
      <c r="AK52" s="200"/>
      <c r="AL52" s="200"/>
      <c r="AM52" s="200"/>
      <c r="AN52" s="202" t="s">
        <v>61</v>
      </c>
      <c r="AO52" s="200"/>
      <c r="AP52" s="200"/>
      <c r="AQ52" s="55" t="s">
        <v>62</v>
      </c>
      <c r="AR52" s="32"/>
      <c r="AS52" s="56" t="s">
        <v>63</v>
      </c>
      <c r="AT52" s="57" t="s">
        <v>64</v>
      </c>
      <c r="AU52" s="57" t="s">
        <v>65</v>
      </c>
      <c r="AV52" s="57" t="s">
        <v>66</v>
      </c>
      <c r="AW52" s="57" t="s">
        <v>67</v>
      </c>
      <c r="AX52" s="57" t="s">
        <v>68</v>
      </c>
      <c r="AY52" s="57" t="s">
        <v>69</v>
      </c>
      <c r="AZ52" s="57" t="s">
        <v>70</v>
      </c>
      <c r="BA52" s="57" t="s">
        <v>71</v>
      </c>
      <c r="BB52" s="57" t="s">
        <v>72</v>
      </c>
      <c r="BC52" s="57" t="s">
        <v>73</v>
      </c>
      <c r="BD52" s="58" t="s">
        <v>74</v>
      </c>
    </row>
    <row r="53" spans="1:91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1:91" s="5" customFormat="1" ht="32.450000000000003" customHeight="1">
      <c r="B54" s="60"/>
      <c r="C54" s="61" t="s">
        <v>75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06">
        <f>ROUND(SUM(AG55:AG58),2)</f>
        <v>0</v>
      </c>
      <c r="AH54" s="206"/>
      <c r="AI54" s="206"/>
      <c r="AJ54" s="206"/>
      <c r="AK54" s="206"/>
      <c r="AL54" s="206"/>
      <c r="AM54" s="206"/>
      <c r="AN54" s="207">
        <f>SUM(AG54,AT54)</f>
        <v>0</v>
      </c>
      <c r="AO54" s="207"/>
      <c r="AP54" s="207"/>
      <c r="AQ54" s="64" t="s">
        <v>3</v>
      </c>
      <c r="AR54" s="60"/>
      <c r="AS54" s="65">
        <f>ROUND(SUM(AS55:AS58),2)</f>
        <v>0</v>
      </c>
      <c r="AT54" s="66">
        <f>ROUND(SUM(AV54:AW54),2)</f>
        <v>0</v>
      </c>
      <c r="AU54" s="67">
        <f>ROUND(SUM(AU55:AU58),5)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ROUND(SUM(AZ55:AZ58),2)</f>
        <v>0</v>
      </c>
      <c r="BA54" s="66">
        <f>ROUND(SUM(BA55:BA58),2)</f>
        <v>0</v>
      </c>
      <c r="BB54" s="66">
        <f>ROUND(SUM(BB55:BB58),2)</f>
        <v>0</v>
      </c>
      <c r="BC54" s="66">
        <f>ROUND(SUM(BC55:BC58),2)</f>
        <v>0</v>
      </c>
      <c r="BD54" s="68">
        <f>ROUND(SUM(BD55:BD58),2)</f>
        <v>0</v>
      </c>
      <c r="BS54" s="69" t="s">
        <v>76</v>
      </c>
      <c r="BT54" s="69" t="s">
        <v>77</v>
      </c>
      <c r="BU54" s="70" t="s">
        <v>78</v>
      </c>
      <c r="BV54" s="69" t="s">
        <v>79</v>
      </c>
      <c r="BW54" s="69" t="s">
        <v>5</v>
      </c>
      <c r="BX54" s="69" t="s">
        <v>80</v>
      </c>
      <c r="CL54" s="69" t="s">
        <v>3</v>
      </c>
    </row>
    <row r="55" spans="1:91" s="6" customFormat="1" ht="16.5" customHeight="1">
      <c r="A55" s="71" t="s">
        <v>81</v>
      </c>
      <c r="B55" s="72"/>
      <c r="C55" s="73"/>
      <c r="D55" s="203" t="s">
        <v>82</v>
      </c>
      <c r="E55" s="203"/>
      <c r="F55" s="203"/>
      <c r="G55" s="203"/>
      <c r="H55" s="203"/>
      <c r="I55" s="74"/>
      <c r="J55" s="203" t="s">
        <v>83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4">
        <f>'SO 181 - DIO'!J30</f>
        <v>0</v>
      </c>
      <c r="AH55" s="205"/>
      <c r="AI55" s="205"/>
      <c r="AJ55" s="205"/>
      <c r="AK55" s="205"/>
      <c r="AL55" s="205"/>
      <c r="AM55" s="205"/>
      <c r="AN55" s="204">
        <f>SUM(AG55,AT55)</f>
        <v>0</v>
      </c>
      <c r="AO55" s="205"/>
      <c r="AP55" s="205"/>
      <c r="AQ55" s="75" t="s">
        <v>84</v>
      </c>
      <c r="AR55" s="72"/>
      <c r="AS55" s="76">
        <v>0</v>
      </c>
      <c r="AT55" s="77">
        <f>ROUND(SUM(AV55:AW55),2)</f>
        <v>0</v>
      </c>
      <c r="AU55" s="78">
        <f>'SO 181 - DIO'!P85</f>
        <v>0</v>
      </c>
      <c r="AV55" s="77">
        <f>'SO 181 - DIO'!J33</f>
        <v>0</v>
      </c>
      <c r="AW55" s="77">
        <f>'SO 181 - DIO'!J34</f>
        <v>0</v>
      </c>
      <c r="AX55" s="77">
        <f>'SO 181 - DIO'!J35</f>
        <v>0</v>
      </c>
      <c r="AY55" s="77">
        <f>'SO 181 - DIO'!J36</f>
        <v>0</v>
      </c>
      <c r="AZ55" s="77">
        <f>'SO 181 - DIO'!F33</f>
        <v>0</v>
      </c>
      <c r="BA55" s="77">
        <f>'SO 181 - DIO'!F34</f>
        <v>0</v>
      </c>
      <c r="BB55" s="77">
        <f>'SO 181 - DIO'!F35</f>
        <v>0</v>
      </c>
      <c r="BC55" s="77">
        <f>'SO 181 - DIO'!F36</f>
        <v>0</v>
      </c>
      <c r="BD55" s="79">
        <f>'SO 181 - DIO'!F37</f>
        <v>0</v>
      </c>
      <c r="BT55" s="80" t="s">
        <v>85</v>
      </c>
      <c r="BV55" s="80" t="s">
        <v>79</v>
      </c>
      <c r="BW55" s="80" t="s">
        <v>86</v>
      </c>
      <c r="BX55" s="80" t="s">
        <v>5</v>
      </c>
      <c r="CL55" s="80" t="s">
        <v>87</v>
      </c>
      <c r="CM55" s="80" t="s">
        <v>88</v>
      </c>
    </row>
    <row r="56" spans="1:91" s="6" customFormat="1" ht="16.5" customHeight="1">
      <c r="A56" s="71" t="s">
        <v>81</v>
      </c>
      <c r="B56" s="72"/>
      <c r="C56" s="73"/>
      <c r="D56" s="203" t="s">
        <v>89</v>
      </c>
      <c r="E56" s="203"/>
      <c r="F56" s="203"/>
      <c r="G56" s="203"/>
      <c r="H56" s="203"/>
      <c r="I56" s="74"/>
      <c r="J56" s="203" t="s">
        <v>90</v>
      </c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4">
        <f>'SO 101 - Silnice III-44214'!J30</f>
        <v>0</v>
      </c>
      <c r="AH56" s="205"/>
      <c r="AI56" s="205"/>
      <c r="AJ56" s="205"/>
      <c r="AK56" s="205"/>
      <c r="AL56" s="205"/>
      <c r="AM56" s="205"/>
      <c r="AN56" s="204">
        <f>SUM(AG56,AT56)</f>
        <v>0</v>
      </c>
      <c r="AO56" s="205"/>
      <c r="AP56" s="205"/>
      <c r="AQ56" s="75" t="s">
        <v>84</v>
      </c>
      <c r="AR56" s="72"/>
      <c r="AS56" s="76">
        <v>0</v>
      </c>
      <c r="AT56" s="77">
        <f>ROUND(SUM(AV56:AW56),2)</f>
        <v>0</v>
      </c>
      <c r="AU56" s="78">
        <f>'SO 101 - Silnice III-44214'!P87</f>
        <v>0</v>
      </c>
      <c r="AV56" s="77">
        <f>'SO 101 - Silnice III-44214'!J33</f>
        <v>0</v>
      </c>
      <c r="AW56" s="77">
        <f>'SO 101 - Silnice III-44214'!J34</f>
        <v>0</v>
      </c>
      <c r="AX56" s="77">
        <f>'SO 101 - Silnice III-44214'!J35</f>
        <v>0</v>
      </c>
      <c r="AY56" s="77">
        <f>'SO 101 - Silnice III-44214'!J36</f>
        <v>0</v>
      </c>
      <c r="AZ56" s="77">
        <f>'SO 101 - Silnice III-44214'!F33</f>
        <v>0</v>
      </c>
      <c r="BA56" s="77">
        <f>'SO 101 - Silnice III-44214'!F34</f>
        <v>0</v>
      </c>
      <c r="BB56" s="77">
        <f>'SO 101 - Silnice III-44214'!F35</f>
        <v>0</v>
      </c>
      <c r="BC56" s="77">
        <f>'SO 101 - Silnice III-44214'!F36</f>
        <v>0</v>
      </c>
      <c r="BD56" s="79">
        <f>'SO 101 - Silnice III-44214'!F37</f>
        <v>0</v>
      </c>
      <c r="BT56" s="80" t="s">
        <v>85</v>
      </c>
      <c r="BV56" s="80" t="s">
        <v>79</v>
      </c>
      <c r="BW56" s="80" t="s">
        <v>91</v>
      </c>
      <c r="BX56" s="80" t="s">
        <v>5</v>
      </c>
      <c r="CL56" s="80" t="s">
        <v>92</v>
      </c>
      <c r="CM56" s="80" t="s">
        <v>88</v>
      </c>
    </row>
    <row r="57" spans="1:91" s="6" customFormat="1" ht="16.5" customHeight="1">
      <c r="A57" s="71" t="s">
        <v>81</v>
      </c>
      <c r="B57" s="72"/>
      <c r="C57" s="73"/>
      <c r="D57" s="203" t="s">
        <v>93</v>
      </c>
      <c r="E57" s="203"/>
      <c r="F57" s="203"/>
      <c r="G57" s="203"/>
      <c r="H57" s="203"/>
      <c r="I57" s="74"/>
      <c r="J57" s="203" t="s">
        <v>94</v>
      </c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4">
        <f>'SO 202 - Most'!J30</f>
        <v>0</v>
      </c>
      <c r="AH57" s="205"/>
      <c r="AI57" s="205"/>
      <c r="AJ57" s="205"/>
      <c r="AK57" s="205"/>
      <c r="AL57" s="205"/>
      <c r="AM57" s="205"/>
      <c r="AN57" s="204">
        <f>SUM(AG57,AT57)</f>
        <v>0</v>
      </c>
      <c r="AO57" s="205"/>
      <c r="AP57" s="205"/>
      <c r="AQ57" s="75" t="s">
        <v>84</v>
      </c>
      <c r="AR57" s="72"/>
      <c r="AS57" s="76">
        <v>0</v>
      </c>
      <c r="AT57" s="77">
        <f>ROUND(SUM(AV57:AW57),2)</f>
        <v>0</v>
      </c>
      <c r="AU57" s="78">
        <f>'SO 202 - Most'!P92</f>
        <v>0</v>
      </c>
      <c r="AV57" s="77">
        <f>'SO 202 - Most'!J33</f>
        <v>0</v>
      </c>
      <c r="AW57" s="77">
        <f>'SO 202 - Most'!J34</f>
        <v>0</v>
      </c>
      <c r="AX57" s="77">
        <f>'SO 202 - Most'!J35</f>
        <v>0</v>
      </c>
      <c r="AY57" s="77">
        <f>'SO 202 - Most'!J36</f>
        <v>0</v>
      </c>
      <c r="AZ57" s="77">
        <f>'SO 202 - Most'!F33</f>
        <v>0</v>
      </c>
      <c r="BA57" s="77">
        <f>'SO 202 - Most'!F34</f>
        <v>0</v>
      </c>
      <c r="BB57" s="77">
        <f>'SO 202 - Most'!F35</f>
        <v>0</v>
      </c>
      <c r="BC57" s="77">
        <f>'SO 202 - Most'!F36</f>
        <v>0</v>
      </c>
      <c r="BD57" s="79">
        <f>'SO 202 - Most'!F37</f>
        <v>0</v>
      </c>
      <c r="BT57" s="80" t="s">
        <v>85</v>
      </c>
      <c r="BV57" s="80" t="s">
        <v>79</v>
      </c>
      <c r="BW57" s="80" t="s">
        <v>95</v>
      </c>
      <c r="BX57" s="80" t="s">
        <v>5</v>
      </c>
      <c r="CL57" s="80" t="s">
        <v>96</v>
      </c>
      <c r="CM57" s="80" t="s">
        <v>88</v>
      </c>
    </row>
    <row r="58" spans="1:91" s="6" customFormat="1" ht="16.5" customHeight="1">
      <c r="A58" s="71" t="s">
        <v>81</v>
      </c>
      <c r="B58" s="72"/>
      <c r="C58" s="73"/>
      <c r="D58" s="203" t="s">
        <v>97</v>
      </c>
      <c r="E58" s="203"/>
      <c r="F58" s="203"/>
      <c r="G58" s="203"/>
      <c r="H58" s="203"/>
      <c r="I58" s="74"/>
      <c r="J58" s="203" t="s">
        <v>98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4">
        <f>'VON - Vedlejší a ostatní ...'!J30</f>
        <v>0</v>
      </c>
      <c r="AH58" s="205"/>
      <c r="AI58" s="205"/>
      <c r="AJ58" s="205"/>
      <c r="AK58" s="205"/>
      <c r="AL58" s="205"/>
      <c r="AM58" s="205"/>
      <c r="AN58" s="204">
        <f>SUM(AG58,AT58)</f>
        <v>0</v>
      </c>
      <c r="AO58" s="205"/>
      <c r="AP58" s="205"/>
      <c r="AQ58" s="75" t="s">
        <v>84</v>
      </c>
      <c r="AR58" s="72"/>
      <c r="AS58" s="81">
        <v>0</v>
      </c>
      <c r="AT58" s="82">
        <f>ROUND(SUM(AV58:AW58),2)</f>
        <v>0</v>
      </c>
      <c r="AU58" s="83">
        <f>'VON - Vedlejší a ostatní ...'!P84</f>
        <v>0</v>
      </c>
      <c r="AV58" s="82">
        <f>'VON - Vedlejší a ostatní ...'!J33</f>
        <v>0</v>
      </c>
      <c r="AW58" s="82">
        <f>'VON - Vedlejší a ostatní ...'!J34</f>
        <v>0</v>
      </c>
      <c r="AX58" s="82">
        <f>'VON - Vedlejší a ostatní ...'!J35</f>
        <v>0</v>
      </c>
      <c r="AY58" s="82">
        <f>'VON - Vedlejší a ostatní ...'!J36</f>
        <v>0</v>
      </c>
      <c r="AZ58" s="82">
        <f>'VON - Vedlejší a ostatní ...'!F33</f>
        <v>0</v>
      </c>
      <c r="BA58" s="82">
        <f>'VON - Vedlejší a ostatní ...'!F34</f>
        <v>0</v>
      </c>
      <c r="BB58" s="82">
        <f>'VON - Vedlejší a ostatní ...'!F35</f>
        <v>0</v>
      </c>
      <c r="BC58" s="82">
        <f>'VON - Vedlejší a ostatní ...'!F36</f>
        <v>0</v>
      </c>
      <c r="BD58" s="84">
        <f>'VON - Vedlejší a ostatní ...'!F37</f>
        <v>0</v>
      </c>
      <c r="BT58" s="80" t="s">
        <v>85</v>
      </c>
      <c r="BV58" s="80" t="s">
        <v>79</v>
      </c>
      <c r="BW58" s="80" t="s">
        <v>99</v>
      </c>
      <c r="BX58" s="80" t="s">
        <v>5</v>
      </c>
      <c r="CL58" s="80" t="s">
        <v>3</v>
      </c>
      <c r="CM58" s="80" t="s">
        <v>88</v>
      </c>
    </row>
    <row r="59" spans="1:91" s="1" customFormat="1" ht="30" customHeight="1">
      <c r="B59" s="32"/>
      <c r="AR59" s="32"/>
    </row>
    <row r="60" spans="1:91" s="1" customFormat="1" ht="6.9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2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SO 181 - DIO'!C2" display="/" xr:uid="{00000000-0004-0000-0000-000000000000}"/>
    <hyperlink ref="A56" location="'SO 101 - Silnice III-44214'!C2" display="/" xr:uid="{00000000-0004-0000-0000-000001000000}"/>
    <hyperlink ref="A57" location="'SO 202 - Most'!C2" display="/" xr:uid="{00000000-0004-0000-0000-000002000000}"/>
    <hyperlink ref="A58" location="'VON - Vedlejší a ostatní ...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8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86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hidden="1" customHeight="1">
      <c r="B4" s="20"/>
      <c r="D4" s="21" t="s">
        <v>100</v>
      </c>
      <c r="L4" s="20"/>
      <c r="M4" s="85" t="s">
        <v>11</v>
      </c>
      <c r="AT4" s="17" t="s">
        <v>4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17</v>
      </c>
      <c r="L6" s="20"/>
    </row>
    <row r="7" spans="2:46" ht="26.25" hidden="1" customHeight="1">
      <c r="B7" s="20"/>
      <c r="E7" s="228" t="str">
        <f>'Rekapitulace stavby'!K6</f>
        <v>Silnice III/44214 – stavební úpravy – rekonstrukce mostu ev.č. 44214-2 přes Dobešovský potok před obcí Dobešov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101</v>
      </c>
      <c r="L8" s="32"/>
    </row>
    <row r="9" spans="2:46" s="1" customFormat="1" ht="16.5" hidden="1" customHeight="1">
      <c r="B9" s="32"/>
      <c r="E9" s="190" t="s">
        <v>102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19</v>
      </c>
      <c r="F11" s="25" t="s">
        <v>87</v>
      </c>
      <c r="I11" s="27" t="s">
        <v>20</v>
      </c>
      <c r="J11" s="25" t="s">
        <v>3</v>
      </c>
      <c r="L11" s="32"/>
    </row>
    <row r="12" spans="2:46" s="1" customFormat="1" ht="12" hidden="1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19. 1. 2022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46" s="1" customFormat="1" ht="18" hidden="1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29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hidden="1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hidden="1" customHeight="1">
      <c r="B24" s="32"/>
      <c r="E24" s="25" t="s">
        <v>40</v>
      </c>
      <c r="I24" s="27" t="s">
        <v>29</v>
      </c>
      <c r="J24" s="25" t="s">
        <v>3</v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41</v>
      </c>
      <c r="L26" s="32"/>
    </row>
    <row r="27" spans="2:12" s="7" customFormat="1" ht="16.5" hidden="1" customHeight="1">
      <c r="B27" s="86"/>
      <c r="E27" s="216" t="s">
        <v>3</v>
      </c>
      <c r="F27" s="216"/>
      <c r="G27" s="216"/>
      <c r="H27" s="216"/>
      <c r="L27" s="86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hidden="1" customHeight="1">
      <c r="B30" s="32"/>
      <c r="D30" s="87" t="s">
        <v>43</v>
      </c>
      <c r="J30" s="63">
        <f>ROUND(J85, 2)</f>
        <v>0</v>
      </c>
      <c r="L30" s="32"/>
    </row>
    <row r="31" spans="2:12" s="1" customFormat="1" ht="6.95" hidden="1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hidden="1" customHeight="1">
      <c r="B32" s="32"/>
      <c r="F32" s="35" t="s">
        <v>45</v>
      </c>
      <c r="I32" s="35" t="s">
        <v>44</v>
      </c>
      <c r="J32" s="35" t="s">
        <v>46</v>
      </c>
      <c r="L32" s="32"/>
    </row>
    <row r="33" spans="2:12" s="1" customFormat="1" ht="14.45" hidden="1" customHeight="1">
      <c r="B33" s="32"/>
      <c r="D33" s="52" t="s">
        <v>47</v>
      </c>
      <c r="E33" s="27" t="s">
        <v>48</v>
      </c>
      <c r="F33" s="88">
        <f>ROUND((SUM(BE85:BE184)),  2)</f>
        <v>0</v>
      </c>
      <c r="I33" s="89">
        <v>0.21</v>
      </c>
      <c r="J33" s="88">
        <f>ROUND(((SUM(BE85:BE184))*I33),  2)</f>
        <v>0</v>
      </c>
      <c r="L33" s="32"/>
    </row>
    <row r="34" spans="2:12" s="1" customFormat="1" ht="14.45" hidden="1" customHeight="1">
      <c r="B34" s="32"/>
      <c r="E34" s="27" t="s">
        <v>49</v>
      </c>
      <c r="F34" s="88">
        <f>ROUND((SUM(BF85:BF184)),  2)</f>
        <v>0</v>
      </c>
      <c r="I34" s="89">
        <v>0.15</v>
      </c>
      <c r="J34" s="88">
        <f>ROUND(((SUM(BF85:BF184))*I34),  2)</f>
        <v>0</v>
      </c>
      <c r="L34" s="32"/>
    </row>
    <row r="35" spans="2:12" s="1" customFormat="1" ht="14.45" hidden="1" customHeight="1">
      <c r="B35" s="32"/>
      <c r="E35" s="27" t="s">
        <v>50</v>
      </c>
      <c r="F35" s="88">
        <f>ROUND((SUM(BG85:BG184)),  2)</f>
        <v>0</v>
      </c>
      <c r="I35" s="89">
        <v>0.21</v>
      </c>
      <c r="J35" s="88">
        <f>0</f>
        <v>0</v>
      </c>
      <c r="L35" s="32"/>
    </row>
    <row r="36" spans="2:12" s="1" customFormat="1" ht="14.45" hidden="1" customHeight="1">
      <c r="B36" s="32"/>
      <c r="E36" s="27" t="s">
        <v>51</v>
      </c>
      <c r="F36" s="88">
        <f>ROUND((SUM(BH85:BH184)),  2)</f>
        <v>0</v>
      </c>
      <c r="I36" s="89">
        <v>0.15</v>
      </c>
      <c r="J36" s="88">
        <f>0</f>
        <v>0</v>
      </c>
      <c r="L36" s="32"/>
    </row>
    <row r="37" spans="2:12" s="1" customFormat="1" ht="14.45" hidden="1" customHeight="1">
      <c r="B37" s="32"/>
      <c r="E37" s="27" t="s">
        <v>52</v>
      </c>
      <c r="F37" s="88">
        <f>ROUND((SUM(BI85:BI184)),  2)</f>
        <v>0</v>
      </c>
      <c r="I37" s="89">
        <v>0</v>
      </c>
      <c r="J37" s="88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0"/>
      <c r="D39" s="91" t="s">
        <v>53</v>
      </c>
      <c r="E39" s="54"/>
      <c r="F39" s="54"/>
      <c r="G39" s="92" t="s">
        <v>54</v>
      </c>
      <c r="H39" s="93" t="s">
        <v>55</v>
      </c>
      <c r="I39" s="54"/>
      <c r="J39" s="94">
        <f>SUM(J30:J37)</f>
        <v>0</v>
      </c>
      <c r="K39" s="95"/>
      <c r="L39" s="32"/>
    </row>
    <row r="40" spans="2:12" s="1" customFormat="1" ht="14.45" hidden="1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1" spans="2:12" ht="11.25" hidden="1"/>
    <row r="42" spans="2:12" ht="11.25" hidden="1"/>
    <row r="43" spans="2:12" ht="11.25" hidden="1"/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103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26.25" customHeight="1">
      <c r="B48" s="32"/>
      <c r="E48" s="228" t="str">
        <f>E7</f>
        <v>Silnice III/44214 – stavební úpravy – rekonstrukce mostu ev.č. 44214-2 přes Dobešovský potok před obcí Dobešov</v>
      </c>
      <c r="F48" s="229"/>
      <c r="G48" s="229"/>
      <c r="H48" s="229"/>
      <c r="L48" s="32"/>
    </row>
    <row r="49" spans="2:47" s="1" customFormat="1" ht="12" customHeight="1">
      <c r="B49" s="32"/>
      <c r="C49" s="27" t="s">
        <v>101</v>
      </c>
      <c r="L49" s="32"/>
    </row>
    <row r="50" spans="2:47" s="1" customFormat="1" ht="16.5" customHeight="1">
      <c r="B50" s="32"/>
      <c r="E50" s="190" t="str">
        <f>E9</f>
        <v>SO 181 - DIO</v>
      </c>
      <c r="F50" s="230"/>
      <c r="G50" s="230"/>
      <c r="H50" s="230"/>
      <c r="L50" s="32"/>
    </row>
    <row r="51" spans="2:47" s="1" customFormat="1" ht="6.95" customHeight="1">
      <c r="B51" s="32"/>
      <c r="L51" s="32"/>
    </row>
    <row r="52" spans="2:47" s="1" customFormat="1" ht="12" customHeight="1">
      <c r="B52" s="32"/>
      <c r="C52" s="27" t="s">
        <v>21</v>
      </c>
      <c r="F52" s="25" t="str">
        <f>F12</f>
        <v>Jakubčovice nad Odrou, okr.Nový Jičín</v>
      </c>
      <c r="I52" s="27" t="s">
        <v>23</v>
      </c>
      <c r="J52" s="49" t="str">
        <f>IF(J12="","",J12)</f>
        <v>19. 1. 2022</v>
      </c>
      <c r="L52" s="32"/>
    </row>
    <row r="53" spans="2:47" s="1" customFormat="1" ht="6.95" customHeight="1">
      <c r="B53" s="32"/>
      <c r="L53" s="32"/>
    </row>
    <row r="54" spans="2:47" s="1" customFormat="1" ht="15.2" customHeight="1">
      <c r="B54" s="32"/>
      <c r="C54" s="27" t="s">
        <v>25</v>
      </c>
      <c r="F54" s="25" t="str">
        <f>E15</f>
        <v>Správa silnic Moravskoslezského kraje</v>
      </c>
      <c r="I54" s="27" t="s">
        <v>33</v>
      </c>
      <c r="J54" s="30" t="str">
        <f>E21</f>
        <v>Rušar mosty s.r.o.</v>
      </c>
      <c r="L54" s="32"/>
    </row>
    <row r="55" spans="2:47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Ing. Čestmír Rez</v>
      </c>
      <c r="L55" s="32"/>
    </row>
    <row r="56" spans="2:47" s="1" customFormat="1" ht="10.35" customHeight="1">
      <c r="B56" s="32"/>
      <c r="L56" s="32"/>
    </row>
    <row r="57" spans="2:47" s="1" customFormat="1" ht="29.25" customHeight="1">
      <c r="B57" s="32"/>
      <c r="C57" s="96" t="s">
        <v>104</v>
      </c>
      <c r="D57" s="90"/>
      <c r="E57" s="90"/>
      <c r="F57" s="90"/>
      <c r="G57" s="90"/>
      <c r="H57" s="90"/>
      <c r="I57" s="90"/>
      <c r="J57" s="97" t="s">
        <v>105</v>
      </c>
      <c r="K57" s="90"/>
      <c r="L57" s="32"/>
    </row>
    <row r="58" spans="2:47" s="1" customFormat="1" ht="10.35" customHeight="1">
      <c r="B58" s="32"/>
      <c r="L58" s="32"/>
    </row>
    <row r="59" spans="2:47" s="1" customFormat="1" ht="22.9" customHeight="1">
      <c r="B59" s="32"/>
      <c r="C59" s="98" t="s">
        <v>75</v>
      </c>
      <c r="J59" s="63">
        <f>J85</f>
        <v>0</v>
      </c>
      <c r="L59" s="32"/>
      <c r="AU59" s="17" t="s">
        <v>106</v>
      </c>
    </row>
    <row r="60" spans="2:47" s="8" customFormat="1" ht="24.95" customHeight="1">
      <c r="B60" s="99"/>
      <c r="D60" s="100" t="s">
        <v>107</v>
      </c>
      <c r="E60" s="101"/>
      <c r="F60" s="101"/>
      <c r="G60" s="101"/>
      <c r="H60" s="101"/>
      <c r="I60" s="101"/>
      <c r="J60" s="102">
        <f>J86</f>
        <v>0</v>
      </c>
      <c r="L60" s="99"/>
    </row>
    <row r="61" spans="2:47" s="9" customFormat="1" ht="19.899999999999999" customHeight="1">
      <c r="B61" s="103"/>
      <c r="D61" s="104" t="s">
        <v>108</v>
      </c>
      <c r="E61" s="105"/>
      <c r="F61" s="105"/>
      <c r="G61" s="105"/>
      <c r="H61" s="105"/>
      <c r="I61" s="105"/>
      <c r="J61" s="106">
        <f>J87</f>
        <v>0</v>
      </c>
      <c r="L61" s="103"/>
    </row>
    <row r="62" spans="2:47" s="9" customFormat="1" ht="19.899999999999999" customHeight="1">
      <c r="B62" s="103"/>
      <c r="D62" s="104" t="s">
        <v>109</v>
      </c>
      <c r="E62" s="105"/>
      <c r="F62" s="105"/>
      <c r="G62" s="105"/>
      <c r="H62" s="105"/>
      <c r="I62" s="105"/>
      <c r="J62" s="106">
        <f>J91</f>
        <v>0</v>
      </c>
      <c r="L62" s="103"/>
    </row>
    <row r="63" spans="2:47" s="9" customFormat="1" ht="19.899999999999999" customHeight="1">
      <c r="B63" s="103"/>
      <c r="D63" s="104" t="s">
        <v>110</v>
      </c>
      <c r="E63" s="105"/>
      <c r="F63" s="105"/>
      <c r="G63" s="105"/>
      <c r="H63" s="105"/>
      <c r="I63" s="105"/>
      <c r="J63" s="106">
        <f>J171</f>
        <v>0</v>
      </c>
      <c r="L63" s="103"/>
    </row>
    <row r="64" spans="2:47" s="8" customFormat="1" ht="24.95" customHeight="1">
      <c r="B64" s="99"/>
      <c r="D64" s="100" t="s">
        <v>111</v>
      </c>
      <c r="E64" s="101"/>
      <c r="F64" s="101"/>
      <c r="G64" s="101"/>
      <c r="H64" s="101"/>
      <c r="I64" s="101"/>
      <c r="J64" s="102">
        <f>J178</f>
        <v>0</v>
      </c>
      <c r="L64" s="99"/>
    </row>
    <row r="65" spans="2:12" s="9" customFormat="1" ht="19.899999999999999" customHeight="1">
      <c r="B65" s="103"/>
      <c r="D65" s="104" t="s">
        <v>112</v>
      </c>
      <c r="E65" s="105"/>
      <c r="F65" s="105"/>
      <c r="G65" s="105"/>
      <c r="H65" s="105"/>
      <c r="I65" s="105"/>
      <c r="J65" s="106">
        <f>J179</f>
        <v>0</v>
      </c>
      <c r="L65" s="103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113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17</v>
      </c>
      <c r="L74" s="32"/>
    </row>
    <row r="75" spans="2:12" s="1" customFormat="1" ht="26.25" customHeight="1">
      <c r="B75" s="32"/>
      <c r="E75" s="228" t="str">
        <f>E7</f>
        <v>Silnice III/44214 – stavební úpravy – rekonstrukce mostu ev.č. 44214-2 přes Dobešovský potok před obcí Dobešov</v>
      </c>
      <c r="F75" s="229"/>
      <c r="G75" s="229"/>
      <c r="H75" s="229"/>
      <c r="L75" s="32"/>
    </row>
    <row r="76" spans="2:12" s="1" customFormat="1" ht="12" customHeight="1">
      <c r="B76" s="32"/>
      <c r="C76" s="27" t="s">
        <v>101</v>
      </c>
      <c r="L76" s="32"/>
    </row>
    <row r="77" spans="2:12" s="1" customFormat="1" ht="16.5" customHeight="1">
      <c r="B77" s="32"/>
      <c r="E77" s="190" t="str">
        <f>E9</f>
        <v>SO 181 - DIO</v>
      </c>
      <c r="F77" s="230"/>
      <c r="G77" s="230"/>
      <c r="H77" s="230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Jakubčovice nad Odrou, okr.Nový Jičín</v>
      </c>
      <c r="I79" s="27" t="s">
        <v>23</v>
      </c>
      <c r="J79" s="49" t="str">
        <f>IF(J12="","",J12)</f>
        <v>19. 1. 2022</v>
      </c>
      <c r="L79" s="32"/>
    </row>
    <row r="80" spans="2:12" s="1" customFormat="1" ht="6.95" customHeight="1">
      <c r="B80" s="32"/>
      <c r="L80" s="32"/>
    </row>
    <row r="81" spans="2:65" s="1" customFormat="1" ht="15.2" customHeight="1">
      <c r="B81" s="32"/>
      <c r="C81" s="27" t="s">
        <v>25</v>
      </c>
      <c r="F81" s="25" t="str">
        <f>E15</f>
        <v>Správa silnic Moravskoslezského kraje</v>
      </c>
      <c r="I81" s="27" t="s">
        <v>33</v>
      </c>
      <c r="J81" s="30" t="str">
        <f>E21</f>
        <v>Rušar mosty s.r.o.</v>
      </c>
      <c r="L81" s="32"/>
    </row>
    <row r="82" spans="2:65" s="1" customFormat="1" ht="15.2" customHeight="1">
      <c r="B82" s="32"/>
      <c r="C82" s="27" t="s">
        <v>31</v>
      </c>
      <c r="F82" s="25" t="str">
        <f>IF(E18="","",E18)</f>
        <v>Vyplň údaj</v>
      </c>
      <c r="I82" s="27" t="s">
        <v>38</v>
      </c>
      <c r="J82" s="30" t="str">
        <f>E24</f>
        <v>Ing. Čestmír Rez</v>
      </c>
      <c r="L82" s="32"/>
    </row>
    <row r="83" spans="2:65" s="1" customFormat="1" ht="10.35" customHeight="1">
      <c r="B83" s="32"/>
      <c r="L83" s="32"/>
    </row>
    <row r="84" spans="2:65" s="10" customFormat="1" ht="29.25" customHeight="1">
      <c r="B84" s="107"/>
      <c r="C84" s="108" t="s">
        <v>114</v>
      </c>
      <c r="D84" s="109" t="s">
        <v>62</v>
      </c>
      <c r="E84" s="109" t="s">
        <v>58</v>
      </c>
      <c r="F84" s="109" t="s">
        <v>59</v>
      </c>
      <c r="G84" s="109" t="s">
        <v>115</v>
      </c>
      <c r="H84" s="109" t="s">
        <v>116</v>
      </c>
      <c r="I84" s="109" t="s">
        <v>117</v>
      </c>
      <c r="J84" s="109" t="s">
        <v>105</v>
      </c>
      <c r="K84" s="110" t="s">
        <v>118</v>
      </c>
      <c r="L84" s="107"/>
      <c r="M84" s="56" t="s">
        <v>3</v>
      </c>
      <c r="N84" s="57" t="s">
        <v>47</v>
      </c>
      <c r="O84" s="57" t="s">
        <v>119</v>
      </c>
      <c r="P84" s="57" t="s">
        <v>120</v>
      </c>
      <c r="Q84" s="57" t="s">
        <v>121</v>
      </c>
      <c r="R84" s="57" t="s">
        <v>122</v>
      </c>
      <c r="S84" s="57" t="s">
        <v>123</v>
      </c>
      <c r="T84" s="58" t="s">
        <v>124</v>
      </c>
    </row>
    <row r="85" spans="2:65" s="1" customFormat="1" ht="22.9" customHeight="1">
      <c r="B85" s="32"/>
      <c r="C85" s="61" t="s">
        <v>125</v>
      </c>
      <c r="J85" s="111">
        <f>BK85</f>
        <v>0</v>
      </c>
      <c r="L85" s="32"/>
      <c r="M85" s="59"/>
      <c r="N85" s="50"/>
      <c r="O85" s="50"/>
      <c r="P85" s="112">
        <f>P86+P178</f>
        <v>0</v>
      </c>
      <c r="Q85" s="50"/>
      <c r="R85" s="112">
        <f>R86+R178</f>
        <v>289.47091</v>
      </c>
      <c r="S85" s="50"/>
      <c r="T85" s="113">
        <f>T86+T178</f>
        <v>0.65600000000000003</v>
      </c>
      <c r="AT85" s="17" t="s">
        <v>76</v>
      </c>
      <c r="AU85" s="17" t="s">
        <v>106</v>
      </c>
      <c r="BK85" s="114">
        <f>BK86+BK178</f>
        <v>0</v>
      </c>
    </row>
    <row r="86" spans="2:65" s="11" customFormat="1" ht="25.9" customHeight="1">
      <c r="B86" s="115"/>
      <c r="D86" s="116" t="s">
        <v>76</v>
      </c>
      <c r="E86" s="117" t="s">
        <v>126</v>
      </c>
      <c r="F86" s="117" t="s">
        <v>127</v>
      </c>
      <c r="I86" s="118"/>
      <c r="J86" s="119">
        <f>BK86</f>
        <v>0</v>
      </c>
      <c r="L86" s="115"/>
      <c r="M86" s="120"/>
      <c r="P86" s="121">
        <f>P87+P91+P171</f>
        <v>0</v>
      </c>
      <c r="R86" s="121">
        <f>R87+R91+R171</f>
        <v>289.47091</v>
      </c>
      <c r="T86" s="122">
        <f>T87+T91+T171</f>
        <v>0.65600000000000003</v>
      </c>
      <c r="AR86" s="116" t="s">
        <v>85</v>
      </c>
      <c r="AT86" s="123" t="s">
        <v>76</v>
      </c>
      <c r="AU86" s="123" t="s">
        <v>77</v>
      </c>
      <c r="AY86" s="116" t="s">
        <v>128</v>
      </c>
      <c r="BK86" s="124">
        <f>BK87+BK91+BK171</f>
        <v>0</v>
      </c>
    </row>
    <row r="87" spans="2:65" s="11" customFormat="1" ht="22.9" customHeight="1">
      <c r="B87" s="115"/>
      <c r="D87" s="116" t="s">
        <v>76</v>
      </c>
      <c r="E87" s="125" t="s">
        <v>129</v>
      </c>
      <c r="F87" s="125" t="s">
        <v>130</v>
      </c>
      <c r="I87" s="118"/>
      <c r="J87" s="126">
        <f>BK87</f>
        <v>0</v>
      </c>
      <c r="L87" s="115"/>
      <c r="M87" s="120"/>
      <c r="P87" s="121">
        <f>SUM(P88:P90)</f>
        <v>0</v>
      </c>
      <c r="R87" s="121">
        <f>SUM(R88:R90)</f>
        <v>289.2099</v>
      </c>
      <c r="T87" s="122">
        <f>SUM(T88:T90)</f>
        <v>0</v>
      </c>
      <c r="AR87" s="116" t="s">
        <v>85</v>
      </c>
      <c r="AT87" s="123" t="s">
        <v>76</v>
      </c>
      <c r="AU87" s="123" t="s">
        <v>85</v>
      </c>
      <c r="AY87" s="116" t="s">
        <v>128</v>
      </c>
      <c r="BK87" s="124">
        <f>SUM(BK88:BK90)</f>
        <v>0</v>
      </c>
    </row>
    <row r="88" spans="2:65" s="1" customFormat="1" ht="33" customHeight="1">
      <c r="B88" s="127"/>
      <c r="C88" s="128" t="s">
        <v>85</v>
      </c>
      <c r="D88" s="128" t="s">
        <v>131</v>
      </c>
      <c r="E88" s="129" t="s">
        <v>132</v>
      </c>
      <c r="F88" s="130" t="s">
        <v>133</v>
      </c>
      <c r="G88" s="131" t="s">
        <v>134</v>
      </c>
      <c r="H88" s="132">
        <v>1722</v>
      </c>
      <c r="I88" s="133"/>
      <c r="J88" s="134">
        <f>ROUND(I88*H88,2)</f>
        <v>0</v>
      </c>
      <c r="K88" s="130" t="s">
        <v>135</v>
      </c>
      <c r="L88" s="32"/>
      <c r="M88" s="135" t="s">
        <v>3</v>
      </c>
      <c r="N88" s="136" t="s">
        <v>48</v>
      </c>
      <c r="P88" s="137">
        <f>O88*H88</f>
        <v>0</v>
      </c>
      <c r="Q88" s="137">
        <v>0.16794999999999999</v>
      </c>
      <c r="R88" s="137">
        <f>Q88*H88</f>
        <v>289.2099</v>
      </c>
      <c r="S88" s="137">
        <v>0</v>
      </c>
      <c r="T88" s="138">
        <f>S88*H88</f>
        <v>0</v>
      </c>
      <c r="AR88" s="139" t="s">
        <v>136</v>
      </c>
      <c r="AT88" s="139" t="s">
        <v>131</v>
      </c>
      <c r="AU88" s="139" t="s">
        <v>88</v>
      </c>
      <c r="AY88" s="17" t="s">
        <v>128</v>
      </c>
      <c r="BE88" s="140">
        <f>IF(N88="základní",J88,0)</f>
        <v>0</v>
      </c>
      <c r="BF88" s="140">
        <f>IF(N88="snížená",J88,0)</f>
        <v>0</v>
      </c>
      <c r="BG88" s="140">
        <f>IF(N88="zákl. přenesená",J88,0)</f>
        <v>0</v>
      </c>
      <c r="BH88" s="140">
        <f>IF(N88="sníž. přenesená",J88,0)</f>
        <v>0</v>
      </c>
      <c r="BI88" s="140">
        <f>IF(N88="nulová",J88,0)</f>
        <v>0</v>
      </c>
      <c r="BJ88" s="17" t="s">
        <v>85</v>
      </c>
      <c r="BK88" s="140">
        <f>ROUND(I88*H88,2)</f>
        <v>0</v>
      </c>
      <c r="BL88" s="17" t="s">
        <v>136</v>
      </c>
      <c r="BM88" s="139" t="s">
        <v>137</v>
      </c>
    </row>
    <row r="89" spans="2:65" s="1" customFormat="1" ht="11.25">
      <c r="B89" s="32"/>
      <c r="D89" s="141" t="s">
        <v>138</v>
      </c>
      <c r="F89" s="142" t="s">
        <v>139</v>
      </c>
      <c r="I89" s="143"/>
      <c r="L89" s="32"/>
      <c r="M89" s="144"/>
      <c r="T89" s="53"/>
      <c r="AT89" s="17" t="s">
        <v>138</v>
      </c>
      <c r="AU89" s="17" t="s">
        <v>88</v>
      </c>
    </row>
    <row r="90" spans="2:65" s="1" customFormat="1" ht="48.75">
      <c r="B90" s="32"/>
      <c r="D90" s="145" t="s">
        <v>140</v>
      </c>
      <c r="F90" s="146" t="s">
        <v>141</v>
      </c>
      <c r="I90" s="143"/>
      <c r="L90" s="32"/>
      <c r="M90" s="144"/>
      <c r="T90" s="53"/>
      <c r="AT90" s="17" t="s">
        <v>140</v>
      </c>
      <c r="AU90" s="17" t="s">
        <v>88</v>
      </c>
    </row>
    <row r="91" spans="2:65" s="11" customFormat="1" ht="22.9" customHeight="1">
      <c r="B91" s="115"/>
      <c r="D91" s="116" t="s">
        <v>76</v>
      </c>
      <c r="E91" s="125" t="s">
        <v>142</v>
      </c>
      <c r="F91" s="125" t="s">
        <v>143</v>
      </c>
      <c r="I91" s="118"/>
      <c r="J91" s="126">
        <f>BK91</f>
        <v>0</v>
      </c>
      <c r="L91" s="115"/>
      <c r="M91" s="120"/>
      <c r="P91" s="121">
        <f>SUM(P92:P170)</f>
        <v>0</v>
      </c>
      <c r="R91" s="121">
        <f>SUM(R92:R170)</f>
        <v>0.26101000000000002</v>
      </c>
      <c r="T91" s="122">
        <f>SUM(T92:T170)</f>
        <v>0.65600000000000003</v>
      </c>
      <c r="AR91" s="116" t="s">
        <v>85</v>
      </c>
      <c r="AT91" s="123" t="s">
        <v>76</v>
      </c>
      <c r="AU91" s="123" t="s">
        <v>85</v>
      </c>
      <c r="AY91" s="116" t="s">
        <v>128</v>
      </c>
      <c r="BK91" s="124">
        <f>SUM(BK92:BK170)</f>
        <v>0</v>
      </c>
    </row>
    <row r="92" spans="2:65" s="1" customFormat="1" ht="21.75" customHeight="1">
      <c r="B92" s="127"/>
      <c r="C92" s="128" t="s">
        <v>88</v>
      </c>
      <c r="D92" s="128" t="s">
        <v>131</v>
      </c>
      <c r="E92" s="129" t="s">
        <v>144</v>
      </c>
      <c r="F92" s="130" t="s">
        <v>145</v>
      </c>
      <c r="G92" s="131" t="s">
        <v>146</v>
      </c>
      <c r="H92" s="132">
        <v>17</v>
      </c>
      <c r="I92" s="133"/>
      <c r="J92" s="134">
        <f>ROUND(I92*H92,2)</f>
        <v>0</v>
      </c>
      <c r="K92" s="130" t="s">
        <v>135</v>
      </c>
      <c r="L92" s="32"/>
      <c r="M92" s="135" t="s">
        <v>3</v>
      </c>
      <c r="N92" s="136" t="s">
        <v>48</v>
      </c>
      <c r="P92" s="137">
        <f>O92*H92</f>
        <v>0</v>
      </c>
      <c r="Q92" s="137">
        <v>0</v>
      </c>
      <c r="R92" s="137">
        <f>Q92*H92</f>
        <v>0</v>
      </c>
      <c r="S92" s="137">
        <v>0</v>
      </c>
      <c r="T92" s="138">
        <f>S92*H92</f>
        <v>0</v>
      </c>
      <c r="AR92" s="139" t="s">
        <v>136</v>
      </c>
      <c r="AT92" s="139" t="s">
        <v>131</v>
      </c>
      <c r="AU92" s="139" t="s">
        <v>88</v>
      </c>
      <c r="AY92" s="17" t="s">
        <v>128</v>
      </c>
      <c r="BE92" s="140">
        <f>IF(N92="základní",J92,0)</f>
        <v>0</v>
      </c>
      <c r="BF92" s="140">
        <f>IF(N92="snížená",J92,0)</f>
        <v>0</v>
      </c>
      <c r="BG92" s="140">
        <f>IF(N92="zákl. přenesená",J92,0)</f>
        <v>0</v>
      </c>
      <c r="BH92" s="140">
        <f>IF(N92="sníž. přenesená",J92,0)</f>
        <v>0</v>
      </c>
      <c r="BI92" s="140">
        <f>IF(N92="nulová",J92,0)</f>
        <v>0</v>
      </c>
      <c r="BJ92" s="17" t="s">
        <v>85</v>
      </c>
      <c r="BK92" s="140">
        <f>ROUND(I92*H92,2)</f>
        <v>0</v>
      </c>
      <c r="BL92" s="17" t="s">
        <v>136</v>
      </c>
      <c r="BM92" s="139" t="s">
        <v>147</v>
      </c>
    </row>
    <row r="93" spans="2:65" s="1" customFormat="1" ht="11.25">
      <c r="B93" s="32"/>
      <c r="D93" s="141" t="s">
        <v>138</v>
      </c>
      <c r="F93" s="142" t="s">
        <v>148</v>
      </c>
      <c r="I93" s="143"/>
      <c r="L93" s="32"/>
      <c r="M93" s="144"/>
      <c r="T93" s="53"/>
      <c r="AT93" s="17" t="s">
        <v>138</v>
      </c>
      <c r="AU93" s="17" t="s">
        <v>88</v>
      </c>
    </row>
    <row r="94" spans="2:65" s="12" customFormat="1" ht="11.25">
      <c r="B94" s="147"/>
      <c r="D94" s="145" t="s">
        <v>149</v>
      </c>
      <c r="E94" s="148" t="s">
        <v>3</v>
      </c>
      <c r="F94" s="149" t="s">
        <v>150</v>
      </c>
      <c r="H94" s="150">
        <v>13</v>
      </c>
      <c r="I94" s="151"/>
      <c r="L94" s="147"/>
      <c r="M94" s="152"/>
      <c r="T94" s="153"/>
      <c r="AT94" s="148" t="s">
        <v>149</v>
      </c>
      <c r="AU94" s="148" t="s">
        <v>88</v>
      </c>
      <c r="AV94" s="12" t="s">
        <v>88</v>
      </c>
      <c r="AW94" s="12" t="s">
        <v>37</v>
      </c>
      <c r="AX94" s="12" t="s">
        <v>77</v>
      </c>
      <c r="AY94" s="148" t="s">
        <v>128</v>
      </c>
    </row>
    <row r="95" spans="2:65" s="12" customFormat="1" ht="11.25">
      <c r="B95" s="147"/>
      <c r="D95" s="145" t="s">
        <v>149</v>
      </c>
      <c r="E95" s="148" t="s">
        <v>3</v>
      </c>
      <c r="F95" s="149" t="s">
        <v>151</v>
      </c>
      <c r="H95" s="150">
        <v>2</v>
      </c>
      <c r="I95" s="151"/>
      <c r="L95" s="147"/>
      <c r="M95" s="152"/>
      <c r="T95" s="153"/>
      <c r="AT95" s="148" t="s">
        <v>149</v>
      </c>
      <c r="AU95" s="148" t="s">
        <v>88</v>
      </c>
      <c r="AV95" s="12" t="s">
        <v>88</v>
      </c>
      <c r="AW95" s="12" t="s">
        <v>37</v>
      </c>
      <c r="AX95" s="12" t="s">
        <v>77</v>
      </c>
      <c r="AY95" s="148" t="s">
        <v>128</v>
      </c>
    </row>
    <row r="96" spans="2:65" s="12" customFormat="1" ht="11.25">
      <c r="B96" s="147"/>
      <c r="D96" s="145" t="s">
        <v>149</v>
      </c>
      <c r="E96" s="148" t="s">
        <v>3</v>
      </c>
      <c r="F96" s="149" t="s">
        <v>152</v>
      </c>
      <c r="H96" s="150">
        <v>2</v>
      </c>
      <c r="I96" s="151"/>
      <c r="L96" s="147"/>
      <c r="M96" s="152"/>
      <c r="T96" s="153"/>
      <c r="AT96" s="148" t="s">
        <v>149</v>
      </c>
      <c r="AU96" s="148" t="s">
        <v>88</v>
      </c>
      <c r="AV96" s="12" t="s">
        <v>88</v>
      </c>
      <c r="AW96" s="12" t="s">
        <v>37</v>
      </c>
      <c r="AX96" s="12" t="s">
        <v>77</v>
      </c>
      <c r="AY96" s="148" t="s">
        <v>128</v>
      </c>
    </row>
    <row r="97" spans="2:65" s="13" customFormat="1" ht="11.25">
      <c r="B97" s="154"/>
      <c r="D97" s="145" t="s">
        <v>149</v>
      </c>
      <c r="E97" s="155" t="s">
        <v>3</v>
      </c>
      <c r="F97" s="156" t="s">
        <v>153</v>
      </c>
      <c r="H97" s="157">
        <v>17</v>
      </c>
      <c r="I97" s="158"/>
      <c r="L97" s="154"/>
      <c r="M97" s="159"/>
      <c r="T97" s="160"/>
      <c r="AT97" s="155" t="s">
        <v>149</v>
      </c>
      <c r="AU97" s="155" t="s">
        <v>88</v>
      </c>
      <c r="AV97" s="13" t="s">
        <v>136</v>
      </c>
      <c r="AW97" s="13" t="s">
        <v>37</v>
      </c>
      <c r="AX97" s="13" t="s">
        <v>85</v>
      </c>
      <c r="AY97" s="155" t="s">
        <v>128</v>
      </c>
    </row>
    <row r="98" spans="2:65" s="1" customFormat="1" ht="16.5" customHeight="1">
      <c r="B98" s="127"/>
      <c r="C98" s="161" t="s">
        <v>154</v>
      </c>
      <c r="D98" s="161" t="s">
        <v>155</v>
      </c>
      <c r="E98" s="162" t="s">
        <v>156</v>
      </c>
      <c r="F98" s="163" t="s">
        <v>157</v>
      </c>
      <c r="G98" s="164" t="s">
        <v>146</v>
      </c>
      <c r="H98" s="165">
        <v>17</v>
      </c>
      <c r="I98" s="166"/>
      <c r="J98" s="167">
        <f>ROUND(I98*H98,2)</f>
        <v>0</v>
      </c>
      <c r="K98" s="163" t="s">
        <v>135</v>
      </c>
      <c r="L98" s="168"/>
      <c r="M98" s="169" t="s">
        <v>3</v>
      </c>
      <c r="N98" s="170" t="s">
        <v>48</v>
      </c>
      <c r="P98" s="137">
        <f>O98*H98</f>
        <v>0</v>
      </c>
      <c r="Q98" s="137">
        <v>2.0999999999999999E-3</v>
      </c>
      <c r="R98" s="137">
        <f>Q98*H98</f>
        <v>3.5699999999999996E-2</v>
      </c>
      <c r="S98" s="137">
        <v>0</v>
      </c>
      <c r="T98" s="138">
        <f>S98*H98</f>
        <v>0</v>
      </c>
      <c r="AR98" s="139" t="s">
        <v>158</v>
      </c>
      <c r="AT98" s="139" t="s">
        <v>155</v>
      </c>
      <c r="AU98" s="139" t="s">
        <v>88</v>
      </c>
      <c r="AY98" s="17" t="s">
        <v>128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85</v>
      </c>
      <c r="BK98" s="140">
        <f>ROUND(I98*H98,2)</f>
        <v>0</v>
      </c>
      <c r="BL98" s="17" t="s">
        <v>136</v>
      </c>
      <c r="BM98" s="139" t="s">
        <v>159</v>
      </c>
    </row>
    <row r="99" spans="2:65" s="1" customFormat="1" ht="16.5" customHeight="1">
      <c r="B99" s="127"/>
      <c r="C99" s="128" t="s">
        <v>136</v>
      </c>
      <c r="D99" s="128" t="s">
        <v>131</v>
      </c>
      <c r="E99" s="129" t="s">
        <v>160</v>
      </c>
      <c r="F99" s="130" t="s">
        <v>161</v>
      </c>
      <c r="G99" s="131" t="s">
        <v>146</v>
      </c>
      <c r="H99" s="132">
        <v>34</v>
      </c>
      <c r="I99" s="133"/>
      <c r="J99" s="134">
        <f>ROUND(I99*H99,2)</f>
        <v>0</v>
      </c>
      <c r="K99" s="130" t="s">
        <v>135</v>
      </c>
      <c r="L99" s="32"/>
      <c r="M99" s="135" t="s">
        <v>3</v>
      </c>
      <c r="N99" s="136" t="s">
        <v>48</v>
      </c>
      <c r="P99" s="137">
        <f>O99*H99</f>
        <v>0</v>
      </c>
      <c r="Q99" s="137">
        <v>3.6000000000000002E-4</v>
      </c>
      <c r="R99" s="137">
        <f>Q99*H99</f>
        <v>1.2240000000000001E-2</v>
      </c>
      <c r="S99" s="137">
        <v>0</v>
      </c>
      <c r="T99" s="138">
        <f>S99*H99</f>
        <v>0</v>
      </c>
      <c r="AR99" s="139" t="s">
        <v>136</v>
      </c>
      <c r="AT99" s="139" t="s">
        <v>131</v>
      </c>
      <c r="AU99" s="139" t="s">
        <v>88</v>
      </c>
      <c r="AY99" s="17" t="s">
        <v>128</v>
      </c>
      <c r="BE99" s="140">
        <f>IF(N99="základní",J99,0)</f>
        <v>0</v>
      </c>
      <c r="BF99" s="140">
        <f>IF(N99="snížená",J99,0)</f>
        <v>0</v>
      </c>
      <c r="BG99" s="140">
        <f>IF(N99="zákl. přenesená",J99,0)</f>
        <v>0</v>
      </c>
      <c r="BH99" s="140">
        <f>IF(N99="sníž. přenesená",J99,0)</f>
        <v>0</v>
      </c>
      <c r="BI99" s="140">
        <f>IF(N99="nulová",J99,0)</f>
        <v>0</v>
      </c>
      <c r="BJ99" s="17" t="s">
        <v>85</v>
      </c>
      <c r="BK99" s="140">
        <f>ROUND(I99*H99,2)</f>
        <v>0</v>
      </c>
      <c r="BL99" s="17" t="s">
        <v>136</v>
      </c>
      <c r="BM99" s="139" t="s">
        <v>162</v>
      </c>
    </row>
    <row r="100" spans="2:65" s="1" customFormat="1" ht="11.25">
      <c r="B100" s="32"/>
      <c r="D100" s="141" t="s">
        <v>138</v>
      </c>
      <c r="F100" s="142" t="s">
        <v>163</v>
      </c>
      <c r="I100" s="143"/>
      <c r="L100" s="32"/>
      <c r="M100" s="144"/>
      <c r="T100" s="53"/>
      <c r="AT100" s="17" t="s">
        <v>138</v>
      </c>
      <c r="AU100" s="17" t="s">
        <v>88</v>
      </c>
    </row>
    <row r="101" spans="2:65" s="14" customFormat="1" ht="11.25">
      <c r="B101" s="171"/>
      <c r="D101" s="145" t="s">
        <v>149</v>
      </c>
      <c r="E101" s="172" t="s">
        <v>3</v>
      </c>
      <c r="F101" s="173" t="s">
        <v>164</v>
      </c>
      <c r="H101" s="172" t="s">
        <v>3</v>
      </c>
      <c r="I101" s="174"/>
      <c r="L101" s="171"/>
      <c r="M101" s="175"/>
      <c r="T101" s="176"/>
      <c r="AT101" s="172" t="s">
        <v>149</v>
      </c>
      <c r="AU101" s="172" t="s">
        <v>88</v>
      </c>
      <c r="AV101" s="14" t="s">
        <v>85</v>
      </c>
      <c r="AW101" s="14" t="s">
        <v>37</v>
      </c>
      <c r="AX101" s="14" t="s">
        <v>77</v>
      </c>
      <c r="AY101" s="172" t="s">
        <v>128</v>
      </c>
    </row>
    <row r="102" spans="2:65" s="12" customFormat="1" ht="11.25">
      <c r="B102" s="147"/>
      <c r="D102" s="145" t="s">
        <v>149</v>
      </c>
      <c r="E102" s="148" t="s">
        <v>3</v>
      </c>
      <c r="F102" s="149" t="s">
        <v>165</v>
      </c>
      <c r="H102" s="150">
        <v>9</v>
      </c>
      <c r="I102" s="151"/>
      <c r="L102" s="147"/>
      <c r="M102" s="152"/>
      <c r="T102" s="153"/>
      <c r="AT102" s="148" t="s">
        <v>149</v>
      </c>
      <c r="AU102" s="148" t="s">
        <v>88</v>
      </c>
      <c r="AV102" s="12" t="s">
        <v>88</v>
      </c>
      <c r="AW102" s="12" t="s">
        <v>37</v>
      </c>
      <c r="AX102" s="12" t="s">
        <v>77</v>
      </c>
      <c r="AY102" s="148" t="s">
        <v>128</v>
      </c>
    </row>
    <row r="103" spans="2:65" s="12" customFormat="1" ht="11.25">
      <c r="B103" s="147"/>
      <c r="D103" s="145" t="s">
        <v>149</v>
      </c>
      <c r="E103" s="148" t="s">
        <v>3</v>
      </c>
      <c r="F103" s="149" t="s">
        <v>166</v>
      </c>
      <c r="H103" s="150">
        <v>8</v>
      </c>
      <c r="I103" s="151"/>
      <c r="L103" s="147"/>
      <c r="M103" s="152"/>
      <c r="T103" s="153"/>
      <c r="AT103" s="148" t="s">
        <v>149</v>
      </c>
      <c r="AU103" s="148" t="s">
        <v>88</v>
      </c>
      <c r="AV103" s="12" t="s">
        <v>88</v>
      </c>
      <c r="AW103" s="12" t="s">
        <v>37</v>
      </c>
      <c r="AX103" s="12" t="s">
        <v>77</v>
      </c>
      <c r="AY103" s="148" t="s">
        <v>128</v>
      </c>
    </row>
    <row r="104" spans="2:65" s="14" customFormat="1" ht="11.25">
      <c r="B104" s="171"/>
      <c r="D104" s="145" t="s">
        <v>149</v>
      </c>
      <c r="E104" s="172" t="s">
        <v>3</v>
      </c>
      <c r="F104" s="173" t="s">
        <v>167</v>
      </c>
      <c r="H104" s="172" t="s">
        <v>3</v>
      </c>
      <c r="I104" s="174"/>
      <c r="L104" s="171"/>
      <c r="M104" s="175"/>
      <c r="T104" s="176"/>
      <c r="AT104" s="172" t="s">
        <v>149</v>
      </c>
      <c r="AU104" s="172" t="s">
        <v>88</v>
      </c>
      <c r="AV104" s="14" t="s">
        <v>85</v>
      </c>
      <c r="AW104" s="14" t="s">
        <v>37</v>
      </c>
      <c r="AX104" s="14" t="s">
        <v>77</v>
      </c>
      <c r="AY104" s="172" t="s">
        <v>128</v>
      </c>
    </row>
    <row r="105" spans="2:65" s="12" customFormat="1" ht="11.25">
      <c r="B105" s="147"/>
      <c r="D105" s="145" t="s">
        <v>149</v>
      </c>
      <c r="E105" s="148" t="s">
        <v>3</v>
      </c>
      <c r="F105" s="149" t="s">
        <v>165</v>
      </c>
      <c r="H105" s="150">
        <v>9</v>
      </c>
      <c r="I105" s="151"/>
      <c r="L105" s="147"/>
      <c r="M105" s="152"/>
      <c r="T105" s="153"/>
      <c r="AT105" s="148" t="s">
        <v>149</v>
      </c>
      <c r="AU105" s="148" t="s">
        <v>88</v>
      </c>
      <c r="AV105" s="12" t="s">
        <v>88</v>
      </c>
      <c r="AW105" s="12" t="s">
        <v>37</v>
      </c>
      <c r="AX105" s="12" t="s">
        <v>77</v>
      </c>
      <c r="AY105" s="148" t="s">
        <v>128</v>
      </c>
    </row>
    <row r="106" spans="2:65" s="12" customFormat="1" ht="11.25">
      <c r="B106" s="147"/>
      <c r="D106" s="145" t="s">
        <v>149</v>
      </c>
      <c r="E106" s="148" t="s">
        <v>3</v>
      </c>
      <c r="F106" s="149" t="s">
        <v>166</v>
      </c>
      <c r="H106" s="150">
        <v>8</v>
      </c>
      <c r="I106" s="151"/>
      <c r="L106" s="147"/>
      <c r="M106" s="152"/>
      <c r="T106" s="153"/>
      <c r="AT106" s="148" t="s">
        <v>149</v>
      </c>
      <c r="AU106" s="148" t="s">
        <v>88</v>
      </c>
      <c r="AV106" s="12" t="s">
        <v>88</v>
      </c>
      <c r="AW106" s="12" t="s">
        <v>37</v>
      </c>
      <c r="AX106" s="12" t="s">
        <v>77</v>
      </c>
      <c r="AY106" s="148" t="s">
        <v>128</v>
      </c>
    </row>
    <row r="107" spans="2:65" s="13" customFormat="1" ht="11.25">
      <c r="B107" s="154"/>
      <c r="D107" s="145" t="s">
        <v>149</v>
      </c>
      <c r="E107" s="155" t="s">
        <v>3</v>
      </c>
      <c r="F107" s="156" t="s">
        <v>153</v>
      </c>
      <c r="H107" s="157">
        <v>34</v>
      </c>
      <c r="I107" s="158"/>
      <c r="L107" s="154"/>
      <c r="M107" s="159"/>
      <c r="T107" s="160"/>
      <c r="AT107" s="155" t="s">
        <v>149</v>
      </c>
      <c r="AU107" s="155" t="s">
        <v>88</v>
      </c>
      <c r="AV107" s="13" t="s">
        <v>136</v>
      </c>
      <c r="AW107" s="13" t="s">
        <v>37</v>
      </c>
      <c r="AX107" s="13" t="s">
        <v>85</v>
      </c>
      <c r="AY107" s="155" t="s">
        <v>128</v>
      </c>
    </row>
    <row r="108" spans="2:65" s="1" customFormat="1" ht="16.5" customHeight="1">
      <c r="B108" s="127"/>
      <c r="C108" s="161" t="s">
        <v>129</v>
      </c>
      <c r="D108" s="161" t="s">
        <v>155</v>
      </c>
      <c r="E108" s="162" t="s">
        <v>168</v>
      </c>
      <c r="F108" s="163" t="s">
        <v>169</v>
      </c>
      <c r="G108" s="164" t="s">
        <v>146</v>
      </c>
      <c r="H108" s="165">
        <v>34</v>
      </c>
      <c r="I108" s="166"/>
      <c r="J108" s="167">
        <f>ROUND(I108*H108,2)</f>
        <v>0</v>
      </c>
      <c r="K108" s="163" t="s">
        <v>135</v>
      </c>
      <c r="L108" s="168"/>
      <c r="M108" s="169" t="s">
        <v>3</v>
      </c>
      <c r="N108" s="170" t="s">
        <v>48</v>
      </c>
      <c r="P108" s="137">
        <f>O108*H108</f>
        <v>0</v>
      </c>
      <c r="Q108" s="137">
        <v>2.5000000000000001E-3</v>
      </c>
      <c r="R108" s="137">
        <f>Q108*H108</f>
        <v>8.5000000000000006E-2</v>
      </c>
      <c r="S108" s="137">
        <v>0</v>
      </c>
      <c r="T108" s="138">
        <f>S108*H108</f>
        <v>0</v>
      </c>
      <c r="AR108" s="139" t="s">
        <v>158</v>
      </c>
      <c r="AT108" s="139" t="s">
        <v>155</v>
      </c>
      <c r="AU108" s="139" t="s">
        <v>88</v>
      </c>
      <c r="AY108" s="17" t="s">
        <v>128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7" t="s">
        <v>85</v>
      </c>
      <c r="BK108" s="140">
        <f>ROUND(I108*H108,2)</f>
        <v>0</v>
      </c>
      <c r="BL108" s="17" t="s">
        <v>136</v>
      </c>
      <c r="BM108" s="139" t="s">
        <v>170</v>
      </c>
    </row>
    <row r="109" spans="2:65" s="1" customFormat="1" ht="21.75" customHeight="1">
      <c r="B109" s="127"/>
      <c r="C109" s="128" t="s">
        <v>171</v>
      </c>
      <c r="D109" s="128" t="s">
        <v>131</v>
      </c>
      <c r="E109" s="129" t="s">
        <v>172</v>
      </c>
      <c r="F109" s="130" t="s">
        <v>173</v>
      </c>
      <c r="G109" s="131" t="s">
        <v>146</v>
      </c>
      <c r="H109" s="132">
        <v>49</v>
      </c>
      <c r="I109" s="133"/>
      <c r="J109" s="134">
        <f>ROUND(I109*H109,2)</f>
        <v>0</v>
      </c>
      <c r="K109" s="130" t="s">
        <v>135</v>
      </c>
      <c r="L109" s="32"/>
      <c r="M109" s="135" t="s">
        <v>3</v>
      </c>
      <c r="N109" s="136" t="s">
        <v>48</v>
      </c>
      <c r="P109" s="137">
        <f>O109*H109</f>
        <v>0</v>
      </c>
      <c r="Q109" s="137">
        <v>0</v>
      </c>
      <c r="R109" s="137">
        <f>Q109*H109</f>
        <v>0</v>
      </c>
      <c r="S109" s="137">
        <v>0</v>
      </c>
      <c r="T109" s="138">
        <f>S109*H109</f>
        <v>0</v>
      </c>
      <c r="AR109" s="139" t="s">
        <v>136</v>
      </c>
      <c r="AT109" s="139" t="s">
        <v>131</v>
      </c>
      <c r="AU109" s="139" t="s">
        <v>88</v>
      </c>
      <c r="AY109" s="17" t="s">
        <v>128</v>
      </c>
      <c r="BE109" s="140">
        <f>IF(N109="základní",J109,0)</f>
        <v>0</v>
      </c>
      <c r="BF109" s="140">
        <f>IF(N109="snížená",J109,0)</f>
        <v>0</v>
      </c>
      <c r="BG109" s="140">
        <f>IF(N109="zákl. přenesená",J109,0)</f>
        <v>0</v>
      </c>
      <c r="BH109" s="140">
        <f>IF(N109="sníž. přenesená",J109,0)</f>
        <v>0</v>
      </c>
      <c r="BI109" s="140">
        <f>IF(N109="nulová",J109,0)</f>
        <v>0</v>
      </c>
      <c r="BJ109" s="17" t="s">
        <v>85</v>
      </c>
      <c r="BK109" s="140">
        <f>ROUND(I109*H109,2)</f>
        <v>0</v>
      </c>
      <c r="BL109" s="17" t="s">
        <v>136</v>
      </c>
      <c r="BM109" s="139" t="s">
        <v>174</v>
      </c>
    </row>
    <row r="110" spans="2:65" s="1" customFormat="1" ht="11.25">
      <c r="B110" s="32"/>
      <c r="D110" s="141" t="s">
        <v>138</v>
      </c>
      <c r="F110" s="142" t="s">
        <v>175</v>
      </c>
      <c r="I110" s="143"/>
      <c r="L110" s="32"/>
      <c r="M110" s="144"/>
      <c r="T110" s="53"/>
      <c r="AT110" s="17" t="s">
        <v>138</v>
      </c>
      <c r="AU110" s="17" t="s">
        <v>88</v>
      </c>
    </row>
    <row r="111" spans="2:65" s="14" customFormat="1" ht="11.25">
      <c r="B111" s="171"/>
      <c r="D111" s="145" t="s">
        <v>149</v>
      </c>
      <c r="E111" s="172" t="s">
        <v>3</v>
      </c>
      <c r="F111" s="173" t="s">
        <v>176</v>
      </c>
      <c r="H111" s="172" t="s">
        <v>3</v>
      </c>
      <c r="I111" s="174"/>
      <c r="L111" s="171"/>
      <c r="M111" s="175"/>
      <c r="T111" s="176"/>
      <c r="AT111" s="172" t="s">
        <v>149</v>
      </c>
      <c r="AU111" s="172" t="s">
        <v>88</v>
      </c>
      <c r="AV111" s="14" t="s">
        <v>85</v>
      </c>
      <c r="AW111" s="14" t="s">
        <v>37</v>
      </c>
      <c r="AX111" s="14" t="s">
        <v>77</v>
      </c>
      <c r="AY111" s="172" t="s">
        <v>128</v>
      </c>
    </row>
    <row r="112" spans="2:65" s="12" customFormat="1" ht="11.25">
      <c r="B112" s="147"/>
      <c r="D112" s="145" t="s">
        <v>149</v>
      </c>
      <c r="E112" s="148" t="s">
        <v>3</v>
      </c>
      <c r="F112" s="149" t="s">
        <v>177</v>
      </c>
      <c r="H112" s="150">
        <v>27</v>
      </c>
      <c r="I112" s="151"/>
      <c r="L112" s="147"/>
      <c r="M112" s="152"/>
      <c r="T112" s="153"/>
      <c r="AT112" s="148" t="s">
        <v>149</v>
      </c>
      <c r="AU112" s="148" t="s">
        <v>88</v>
      </c>
      <c r="AV112" s="12" t="s">
        <v>88</v>
      </c>
      <c r="AW112" s="12" t="s">
        <v>37</v>
      </c>
      <c r="AX112" s="12" t="s">
        <v>77</v>
      </c>
      <c r="AY112" s="148" t="s">
        <v>128</v>
      </c>
    </row>
    <row r="113" spans="2:65" s="12" customFormat="1" ht="11.25">
      <c r="B113" s="147"/>
      <c r="D113" s="145" t="s">
        <v>149</v>
      </c>
      <c r="E113" s="148" t="s">
        <v>3</v>
      </c>
      <c r="F113" s="149" t="s">
        <v>178</v>
      </c>
      <c r="H113" s="150">
        <v>22</v>
      </c>
      <c r="I113" s="151"/>
      <c r="L113" s="147"/>
      <c r="M113" s="152"/>
      <c r="T113" s="153"/>
      <c r="AT113" s="148" t="s">
        <v>149</v>
      </c>
      <c r="AU113" s="148" t="s">
        <v>88</v>
      </c>
      <c r="AV113" s="12" t="s">
        <v>88</v>
      </c>
      <c r="AW113" s="12" t="s">
        <v>37</v>
      </c>
      <c r="AX113" s="12" t="s">
        <v>77</v>
      </c>
      <c r="AY113" s="148" t="s">
        <v>128</v>
      </c>
    </row>
    <row r="114" spans="2:65" s="13" customFormat="1" ht="11.25">
      <c r="B114" s="154"/>
      <c r="D114" s="145" t="s">
        <v>149</v>
      </c>
      <c r="E114" s="155" t="s">
        <v>3</v>
      </c>
      <c r="F114" s="156" t="s">
        <v>153</v>
      </c>
      <c r="H114" s="157">
        <v>49</v>
      </c>
      <c r="I114" s="158"/>
      <c r="L114" s="154"/>
      <c r="M114" s="159"/>
      <c r="T114" s="160"/>
      <c r="AT114" s="155" t="s">
        <v>149</v>
      </c>
      <c r="AU114" s="155" t="s">
        <v>88</v>
      </c>
      <c r="AV114" s="13" t="s">
        <v>136</v>
      </c>
      <c r="AW114" s="13" t="s">
        <v>37</v>
      </c>
      <c r="AX114" s="13" t="s">
        <v>85</v>
      </c>
      <c r="AY114" s="155" t="s">
        <v>128</v>
      </c>
    </row>
    <row r="115" spans="2:65" s="1" customFormat="1" ht="21.75" customHeight="1">
      <c r="B115" s="127"/>
      <c r="C115" s="128" t="s">
        <v>179</v>
      </c>
      <c r="D115" s="128" t="s">
        <v>131</v>
      </c>
      <c r="E115" s="129" t="s">
        <v>180</v>
      </c>
      <c r="F115" s="130" t="s">
        <v>181</v>
      </c>
      <c r="G115" s="131" t="s">
        <v>146</v>
      </c>
      <c r="H115" s="132">
        <v>2</v>
      </c>
      <c r="I115" s="133"/>
      <c r="J115" s="134">
        <f>ROUND(I115*H115,2)</f>
        <v>0</v>
      </c>
      <c r="K115" s="130" t="s">
        <v>135</v>
      </c>
      <c r="L115" s="32"/>
      <c r="M115" s="135" t="s">
        <v>3</v>
      </c>
      <c r="N115" s="136" t="s">
        <v>48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136</v>
      </c>
      <c r="AT115" s="139" t="s">
        <v>131</v>
      </c>
      <c r="AU115" s="139" t="s">
        <v>88</v>
      </c>
      <c r="AY115" s="17" t="s">
        <v>128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85</v>
      </c>
      <c r="BK115" s="140">
        <f>ROUND(I115*H115,2)</f>
        <v>0</v>
      </c>
      <c r="BL115" s="17" t="s">
        <v>136</v>
      </c>
      <c r="BM115" s="139" t="s">
        <v>182</v>
      </c>
    </row>
    <row r="116" spans="2:65" s="1" customFormat="1" ht="11.25">
      <c r="B116" s="32"/>
      <c r="D116" s="141" t="s">
        <v>138</v>
      </c>
      <c r="F116" s="142" t="s">
        <v>183</v>
      </c>
      <c r="I116" s="143"/>
      <c r="L116" s="32"/>
      <c r="M116" s="144"/>
      <c r="T116" s="53"/>
      <c r="AT116" s="17" t="s">
        <v>138</v>
      </c>
      <c r="AU116" s="17" t="s">
        <v>88</v>
      </c>
    </row>
    <row r="117" spans="2:65" s="14" customFormat="1" ht="11.25">
      <c r="B117" s="171"/>
      <c r="D117" s="145" t="s">
        <v>149</v>
      </c>
      <c r="E117" s="172" t="s">
        <v>3</v>
      </c>
      <c r="F117" s="173" t="s">
        <v>176</v>
      </c>
      <c r="H117" s="172" t="s">
        <v>3</v>
      </c>
      <c r="I117" s="174"/>
      <c r="L117" s="171"/>
      <c r="M117" s="175"/>
      <c r="T117" s="176"/>
      <c r="AT117" s="172" t="s">
        <v>149</v>
      </c>
      <c r="AU117" s="172" t="s">
        <v>88</v>
      </c>
      <c r="AV117" s="14" t="s">
        <v>85</v>
      </c>
      <c r="AW117" s="14" t="s">
        <v>37</v>
      </c>
      <c r="AX117" s="14" t="s">
        <v>77</v>
      </c>
      <c r="AY117" s="172" t="s">
        <v>128</v>
      </c>
    </row>
    <row r="118" spans="2:65" s="12" customFormat="1" ht="11.25">
      <c r="B118" s="147"/>
      <c r="D118" s="145" t="s">
        <v>149</v>
      </c>
      <c r="E118" s="148" t="s">
        <v>3</v>
      </c>
      <c r="F118" s="149" t="s">
        <v>184</v>
      </c>
      <c r="H118" s="150">
        <v>2</v>
      </c>
      <c r="I118" s="151"/>
      <c r="L118" s="147"/>
      <c r="M118" s="152"/>
      <c r="T118" s="153"/>
      <c r="AT118" s="148" t="s">
        <v>149</v>
      </c>
      <c r="AU118" s="148" t="s">
        <v>88</v>
      </c>
      <c r="AV118" s="12" t="s">
        <v>88</v>
      </c>
      <c r="AW118" s="12" t="s">
        <v>37</v>
      </c>
      <c r="AX118" s="12" t="s">
        <v>85</v>
      </c>
      <c r="AY118" s="148" t="s">
        <v>128</v>
      </c>
    </row>
    <row r="119" spans="2:65" s="1" customFormat="1" ht="24.2" customHeight="1">
      <c r="B119" s="127"/>
      <c r="C119" s="128" t="s">
        <v>158</v>
      </c>
      <c r="D119" s="128" t="s">
        <v>131</v>
      </c>
      <c r="E119" s="129" t="s">
        <v>185</v>
      </c>
      <c r="F119" s="130" t="s">
        <v>186</v>
      </c>
      <c r="G119" s="131" t="s">
        <v>146</v>
      </c>
      <c r="H119" s="132">
        <v>3193</v>
      </c>
      <c r="I119" s="133"/>
      <c r="J119" s="134">
        <f>ROUND(I119*H119,2)</f>
        <v>0</v>
      </c>
      <c r="K119" s="130" t="s">
        <v>135</v>
      </c>
      <c r="L119" s="32"/>
      <c r="M119" s="135" t="s">
        <v>3</v>
      </c>
      <c r="N119" s="136" t="s">
        <v>48</v>
      </c>
      <c r="P119" s="137">
        <f>O119*H119</f>
        <v>0</v>
      </c>
      <c r="Q119" s="137">
        <v>0</v>
      </c>
      <c r="R119" s="137">
        <f>Q119*H119</f>
        <v>0</v>
      </c>
      <c r="S119" s="137">
        <v>0</v>
      </c>
      <c r="T119" s="138">
        <f>S119*H119</f>
        <v>0</v>
      </c>
      <c r="AR119" s="139" t="s">
        <v>136</v>
      </c>
      <c r="AT119" s="139" t="s">
        <v>131</v>
      </c>
      <c r="AU119" s="139" t="s">
        <v>88</v>
      </c>
      <c r="AY119" s="17" t="s">
        <v>128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85</v>
      </c>
      <c r="BK119" s="140">
        <f>ROUND(I119*H119,2)</f>
        <v>0</v>
      </c>
      <c r="BL119" s="17" t="s">
        <v>136</v>
      </c>
      <c r="BM119" s="139" t="s">
        <v>187</v>
      </c>
    </row>
    <row r="120" spans="2:65" s="1" customFormat="1" ht="11.25">
      <c r="B120" s="32"/>
      <c r="D120" s="141" t="s">
        <v>138</v>
      </c>
      <c r="F120" s="142" t="s">
        <v>188</v>
      </c>
      <c r="I120" s="143"/>
      <c r="L120" s="32"/>
      <c r="M120" s="144"/>
      <c r="T120" s="53"/>
      <c r="AT120" s="17" t="s">
        <v>138</v>
      </c>
      <c r="AU120" s="17" t="s">
        <v>88</v>
      </c>
    </row>
    <row r="121" spans="2:65" s="14" customFormat="1" ht="11.25">
      <c r="B121" s="171"/>
      <c r="D121" s="145" t="s">
        <v>149</v>
      </c>
      <c r="E121" s="172" t="s">
        <v>3</v>
      </c>
      <c r="F121" s="173" t="s">
        <v>176</v>
      </c>
      <c r="H121" s="172" t="s">
        <v>3</v>
      </c>
      <c r="I121" s="174"/>
      <c r="L121" s="171"/>
      <c r="M121" s="175"/>
      <c r="T121" s="176"/>
      <c r="AT121" s="172" t="s">
        <v>149</v>
      </c>
      <c r="AU121" s="172" t="s">
        <v>88</v>
      </c>
      <c r="AV121" s="14" t="s">
        <v>85</v>
      </c>
      <c r="AW121" s="14" t="s">
        <v>37</v>
      </c>
      <c r="AX121" s="14" t="s">
        <v>77</v>
      </c>
      <c r="AY121" s="172" t="s">
        <v>128</v>
      </c>
    </row>
    <row r="122" spans="2:65" s="12" customFormat="1" ht="11.25">
      <c r="B122" s="147"/>
      <c r="D122" s="145" t="s">
        <v>149</v>
      </c>
      <c r="E122" s="148" t="s">
        <v>3</v>
      </c>
      <c r="F122" s="149" t="s">
        <v>189</v>
      </c>
      <c r="H122" s="150">
        <v>2511</v>
      </c>
      <c r="I122" s="151"/>
      <c r="L122" s="147"/>
      <c r="M122" s="152"/>
      <c r="T122" s="153"/>
      <c r="AT122" s="148" t="s">
        <v>149</v>
      </c>
      <c r="AU122" s="148" t="s">
        <v>88</v>
      </c>
      <c r="AV122" s="12" t="s">
        <v>88</v>
      </c>
      <c r="AW122" s="12" t="s">
        <v>37</v>
      </c>
      <c r="AX122" s="12" t="s">
        <v>77</v>
      </c>
      <c r="AY122" s="148" t="s">
        <v>128</v>
      </c>
    </row>
    <row r="123" spans="2:65" s="12" customFormat="1" ht="11.25">
      <c r="B123" s="147"/>
      <c r="D123" s="145" t="s">
        <v>149</v>
      </c>
      <c r="E123" s="148" t="s">
        <v>3</v>
      </c>
      <c r="F123" s="149" t="s">
        <v>190</v>
      </c>
      <c r="H123" s="150">
        <v>682</v>
      </c>
      <c r="I123" s="151"/>
      <c r="L123" s="147"/>
      <c r="M123" s="152"/>
      <c r="T123" s="153"/>
      <c r="AT123" s="148" t="s">
        <v>149</v>
      </c>
      <c r="AU123" s="148" t="s">
        <v>88</v>
      </c>
      <c r="AV123" s="12" t="s">
        <v>88</v>
      </c>
      <c r="AW123" s="12" t="s">
        <v>37</v>
      </c>
      <c r="AX123" s="12" t="s">
        <v>77</v>
      </c>
      <c r="AY123" s="148" t="s">
        <v>128</v>
      </c>
    </row>
    <row r="124" spans="2:65" s="13" customFormat="1" ht="11.25">
      <c r="B124" s="154"/>
      <c r="D124" s="145" t="s">
        <v>149</v>
      </c>
      <c r="E124" s="155" t="s">
        <v>3</v>
      </c>
      <c r="F124" s="156" t="s">
        <v>153</v>
      </c>
      <c r="H124" s="157">
        <v>3193</v>
      </c>
      <c r="I124" s="158"/>
      <c r="L124" s="154"/>
      <c r="M124" s="159"/>
      <c r="T124" s="160"/>
      <c r="AT124" s="155" t="s">
        <v>149</v>
      </c>
      <c r="AU124" s="155" t="s">
        <v>88</v>
      </c>
      <c r="AV124" s="13" t="s">
        <v>136</v>
      </c>
      <c r="AW124" s="13" t="s">
        <v>37</v>
      </c>
      <c r="AX124" s="13" t="s">
        <v>85</v>
      </c>
      <c r="AY124" s="155" t="s">
        <v>128</v>
      </c>
    </row>
    <row r="125" spans="2:65" s="1" customFormat="1" ht="24.2" customHeight="1">
      <c r="B125" s="127"/>
      <c r="C125" s="128" t="s">
        <v>142</v>
      </c>
      <c r="D125" s="128" t="s">
        <v>131</v>
      </c>
      <c r="E125" s="129" t="s">
        <v>191</v>
      </c>
      <c r="F125" s="130" t="s">
        <v>192</v>
      </c>
      <c r="G125" s="131" t="s">
        <v>146</v>
      </c>
      <c r="H125" s="132">
        <v>186</v>
      </c>
      <c r="I125" s="133"/>
      <c r="J125" s="134">
        <f>ROUND(I125*H125,2)</f>
        <v>0</v>
      </c>
      <c r="K125" s="130" t="s">
        <v>135</v>
      </c>
      <c r="L125" s="32"/>
      <c r="M125" s="135" t="s">
        <v>3</v>
      </c>
      <c r="N125" s="136" t="s">
        <v>48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136</v>
      </c>
      <c r="AT125" s="139" t="s">
        <v>131</v>
      </c>
      <c r="AU125" s="139" t="s">
        <v>88</v>
      </c>
      <c r="AY125" s="17" t="s">
        <v>128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85</v>
      </c>
      <c r="BK125" s="140">
        <f>ROUND(I125*H125,2)</f>
        <v>0</v>
      </c>
      <c r="BL125" s="17" t="s">
        <v>136</v>
      </c>
      <c r="BM125" s="139" t="s">
        <v>193</v>
      </c>
    </row>
    <row r="126" spans="2:65" s="1" customFormat="1" ht="11.25">
      <c r="B126" s="32"/>
      <c r="D126" s="141" t="s">
        <v>138</v>
      </c>
      <c r="F126" s="142" t="s">
        <v>194</v>
      </c>
      <c r="I126" s="143"/>
      <c r="L126" s="32"/>
      <c r="M126" s="144"/>
      <c r="T126" s="53"/>
      <c r="AT126" s="17" t="s">
        <v>138</v>
      </c>
      <c r="AU126" s="17" t="s">
        <v>88</v>
      </c>
    </row>
    <row r="127" spans="2:65" s="14" customFormat="1" ht="11.25">
      <c r="B127" s="171"/>
      <c r="D127" s="145" t="s">
        <v>149</v>
      </c>
      <c r="E127" s="172" t="s">
        <v>3</v>
      </c>
      <c r="F127" s="173" t="s">
        <v>176</v>
      </c>
      <c r="H127" s="172" t="s">
        <v>3</v>
      </c>
      <c r="I127" s="174"/>
      <c r="L127" s="171"/>
      <c r="M127" s="175"/>
      <c r="T127" s="176"/>
      <c r="AT127" s="172" t="s">
        <v>149</v>
      </c>
      <c r="AU127" s="172" t="s">
        <v>88</v>
      </c>
      <c r="AV127" s="14" t="s">
        <v>85</v>
      </c>
      <c r="AW127" s="14" t="s">
        <v>37</v>
      </c>
      <c r="AX127" s="14" t="s">
        <v>77</v>
      </c>
      <c r="AY127" s="172" t="s">
        <v>128</v>
      </c>
    </row>
    <row r="128" spans="2:65" s="12" customFormat="1" ht="11.25">
      <c r="B128" s="147"/>
      <c r="D128" s="145" t="s">
        <v>149</v>
      </c>
      <c r="E128" s="148" t="s">
        <v>3</v>
      </c>
      <c r="F128" s="149" t="s">
        <v>195</v>
      </c>
      <c r="H128" s="150">
        <v>186</v>
      </c>
      <c r="I128" s="151"/>
      <c r="L128" s="147"/>
      <c r="M128" s="152"/>
      <c r="T128" s="153"/>
      <c r="AT128" s="148" t="s">
        <v>149</v>
      </c>
      <c r="AU128" s="148" t="s">
        <v>88</v>
      </c>
      <c r="AV128" s="12" t="s">
        <v>88</v>
      </c>
      <c r="AW128" s="12" t="s">
        <v>37</v>
      </c>
      <c r="AX128" s="12" t="s">
        <v>85</v>
      </c>
      <c r="AY128" s="148" t="s">
        <v>128</v>
      </c>
    </row>
    <row r="129" spans="2:65" s="1" customFormat="1" ht="24.2" customHeight="1">
      <c r="B129" s="127"/>
      <c r="C129" s="128" t="s">
        <v>196</v>
      </c>
      <c r="D129" s="128" t="s">
        <v>131</v>
      </c>
      <c r="E129" s="129" t="s">
        <v>197</v>
      </c>
      <c r="F129" s="130" t="s">
        <v>198</v>
      </c>
      <c r="G129" s="131" t="s">
        <v>146</v>
      </c>
      <c r="H129" s="132">
        <v>2</v>
      </c>
      <c r="I129" s="133"/>
      <c r="J129" s="134">
        <f>ROUND(I129*H129,2)</f>
        <v>0</v>
      </c>
      <c r="K129" s="130" t="s">
        <v>135</v>
      </c>
      <c r="L129" s="32"/>
      <c r="M129" s="135" t="s">
        <v>3</v>
      </c>
      <c r="N129" s="136" t="s">
        <v>48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136</v>
      </c>
      <c r="AT129" s="139" t="s">
        <v>131</v>
      </c>
      <c r="AU129" s="139" t="s">
        <v>88</v>
      </c>
      <c r="AY129" s="17" t="s">
        <v>128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7" t="s">
        <v>85</v>
      </c>
      <c r="BK129" s="140">
        <f>ROUND(I129*H129,2)</f>
        <v>0</v>
      </c>
      <c r="BL129" s="17" t="s">
        <v>136</v>
      </c>
      <c r="BM129" s="139" t="s">
        <v>199</v>
      </c>
    </row>
    <row r="130" spans="2:65" s="1" customFormat="1" ht="11.25">
      <c r="B130" s="32"/>
      <c r="D130" s="141" t="s">
        <v>138</v>
      </c>
      <c r="F130" s="142" t="s">
        <v>200</v>
      </c>
      <c r="I130" s="143"/>
      <c r="L130" s="32"/>
      <c r="M130" s="144"/>
      <c r="T130" s="53"/>
      <c r="AT130" s="17" t="s">
        <v>138</v>
      </c>
      <c r="AU130" s="17" t="s">
        <v>88</v>
      </c>
    </row>
    <row r="131" spans="2:65" s="14" customFormat="1" ht="11.25">
      <c r="B131" s="171"/>
      <c r="D131" s="145" t="s">
        <v>149</v>
      </c>
      <c r="E131" s="172" t="s">
        <v>3</v>
      </c>
      <c r="F131" s="173" t="s">
        <v>176</v>
      </c>
      <c r="H131" s="172" t="s">
        <v>3</v>
      </c>
      <c r="I131" s="174"/>
      <c r="L131" s="171"/>
      <c r="M131" s="175"/>
      <c r="T131" s="176"/>
      <c r="AT131" s="172" t="s">
        <v>149</v>
      </c>
      <c r="AU131" s="172" t="s">
        <v>88</v>
      </c>
      <c r="AV131" s="14" t="s">
        <v>85</v>
      </c>
      <c r="AW131" s="14" t="s">
        <v>37</v>
      </c>
      <c r="AX131" s="14" t="s">
        <v>77</v>
      </c>
      <c r="AY131" s="172" t="s">
        <v>128</v>
      </c>
    </row>
    <row r="132" spans="2:65" s="12" customFormat="1" ht="11.25">
      <c r="B132" s="147"/>
      <c r="D132" s="145" t="s">
        <v>149</v>
      </c>
      <c r="E132" s="148" t="s">
        <v>3</v>
      </c>
      <c r="F132" s="149" t="s">
        <v>184</v>
      </c>
      <c r="H132" s="150">
        <v>2</v>
      </c>
      <c r="I132" s="151"/>
      <c r="L132" s="147"/>
      <c r="M132" s="152"/>
      <c r="T132" s="153"/>
      <c r="AT132" s="148" t="s">
        <v>149</v>
      </c>
      <c r="AU132" s="148" t="s">
        <v>88</v>
      </c>
      <c r="AV132" s="12" t="s">
        <v>88</v>
      </c>
      <c r="AW132" s="12" t="s">
        <v>37</v>
      </c>
      <c r="AX132" s="12" t="s">
        <v>85</v>
      </c>
      <c r="AY132" s="148" t="s">
        <v>128</v>
      </c>
    </row>
    <row r="133" spans="2:65" s="1" customFormat="1" ht="24.2" customHeight="1">
      <c r="B133" s="127"/>
      <c r="C133" s="128" t="s">
        <v>201</v>
      </c>
      <c r="D133" s="128" t="s">
        <v>131</v>
      </c>
      <c r="E133" s="129" t="s">
        <v>202</v>
      </c>
      <c r="F133" s="130" t="s">
        <v>203</v>
      </c>
      <c r="G133" s="131" t="s">
        <v>146</v>
      </c>
      <c r="H133" s="132">
        <v>186</v>
      </c>
      <c r="I133" s="133"/>
      <c r="J133" s="134">
        <f>ROUND(I133*H133,2)</f>
        <v>0</v>
      </c>
      <c r="K133" s="130" t="s">
        <v>135</v>
      </c>
      <c r="L133" s="32"/>
      <c r="M133" s="135" t="s">
        <v>3</v>
      </c>
      <c r="N133" s="136" t="s">
        <v>48</v>
      </c>
      <c r="P133" s="137">
        <f>O133*H133</f>
        <v>0</v>
      </c>
      <c r="Q133" s="137">
        <v>0</v>
      </c>
      <c r="R133" s="137">
        <f>Q133*H133</f>
        <v>0</v>
      </c>
      <c r="S133" s="137">
        <v>0</v>
      </c>
      <c r="T133" s="138">
        <f>S133*H133</f>
        <v>0</v>
      </c>
      <c r="AR133" s="139" t="s">
        <v>136</v>
      </c>
      <c r="AT133" s="139" t="s">
        <v>131</v>
      </c>
      <c r="AU133" s="139" t="s">
        <v>88</v>
      </c>
      <c r="AY133" s="17" t="s">
        <v>128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7" t="s">
        <v>85</v>
      </c>
      <c r="BK133" s="140">
        <f>ROUND(I133*H133,2)</f>
        <v>0</v>
      </c>
      <c r="BL133" s="17" t="s">
        <v>136</v>
      </c>
      <c r="BM133" s="139" t="s">
        <v>204</v>
      </c>
    </row>
    <row r="134" spans="2:65" s="1" customFormat="1" ht="11.25">
      <c r="B134" s="32"/>
      <c r="D134" s="141" t="s">
        <v>138</v>
      </c>
      <c r="F134" s="142" t="s">
        <v>205</v>
      </c>
      <c r="I134" s="143"/>
      <c r="L134" s="32"/>
      <c r="M134" s="144"/>
      <c r="T134" s="53"/>
      <c r="AT134" s="17" t="s">
        <v>138</v>
      </c>
      <c r="AU134" s="17" t="s">
        <v>88</v>
      </c>
    </row>
    <row r="135" spans="2:65" s="14" customFormat="1" ht="11.25">
      <c r="B135" s="171"/>
      <c r="D135" s="145" t="s">
        <v>149</v>
      </c>
      <c r="E135" s="172" t="s">
        <v>3</v>
      </c>
      <c r="F135" s="173" t="s">
        <v>176</v>
      </c>
      <c r="H135" s="172" t="s">
        <v>3</v>
      </c>
      <c r="I135" s="174"/>
      <c r="L135" s="171"/>
      <c r="M135" s="175"/>
      <c r="T135" s="176"/>
      <c r="AT135" s="172" t="s">
        <v>149</v>
      </c>
      <c r="AU135" s="172" t="s">
        <v>88</v>
      </c>
      <c r="AV135" s="14" t="s">
        <v>85</v>
      </c>
      <c r="AW135" s="14" t="s">
        <v>37</v>
      </c>
      <c r="AX135" s="14" t="s">
        <v>77</v>
      </c>
      <c r="AY135" s="172" t="s">
        <v>128</v>
      </c>
    </row>
    <row r="136" spans="2:65" s="12" customFormat="1" ht="11.25">
      <c r="B136" s="147"/>
      <c r="D136" s="145" t="s">
        <v>149</v>
      </c>
      <c r="E136" s="148" t="s">
        <v>3</v>
      </c>
      <c r="F136" s="149" t="s">
        <v>206</v>
      </c>
      <c r="H136" s="150">
        <v>186</v>
      </c>
      <c r="I136" s="151"/>
      <c r="L136" s="147"/>
      <c r="M136" s="152"/>
      <c r="T136" s="153"/>
      <c r="AT136" s="148" t="s">
        <v>149</v>
      </c>
      <c r="AU136" s="148" t="s">
        <v>88</v>
      </c>
      <c r="AV136" s="12" t="s">
        <v>88</v>
      </c>
      <c r="AW136" s="12" t="s">
        <v>37</v>
      </c>
      <c r="AX136" s="12" t="s">
        <v>85</v>
      </c>
      <c r="AY136" s="148" t="s">
        <v>128</v>
      </c>
    </row>
    <row r="137" spans="2:65" s="1" customFormat="1" ht="16.5" customHeight="1">
      <c r="B137" s="127"/>
      <c r="C137" s="128" t="s">
        <v>207</v>
      </c>
      <c r="D137" s="128" t="s">
        <v>131</v>
      </c>
      <c r="E137" s="129" t="s">
        <v>208</v>
      </c>
      <c r="F137" s="130" t="s">
        <v>209</v>
      </c>
      <c r="G137" s="131" t="s">
        <v>146</v>
      </c>
      <c r="H137" s="132">
        <v>4</v>
      </c>
      <c r="I137" s="133"/>
      <c r="J137" s="134">
        <f>ROUND(I137*H137,2)</f>
        <v>0</v>
      </c>
      <c r="K137" s="130" t="s">
        <v>135</v>
      </c>
      <c r="L137" s="32"/>
      <c r="M137" s="135" t="s">
        <v>3</v>
      </c>
      <c r="N137" s="136" t="s">
        <v>48</v>
      </c>
      <c r="P137" s="137">
        <f>O137*H137</f>
        <v>0</v>
      </c>
      <c r="Q137" s="137">
        <v>0</v>
      </c>
      <c r="R137" s="137">
        <f>Q137*H137</f>
        <v>0</v>
      </c>
      <c r="S137" s="137">
        <v>0</v>
      </c>
      <c r="T137" s="138">
        <f>S137*H137</f>
        <v>0</v>
      </c>
      <c r="AR137" s="139" t="s">
        <v>136</v>
      </c>
      <c r="AT137" s="139" t="s">
        <v>131</v>
      </c>
      <c r="AU137" s="139" t="s">
        <v>88</v>
      </c>
      <c r="AY137" s="17" t="s">
        <v>128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7" t="s">
        <v>85</v>
      </c>
      <c r="BK137" s="140">
        <f>ROUND(I137*H137,2)</f>
        <v>0</v>
      </c>
      <c r="BL137" s="17" t="s">
        <v>136</v>
      </c>
      <c r="BM137" s="139" t="s">
        <v>210</v>
      </c>
    </row>
    <row r="138" spans="2:65" s="1" customFormat="1" ht="11.25">
      <c r="B138" s="32"/>
      <c r="D138" s="141" t="s">
        <v>138</v>
      </c>
      <c r="F138" s="142" t="s">
        <v>211</v>
      </c>
      <c r="I138" s="143"/>
      <c r="L138" s="32"/>
      <c r="M138" s="144"/>
      <c r="T138" s="53"/>
      <c r="AT138" s="17" t="s">
        <v>138</v>
      </c>
      <c r="AU138" s="17" t="s">
        <v>88</v>
      </c>
    </row>
    <row r="139" spans="2:65" s="14" customFormat="1" ht="11.25">
      <c r="B139" s="171"/>
      <c r="D139" s="145" t="s">
        <v>149</v>
      </c>
      <c r="E139" s="172" t="s">
        <v>3</v>
      </c>
      <c r="F139" s="173" t="s">
        <v>176</v>
      </c>
      <c r="H139" s="172" t="s">
        <v>3</v>
      </c>
      <c r="I139" s="174"/>
      <c r="L139" s="171"/>
      <c r="M139" s="175"/>
      <c r="T139" s="176"/>
      <c r="AT139" s="172" t="s">
        <v>149</v>
      </c>
      <c r="AU139" s="172" t="s">
        <v>88</v>
      </c>
      <c r="AV139" s="14" t="s">
        <v>85</v>
      </c>
      <c r="AW139" s="14" t="s">
        <v>37</v>
      </c>
      <c r="AX139" s="14" t="s">
        <v>77</v>
      </c>
      <c r="AY139" s="172" t="s">
        <v>128</v>
      </c>
    </row>
    <row r="140" spans="2:65" s="12" customFormat="1" ht="11.25">
      <c r="B140" s="147"/>
      <c r="D140" s="145" t="s">
        <v>149</v>
      </c>
      <c r="E140" s="148" t="s">
        <v>3</v>
      </c>
      <c r="F140" s="149" t="s">
        <v>184</v>
      </c>
      <c r="H140" s="150">
        <v>2</v>
      </c>
      <c r="I140" s="151"/>
      <c r="L140" s="147"/>
      <c r="M140" s="152"/>
      <c r="T140" s="153"/>
      <c r="AT140" s="148" t="s">
        <v>149</v>
      </c>
      <c r="AU140" s="148" t="s">
        <v>88</v>
      </c>
      <c r="AV140" s="12" t="s">
        <v>88</v>
      </c>
      <c r="AW140" s="12" t="s">
        <v>37</v>
      </c>
      <c r="AX140" s="12" t="s">
        <v>77</v>
      </c>
      <c r="AY140" s="148" t="s">
        <v>128</v>
      </c>
    </row>
    <row r="141" spans="2:65" s="12" customFormat="1" ht="11.25">
      <c r="B141" s="147"/>
      <c r="D141" s="145" t="s">
        <v>149</v>
      </c>
      <c r="E141" s="148" t="s">
        <v>3</v>
      </c>
      <c r="F141" s="149" t="s">
        <v>212</v>
      </c>
      <c r="H141" s="150">
        <v>2</v>
      </c>
      <c r="I141" s="151"/>
      <c r="L141" s="147"/>
      <c r="M141" s="152"/>
      <c r="T141" s="153"/>
      <c r="AT141" s="148" t="s">
        <v>149</v>
      </c>
      <c r="AU141" s="148" t="s">
        <v>88</v>
      </c>
      <c r="AV141" s="12" t="s">
        <v>88</v>
      </c>
      <c r="AW141" s="12" t="s">
        <v>37</v>
      </c>
      <c r="AX141" s="12" t="s">
        <v>77</v>
      </c>
      <c r="AY141" s="148" t="s">
        <v>128</v>
      </c>
    </row>
    <row r="142" spans="2:65" s="13" customFormat="1" ht="11.25">
      <c r="B142" s="154"/>
      <c r="D142" s="145" t="s">
        <v>149</v>
      </c>
      <c r="E142" s="155" t="s">
        <v>3</v>
      </c>
      <c r="F142" s="156" t="s">
        <v>153</v>
      </c>
      <c r="H142" s="157">
        <v>4</v>
      </c>
      <c r="I142" s="158"/>
      <c r="L142" s="154"/>
      <c r="M142" s="159"/>
      <c r="T142" s="160"/>
      <c r="AT142" s="155" t="s">
        <v>149</v>
      </c>
      <c r="AU142" s="155" t="s">
        <v>88</v>
      </c>
      <c r="AV142" s="13" t="s">
        <v>136</v>
      </c>
      <c r="AW142" s="13" t="s">
        <v>37</v>
      </c>
      <c r="AX142" s="13" t="s">
        <v>85</v>
      </c>
      <c r="AY142" s="155" t="s">
        <v>128</v>
      </c>
    </row>
    <row r="143" spans="2:65" s="1" customFormat="1" ht="24.2" customHeight="1">
      <c r="B143" s="127"/>
      <c r="C143" s="128" t="s">
        <v>213</v>
      </c>
      <c r="D143" s="128" t="s">
        <v>131</v>
      </c>
      <c r="E143" s="129" t="s">
        <v>214</v>
      </c>
      <c r="F143" s="130" t="s">
        <v>215</v>
      </c>
      <c r="G143" s="131" t="s">
        <v>146</v>
      </c>
      <c r="H143" s="132">
        <v>248</v>
      </c>
      <c r="I143" s="133"/>
      <c r="J143" s="134">
        <f>ROUND(I143*H143,2)</f>
        <v>0</v>
      </c>
      <c r="K143" s="130" t="s">
        <v>135</v>
      </c>
      <c r="L143" s="32"/>
      <c r="M143" s="135" t="s">
        <v>3</v>
      </c>
      <c r="N143" s="136" t="s">
        <v>48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136</v>
      </c>
      <c r="AT143" s="139" t="s">
        <v>131</v>
      </c>
      <c r="AU143" s="139" t="s">
        <v>88</v>
      </c>
      <c r="AY143" s="17" t="s">
        <v>128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7" t="s">
        <v>85</v>
      </c>
      <c r="BK143" s="140">
        <f>ROUND(I143*H143,2)</f>
        <v>0</v>
      </c>
      <c r="BL143" s="17" t="s">
        <v>136</v>
      </c>
      <c r="BM143" s="139" t="s">
        <v>216</v>
      </c>
    </row>
    <row r="144" spans="2:65" s="1" customFormat="1" ht="11.25">
      <c r="B144" s="32"/>
      <c r="D144" s="141" t="s">
        <v>138</v>
      </c>
      <c r="F144" s="142" t="s">
        <v>217</v>
      </c>
      <c r="I144" s="143"/>
      <c r="L144" s="32"/>
      <c r="M144" s="144"/>
      <c r="T144" s="53"/>
      <c r="AT144" s="17" t="s">
        <v>138</v>
      </c>
      <c r="AU144" s="17" t="s">
        <v>88</v>
      </c>
    </row>
    <row r="145" spans="2:65" s="14" customFormat="1" ht="11.25">
      <c r="B145" s="171"/>
      <c r="D145" s="145" t="s">
        <v>149</v>
      </c>
      <c r="E145" s="172" t="s">
        <v>3</v>
      </c>
      <c r="F145" s="173" t="s">
        <v>176</v>
      </c>
      <c r="H145" s="172" t="s">
        <v>3</v>
      </c>
      <c r="I145" s="174"/>
      <c r="L145" s="171"/>
      <c r="M145" s="175"/>
      <c r="T145" s="176"/>
      <c r="AT145" s="172" t="s">
        <v>149</v>
      </c>
      <c r="AU145" s="172" t="s">
        <v>88</v>
      </c>
      <c r="AV145" s="14" t="s">
        <v>85</v>
      </c>
      <c r="AW145" s="14" t="s">
        <v>37</v>
      </c>
      <c r="AX145" s="14" t="s">
        <v>77</v>
      </c>
      <c r="AY145" s="172" t="s">
        <v>128</v>
      </c>
    </row>
    <row r="146" spans="2:65" s="12" customFormat="1" ht="11.25">
      <c r="B146" s="147"/>
      <c r="D146" s="145" t="s">
        <v>149</v>
      </c>
      <c r="E146" s="148" t="s">
        <v>3</v>
      </c>
      <c r="F146" s="149" t="s">
        <v>206</v>
      </c>
      <c r="H146" s="150">
        <v>186</v>
      </c>
      <c r="I146" s="151"/>
      <c r="L146" s="147"/>
      <c r="M146" s="152"/>
      <c r="T146" s="153"/>
      <c r="AT146" s="148" t="s">
        <v>149</v>
      </c>
      <c r="AU146" s="148" t="s">
        <v>88</v>
      </c>
      <c r="AV146" s="12" t="s">
        <v>88</v>
      </c>
      <c r="AW146" s="12" t="s">
        <v>37</v>
      </c>
      <c r="AX146" s="12" t="s">
        <v>77</v>
      </c>
      <c r="AY146" s="148" t="s">
        <v>128</v>
      </c>
    </row>
    <row r="147" spans="2:65" s="12" customFormat="1" ht="11.25">
      <c r="B147" s="147"/>
      <c r="D147" s="145" t="s">
        <v>149</v>
      </c>
      <c r="E147" s="148" t="s">
        <v>3</v>
      </c>
      <c r="F147" s="149" t="s">
        <v>218</v>
      </c>
      <c r="H147" s="150">
        <v>62</v>
      </c>
      <c r="I147" s="151"/>
      <c r="L147" s="147"/>
      <c r="M147" s="152"/>
      <c r="T147" s="153"/>
      <c r="AT147" s="148" t="s">
        <v>149</v>
      </c>
      <c r="AU147" s="148" t="s">
        <v>88</v>
      </c>
      <c r="AV147" s="12" t="s">
        <v>88</v>
      </c>
      <c r="AW147" s="12" t="s">
        <v>37</v>
      </c>
      <c r="AX147" s="12" t="s">
        <v>77</v>
      </c>
      <c r="AY147" s="148" t="s">
        <v>128</v>
      </c>
    </row>
    <row r="148" spans="2:65" s="13" customFormat="1" ht="11.25">
      <c r="B148" s="154"/>
      <c r="D148" s="145" t="s">
        <v>149</v>
      </c>
      <c r="E148" s="155" t="s">
        <v>3</v>
      </c>
      <c r="F148" s="156" t="s">
        <v>153</v>
      </c>
      <c r="H148" s="157">
        <v>248</v>
      </c>
      <c r="I148" s="158"/>
      <c r="L148" s="154"/>
      <c r="M148" s="159"/>
      <c r="T148" s="160"/>
      <c r="AT148" s="155" t="s">
        <v>149</v>
      </c>
      <c r="AU148" s="155" t="s">
        <v>88</v>
      </c>
      <c r="AV148" s="13" t="s">
        <v>136</v>
      </c>
      <c r="AW148" s="13" t="s">
        <v>37</v>
      </c>
      <c r="AX148" s="13" t="s">
        <v>85</v>
      </c>
      <c r="AY148" s="155" t="s">
        <v>128</v>
      </c>
    </row>
    <row r="149" spans="2:65" s="1" customFormat="1" ht="16.5" customHeight="1">
      <c r="B149" s="127"/>
      <c r="C149" s="128" t="s">
        <v>219</v>
      </c>
      <c r="D149" s="128" t="s">
        <v>131</v>
      </c>
      <c r="E149" s="129" t="s">
        <v>220</v>
      </c>
      <c r="F149" s="130" t="s">
        <v>221</v>
      </c>
      <c r="G149" s="131" t="s">
        <v>146</v>
      </c>
      <c r="H149" s="132">
        <v>1</v>
      </c>
      <c r="I149" s="133"/>
      <c r="J149" s="134">
        <f>ROUND(I149*H149,2)</f>
        <v>0</v>
      </c>
      <c r="K149" s="130" t="s">
        <v>135</v>
      </c>
      <c r="L149" s="32"/>
      <c r="M149" s="135" t="s">
        <v>3</v>
      </c>
      <c r="N149" s="136" t="s">
        <v>48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136</v>
      </c>
      <c r="AT149" s="139" t="s">
        <v>131</v>
      </c>
      <c r="AU149" s="139" t="s">
        <v>88</v>
      </c>
      <c r="AY149" s="17" t="s">
        <v>128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7" t="s">
        <v>85</v>
      </c>
      <c r="BK149" s="140">
        <f>ROUND(I149*H149,2)</f>
        <v>0</v>
      </c>
      <c r="BL149" s="17" t="s">
        <v>136</v>
      </c>
      <c r="BM149" s="139" t="s">
        <v>222</v>
      </c>
    </row>
    <row r="150" spans="2:65" s="1" customFormat="1" ht="11.25">
      <c r="B150" s="32"/>
      <c r="D150" s="141" t="s">
        <v>138</v>
      </c>
      <c r="F150" s="142" t="s">
        <v>223</v>
      </c>
      <c r="I150" s="143"/>
      <c r="L150" s="32"/>
      <c r="M150" s="144"/>
      <c r="T150" s="53"/>
      <c r="AT150" s="17" t="s">
        <v>138</v>
      </c>
      <c r="AU150" s="17" t="s">
        <v>88</v>
      </c>
    </row>
    <row r="151" spans="2:65" s="14" customFormat="1" ht="11.25">
      <c r="B151" s="171"/>
      <c r="D151" s="145" t="s">
        <v>149</v>
      </c>
      <c r="E151" s="172" t="s">
        <v>3</v>
      </c>
      <c r="F151" s="173" t="s">
        <v>176</v>
      </c>
      <c r="H151" s="172" t="s">
        <v>3</v>
      </c>
      <c r="I151" s="174"/>
      <c r="L151" s="171"/>
      <c r="M151" s="175"/>
      <c r="T151" s="176"/>
      <c r="AT151" s="172" t="s">
        <v>149</v>
      </c>
      <c r="AU151" s="172" t="s">
        <v>88</v>
      </c>
      <c r="AV151" s="14" t="s">
        <v>85</v>
      </c>
      <c r="AW151" s="14" t="s">
        <v>37</v>
      </c>
      <c r="AX151" s="14" t="s">
        <v>77</v>
      </c>
      <c r="AY151" s="172" t="s">
        <v>128</v>
      </c>
    </row>
    <row r="152" spans="2:65" s="12" customFormat="1" ht="11.25">
      <c r="B152" s="147"/>
      <c r="D152" s="145" t="s">
        <v>149</v>
      </c>
      <c r="E152" s="148" t="s">
        <v>3</v>
      </c>
      <c r="F152" s="149" t="s">
        <v>224</v>
      </c>
      <c r="H152" s="150">
        <v>1</v>
      </c>
      <c r="I152" s="151"/>
      <c r="L152" s="147"/>
      <c r="M152" s="152"/>
      <c r="T152" s="153"/>
      <c r="AT152" s="148" t="s">
        <v>149</v>
      </c>
      <c r="AU152" s="148" t="s">
        <v>88</v>
      </c>
      <c r="AV152" s="12" t="s">
        <v>88</v>
      </c>
      <c r="AW152" s="12" t="s">
        <v>37</v>
      </c>
      <c r="AX152" s="12" t="s">
        <v>85</v>
      </c>
      <c r="AY152" s="148" t="s">
        <v>128</v>
      </c>
    </row>
    <row r="153" spans="2:65" s="1" customFormat="1" ht="24.2" customHeight="1">
      <c r="B153" s="127"/>
      <c r="C153" s="128" t="s">
        <v>9</v>
      </c>
      <c r="D153" s="128" t="s">
        <v>131</v>
      </c>
      <c r="E153" s="129" t="s">
        <v>225</v>
      </c>
      <c r="F153" s="130" t="s">
        <v>226</v>
      </c>
      <c r="G153" s="131" t="s">
        <v>146</v>
      </c>
      <c r="H153" s="132">
        <v>93</v>
      </c>
      <c r="I153" s="133"/>
      <c r="J153" s="134">
        <f>ROUND(I153*H153,2)</f>
        <v>0</v>
      </c>
      <c r="K153" s="130" t="s">
        <v>135</v>
      </c>
      <c r="L153" s="32"/>
      <c r="M153" s="135" t="s">
        <v>3</v>
      </c>
      <c r="N153" s="136" t="s">
        <v>48</v>
      </c>
      <c r="P153" s="137">
        <f>O153*H153</f>
        <v>0</v>
      </c>
      <c r="Q153" s="137">
        <v>0</v>
      </c>
      <c r="R153" s="137">
        <f>Q153*H153</f>
        <v>0</v>
      </c>
      <c r="S153" s="137">
        <v>0</v>
      </c>
      <c r="T153" s="138">
        <f>S153*H153</f>
        <v>0</v>
      </c>
      <c r="AR153" s="139" t="s">
        <v>136</v>
      </c>
      <c r="AT153" s="139" t="s">
        <v>131</v>
      </c>
      <c r="AU153" s="139" t="s">
        <v>88</v>
      </c>
      <c r="AY153" s="17" t="s">
        <v>128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7" t="s">
        <v>85</v>
      </c>
      <c r="BK153" s="140">
        <f>ROUND(I153*H153,2)</f>
        <v>0</v>
      </c>
      <c r="BL153" s="17" t="s">
        <v>136</v>
      </c>
      <c r="BM153" s="139" t="s">
        <v>227</v>
      </c>
    </row>
    <row r="154" spans="2:65" s="1" customFormat="1" ht="11.25">
      <c r="B154" s="32"/>
      <c r="D154" s="141" t="s">
        <v>138</v>
      </c>
      <c r="F154" s="142" t="s">
        <v>228</v>
      </c>
      <c r="I154" s="143"/>
      <c r="L154" s="32"/>
      <c r="M154" s="144"/>
      <c r="T154" s="53"/>
      <c r="AT154" s="17" t="s">
        <v>138</v>
      </c>
      <c r="AU154" s="17" t="s">
        <v>88</v>
      </c>
    </row>
    <row r="155" spans="2:65" s="14" customFormat="1" ht="11.25">
      <c r="B155" s="171"/>
      <c r="D155" s="145" t="s">
        <v>149</v>
      </c>
      <c r="E155" s="172" t="s">
        <v>3</v>
      </c>
      <c r="F155" s="173" t="s">
        <v>176</v>
      </c>
      <c r="H155" s="172" t="s">
        <v>3</v>
      </c>
      <c r="I155" s="174"/>
      <c r="L155" s="171"/>
      <c r="M155" s="175"/>
      <c r="T155" s="176"/>
      <c r="AT155" s="172" t="s">
        <v>149</v>
      </c>
      <c r="AU155" s="172" t="s">
        <v>88</v>
      </c>
      <c r="AV155" s="14" t="s">
        <v>85</v>
      </c>
      <c r="AW155" s="14" t="s">
        <v>37</v>
      </c>
      <c r="AX155" s="14" t="s">
        <v>77</v>
      </c>
      <c r="AY155" s="172" t="s">
        <v>128</v>
      </c>
    </row>
    <row r="156" spans="2:65" s="12" customFormat="1" ht="11.25">
      <c r="B156" s="147"/>
      <c r="D156" s="145" t="s">
        <v>149</v>
      </c>
      <c r="E156" s="148" t="s">
        <v>3</v>
      </c>
      <c r="F156" s="149" t="s">
        <v>229</v>
      </c>
      <c r="H156" s="150">
        <v>93</v>
      </c>
      <c r="I156" s="151"/>
      <c r="L156" s="147"/>
      <c r="M156" s="152"/>
      <c r="T156" s="153"/>
      <c r="AT156" s="148" t="s">
        <v>149</v>
      </c>
      <c r="AU156" s="148" t="s">
        <v>88</v>
      </c>
      <c r="AV156" s="12" t="s">
        <v>88</v>
      </c>
      <c r="AW156" s="12" t="s">
        <v>37</v>
      </c>
      <c r="AX156" s="12" t="s">
        <v>85</v>
      </c>
      <c r="AY156" s="148" t="s">
        <v>128</v>
      </c>
    </row>
    <row r="157" spans="2:65" s="1" customFormat="1" ht="16.5" customHeight="1">
      <c r="B157" s="127"/>
      <c r="C157" s="128" t="s">
        <v>230</v>
      </c>
      <c r="D157" s="128" t="s">
        <v>131</v>
      </c>
      <c r="E157" s="129" t="s">
        <v>231</v>
      </c>
      <c r="F157" s="130" t="s">
        <v>232</v>
      </c>
      <c r="G157" s="131" t="s">
        <v>233</v>
      </c>
      <c r="H157" s="132">
        <v>570</v>
      </c>
      <c r="I157" s="133"/>
      <c r="J157" s="134">
        <f>ROUND(I157*H157,2)</f>
        <v>0</v>
      </c>
      <c r="K157" s="130" t="s">
        <v>135</v>
      </c>
      <c r="L157" s="32"/>
      <c r="M157" s="135" t="s">
        <v>3</v>
      </c>
      <c r="N157" s="136" t="s">
        <v>48</v>
      </c>
      <c r="P157" s="137">
        <f>O157*H157</f>
        <v>0</v>
      </c>
      <c r="Q157" s="137">
        <v>2.0000000000000001E-4</v>
      </c>
      <c r="R157" s="137">
        <f>Q157*H157</f>
        <v>0.114</v>
      </c>
      <c r="S157" s="137">
        <v>0</v>
      </c>
      <c r="T157" s="138">
        <f>S157*H157</f>
        <v>0</v>
      </c>
      <c r="AR157" s="139" t="s">
        <v>136</v>
      </c>
      <c r="AT157" s="139" t="s">
        <v>131</v>
      </c>
      <c r="AU157" s="139" t="s">
        <v>88</v>
      </c>
      <c r="AY157" s="17" t="s">
        <v>128</v>
      </c>
      <c r="BE157" s="140">
        <f>IF(N157="základní",J157,0)</f>
        <v>0</v>
      </c>
      <c r="BF157" s="140">
        <f>IF(N157="snížená",J157,0)</f>
        <v>0</v>
      </c>
      <c r="BG157" s="140">
        <f>IF(N157="zákl. přenesená",J157,0)</f>
        <v>0</v>
      </c>
      <c r="BH157" s="140">
        <f>IF(N157="sníž. přenesená",J157,0)</f>
        <v>0</v>
      </c>
      <c r="BI157" s="140">
        <f>IF(N157="nulová",J157,0)</f>
        <v>0</v>
      </c>
      <c r="BJ157" s="17" t="s">
        <v>85</v>
      </c>
      <c r="BK157" s="140">
        <f>ROUND(I157*H157,2)</f>
        <v>0</v>
      </c>
      <c r="BL157" s="17" t="s">
        <v>136</v>
      </c>
      <c r="BM157" s="139" t="s">
        <v>234</v>
      </c>
    </row>
    <row r="158" spans="2:65" s="1" customFormat="1" ht="11.25">
      <c r="B158" s="32"/>
      <c r="D158" s="141" t="s">
        <v>138</v>
      </c>
      <c r="F158" s="142" t="s">
        <v>235</v>
      </c>
      <c r="I158" s="143"/>
      <c r="L158" s="32"/>
      <c r="M158" s="144"/>
      <c r="T158" s="53"/>
      <c r="AT158" s="17" t="s">
        <v>138</v>
      </c>
      <c r="AU158" s="17" t="s">
        <v>88</v>
      </c>
    </row>
    <row r="159" spans="2:65" s="12" customFormat="1" ht="11.25">
      <c r="B159" s="147"/>
      <c r="D159" s="145" t="s">
        <v>149</v>
      </c>
      <c r="E159" s="148" t="s">
        <v>3</v>
      </c>
      <c r="F159" s="149" t="s">
        <v>236</v>
      </c>
      <c r="H159" s="150">
        <v>570</v>
      </c>
      <c r="I159" s="151"/>
      <c r="L159" s="147"/>
      <c r="M159" s="152"/>
      <c r="T159" s="153"/>
      <c r="AT159" s="148" t="s">
        <v>149</v>
      </c>
      <c r="AU159" s="148" t="s">
        <v>88</v>
      </c>
      <c r="AV159" s="12" t="s">
        <v>88</v>
      </c>
      <c r="AW159" s="12" t="s">
        <v>37</v>
      </c>
      <c r="AX159" s="12" t="s">
        <v>85</v>
      </c>
      <c r="AY159" s="148" t="s">
        <v>128</v>
      </c>
    </row>
    <row r="160" spans="2:65" s="1" customFormat="1" ht="21.75" customHeight="1">
      <c r="B160" s="127"/>
      <c r="C160" s="128" t="s">
        <v>237</v>
      </c>
      <c r="D160" s="128" t="s">
        <v>131</v>
      </c>
      <c r="E160" s="129" t="s">
        <v>238</v>
      </c>
      <c r="F160" s="130" t="s">
        <v>239</v>
      </c>
      <c r="G160" s="131" t="s">
        <v>233</v>
      </c>
      <c r="H160" s="132">
        <v>7</v>
      </c>
      <c r="I160" s="133"/>
      <c r="J160" s="134">
        <f>ROUND(I160*H160,2)</f>
        <v>0</v>
      </c>
      <c r="K160" s="130" t="s">
        <v>135</v>
      </c>
      <c r="L160" s="32"/>
      <c r="M160" s="135" t="s">
        <v>3</v>
      </c>
      <c r="N160" s="136" t="s">
        <v>48</v>
      </c>
      <c r="P160" s="137">
        <f>O160*H160</f>
        <v>0</v>
      </c>
      <c r="Q160" s="137">
        <v>2.0100000000000001E-3</v>
      </c>
      <c r="R160" s="137">
        <f>Q160*H160</f>
        <v>1.4070000000000001E-2</v>
      </c>
      <c r="S160" s="137">
        <v>0</v>
      </c>
      <c r="T160" s="138">
        <f>S160*H160</f>
        <v>0</v>
      </c>
      <c r="AR160" s="139" t="s">
        <v>136</v>
      </c>
      <c r="AT160" s="139" t="s">
        <v>131</v>
      </c>
      <c r="AU160" s="139" t="s">
        <v>88</v>
      </c>
      <c r="AY160" s="17" t="s">
        <v>128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7" t="s">
        <v>85</v>
      </c>
      <c r="BK160" s="140">
        <f>ROUND(I160*H160,2)</f>
        <v>0</v>
      </c>
      <c r="BL160" s="17" t="s">
        <v>136</v>
      </c>
      <c r="BM160" s="139" t="s">
        <v>240</v>
      </c>
    </row>
    <row r="161" spans="2:65" s="1" customFormat="1" ht="11.25">
      <c r="B161" s="32"/>
      <c r="D161" s="141" t="s">
        <v>138</v>
      </c>
      <c r="F161" s="142" t="s">
        <v>241</v>
      </c>
      <c r="I161" s="143"/>
      <c r="L161" s="32"/>
      <c r="M161" s="144"/>
      <c r="T161" s="53"/>
      <c r="AT161" s="17" t="s">
        <v>138</v>
      </c>
      <c r="AU161" s="17" t="s">
        <v>88</v>
      </c>
    </row>
    <row r="162" spans="2:65" s="14" customFormat="1" ht="11.25">
      <c r="B162" s="171"/>
      <c r="D162" s="145" t="s">
        <v>149</v>
      </c>
      <c r="E162" s="172" t="s">
        <v>3</v>
      </c>
      <c r="F162" s="173" t="s">
        <v>176</v>
      </c>
      <c r="H162" s="172" t="s">
        <v>3</v>
      </c>
      <c r="I162" s="174"/>
      <c r="L162" s="171"/>
      <c r="M162" s="175"/>
      <c r="T162" s="176"/>
      <c r="AT162" s="172" t="s">
        <v>149</v>
      </c>
      <c r="AU162" s="172" t="s">
        <v>88</v>
      </c>
      <c r="AV162" s="14" t="s">
        <v>85</v>
      </c>
      <c r="AW162" s="14" t="s">
        <v>37</v>
      </c>
      <c r="AX162" s="14" t="s">
        <v>77</v>
      </c>
      <c r="AY162" s="172" t="s">
        <v>128</v>
      </c>
    </row>
    <row r="163" spans="2:65" s="12" customFormat="1" ht="11.25">
      <c r="B163" s="147"/>
      <c r="D163" s="145" t="s">
        <v>149</v>
      </c>
      <c r="E163" s="148" t="s">
        <v>3</v>
      </c>
      <c r="F163" s="149" t="s">
        <v>242</v>
      </c>
      <c r="H163" s="150">
        <v>7</v>
      </c>
      <c r="I163" s="151"/>
      <c r="L163" s="147"/>
      <c r="M163" s="152"/>
      <c r="T163" s="153"/>
      <c r="AT163" s="148" t="s">
        <v>149</v>
      </c>
      <c r="AU163" s="148" t="s">
        <v>88</v>
      </c>
      <c r="AV163" s="12" t="s">
        <v>88</v>
      </c>
      <c r="AW163" s="12" t="s">
        <v>37</v>
      </c>
      <c r="AX163" s="12" t="s">
        <v>85</v>
      </c>
      <c r="AY163" s="148" t="s">
        <v>128</v>
      </c>
    </row>
    <row r="164" spans="2:65" s="1" customFormat="1" ht="16.5" customHeight="1">
      <c r="B164" s="127"/>
      <c r="C164" s="128" t="s">
        <v>243</v>
      </c>
      <c r="D164" s="128" t="s">
        <v>131</v>
      </c>
      <c r="E164" s="129" t="s">
        <v>244</v>
      </c>
      <c r="F164" s="130" t="s">
        <v>245</v>
      </c>
      <c r="G164" s="131" t="s">
        <v>233</v>
      </c>
      <c r="H164" s="132">
        <v>7</v>
      </c>
      <c r="I164" s="133"/>
      <c r="J164" s="134">
        <f>ROUND(I164*H164,2)</f>
        <v>0</v>
      </c>
      <c r="K164" s="130" t="s">
        <v>135</v>
      </c>
      <c r="L164" s="32"/>
      <c r="M164" s="135" t="s">
        <v>3</v>
      </c>
      <c r="N164" s="136" t="s">
        <v>48</v>
      </c>
      <c r="P164" s="137">
        <f>O164*H164</f>
        <v>0</v>
      </c>
      <c r="Q164" s="137">
        <v>0</v>
      </c>
      <c r="R164" s="137">
        <f>Q164*H164</f>
        <v>0</v>
      </c>
      <c r="S164" s="137">
        <v>0</v>
      </c>
      <c r="T164" s="138">
        <f>S164*H164</f>
        <v>0</v>
      </c>
      <c r="AR164" s="139" t="s">
        <v>136</v>
      </c>
      <c r="AT164" s="139" t="s">
        <v>131</v>
      </c>
      <c r="AU164" s="139" t="s">
        <v>88</v>
      </c>
      <c r="AY164" s="17" t="s">
        <v>128</v>
      </c>
      <c r="BE164" s="140">
        <f>IF(N164="základní",J164,0)</f>
        <v>0</v>
      </c>
      <c r="BF164" s="140">
        <f>IF(N164="snížená",J164,0)</f>
        <v>0</v>
      </c>
      <c r="BG164" s="140">
        <f>IF(N164="zákl. přenesená",J164,0)</f>
        <v>0</v>
      </c>
      <c r="BH164" s="140">
        <f>IF(N164="sníž. přenesená",J164,0)</f>
        <v>0</v>
      </c>
      <c r="BI164" s="140">
        <f>IF(N164="nulová",J164,0)</f>
        <v>0</v>
      </c>
      <c r="BJ164" s="17" t="s">
        <v>85</v>
      </c>
      <c r="BK164" s="140">
        <f>ROUND(I164*H164,2)</f>
        <v>0</v>
      </c>
      <c r="BL164" s="17" t="s">
        <v>136</v>
      </c>
      <c r="BM164" s="139" t="s">
        <v>246</v>
      </c>
    </row>
    <row r="165" spans="2:65" s="1" customFormat="1" ht="11.25">
      <c r="B165" s="32"/>
      <c r="D165" s="141" t="s">
        <v>138</v>
      </c>
      <c r="F165" s="142" t="s">
        <v>247</v>
      </c>
      <c r="I165" s="143"/>
      <c r="L165" s="32"/>
      <c r="M165" s="144"/>
      <c r="T165" s="53"/>
      <c r="AT165" s="17" t="s">
        <v>138</v>
      </c>
      <c r="AU165" s="17" t="s">
        <v>88</v>
      </c>
    </row>
    <row r="166" spans="2:65" s="1" customFormat="1" ht="24.2" customHeight="1">
      <c r="B166" s="127"/>
      <c r="C166" s="128" t="s">
        <v>248</v>
      </c>
      <c r="D166" s="128" t="s">
        <v>131</v>
      </c>
      <c r="E166" s="129" t="s">
        <v>249</v>
      </c>
      <c r="F166" s="130" t="s">
        <v>250</v>
      </c>
      <c r="G166" s="131" t="s">
        <v>233</v>
      </c>
      <c r="H166" s="132">
        <v>570</v>
      </c>
      <c r="I166" s="133"/>
      <c r="J166" s="134">
        <f>ROUND(I166*H166,2)</f>
        <v>0</v>
      </c>
      <c r="K166" s="130" t="s">
        <v>135</v>
      </c>
      <c r="L166" s="32"/>
      <c r="M166" s="135" t="s">
        <v>3</v>
      </c>
      <c r="N166" s="136" t="s">
        <v>48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136</v>
      </c>
      <c r="AT166" s="139" t="s">
        <v>131</v>
      </c>
      <c r="AU166" s="139" t="s">
        <v>88</v>
      </c>
      <c r="AY166" s="17" t="s">
        <v>128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85</v>
      </c>
      <c r="BK166" s="140">
        <f>ROUND(I166*H166,2)</f>
        <v>0</v>
      </c>
      <c r="BL166" s="17" t="s">
        <v>136</v>
      </c>
      <c r="BM166" s="139" t="s">
        <v>251</v>
      </c>
    </row>
    <row r="167" spans="2:65" s="1" customFormat="1" ht="11.25">
      <c r="B167" s="32"/>
      <c r="D167" s="141" t="s">
        <v>138</v>
      </c>
      <c r="F167" s="142" t="s">
        <v>252</v>
      </c>
      <c r="I167" s="143"/>
      <c r="L167" s="32"/>
      <c r="M167" s="144"/>
      <c r="T167" s="53"/>
      <c r="AT167" s="17" t="s">
        <v>138</v>
      </c>
      <c r="AU167" s="17" t="s">
        <v>88</v>
      </c>
    </row>
    <row r="168" spans="2:65" s="1" customFormat="1" ht="33" customHeight="1">
      <c r="B168" s="127"/>
      <c r="C168" s="128" t="s">
        <v>253</v>
      </c>
      <c r="D168" s="128" t="s">
        <v>131</v>
      </c>
      <c r="E168" s="129" t="s">
        <v>254</v>
      </c>
      <c r="F168" s="130" t="s">
        <v>255</v>
      </c>
      <c r="G168" s="131" t="s">
        <v>146</v>
      </c>
      <c r="H168" s="132">
        <v>8</v>
      </c>
      <c r="I168" s="133"/>
      <c r="J168" s="134">
        <f>ROUND(I168*H168,2)</f>
        <v>0</v>
      </c>
      <c r="K168" s="130" t="s">
        <v>135</v>
      </c>
      <c r="L168" s="32"/>
      <c r="M168" s="135" t="s">
        <v>3</v>
      </c>
      <c r="N168" s="136" t="s">
        <v>48</v>
      </c>
      <c r="P168" s="137">
        <f>O168*H168</f>
        <v>0</v>
      </c>
      <c r="Q168" s="137">
        <v>0</v>
      </c>
      <c r="R168" s="137">
        <f>Q168*H168</f>
        <v>0</v>
      </c>
      <c r="S168" s="137">
        <v>8.2000000000000003E-2</v>
      </c>
      <c r="T168" s="138">
        <f>S168*H168</f>
        <v>0.65600000000000003</v>
      </c>
      <c r="AR168" s="139" t="s">
        <v>136</v>
      </c>
      <c r="AT168" s="139" t="s">
        <v>131</v>
      </c>
      <c r="AU168" s="139" t="s">
        <v>88</v>
      </c>
      <c r="AY168" s="17" t="s">
        <v>128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7" t="s">
        <v>85</v>
      </c>
      <c r="BK168" s="140">
        <f>ROUND(I168*H168,2)</f>
        <v>0</v>
      </c>
      <c r="BL168" s="17" t="s">
        <v>136</v>
      </c>
      <c r="BM168" s="139" t="s">
        <v>256</v>
      </c>
    </row>
    <row r="169" spans="2:65" s="1" customFormat="1" ht="11.25">
      <c r="B169" s="32"/>
      <c r="D169" s="141" t="s">
        <v>138</v>
      </c>
      <c r="F169" s="142" t="s">
        <v>257</v>
      </c>
      <c r="I169" s="143"/>
      <c r="L169" s="32"/>
      <c r="M169" s="144"/>
      <c r="T169" s="53"/>
      <c r="AT169" s="17" t="s">
        <v>138</v>
      </c>
      <c r="AU169" s="17" t="s">
        <v>88</v>
      </c>
    </row>
    <row r="170" spans="2:65" s="12" customFormat="1" ht="11.25">
      <c r="B170" s="147"/>
      <c r="D170" s="145" t="s">
        <v>149</v>
      </c>
      <c r="E170" s="148" t="s">
        <v>3</v>
      </c>
      <c r="F170" s="149" t="s">
        <v>258</v>
      </c>
      <c r="H170" s="150">
        <v>8</v>
      </c>
      <c r="I170" s="151"/>
      <c r="L170" s="147"/>
      <c r="M170" s="152"/>
      <c r="T170" s="153"/>
      <c r="AT170" s="148" t="s">
        <v>149</v>
      </c>
      <c r="AU170" s="148" t="s">
        <v>88</v>
      </c>
      <c r="AV170" s="12" t="s">
        <v>88</v>
      </c>
      <c r="AW170" s="12" t="s">
        <v>37</v>
      </c>
      <c r="AX170" s="12" t="s">
        <v>85</v>
      </c>
      <c r="AY170" s="148" t="s">
        <v>128</v>
      </c>
    </row>
    <row r="171" spans="2:65" s="11" customFormat="1" ht="22.9" customHeight="1">
      <c r="B171" s="115"/>
      <c r="D171" s="116" t="s">
        <v>76</v>
      </c>
      <c r="E171" s="125" t="s">
        <v>259</v>
      </c>
      <c r="F171" s="125" t="s">
        <v>260</v>
      </c>
      <c r="I171" s="118"/>
      <c r="J171" s="126">
        <f>BK171</f>
        <v>0</v>
      </c>
      <c r="L171" s="115"/>
      <c r="M171" s="120"/>
      <c r="P171" s="121">
        <f>SUM(P172:P177)</f>
        <v>0</v>
      </c>
      <c r="R171" s="121">
        <f>SUM(R172:R177)</f>
        <v>0</v>
      </c>
      <c r="T171" s="122">
        <f>SUM(T172:T177)</f>
        <v>0</v>
      </c>
      <c r="AR171" s="116" t="s">
        <v>85</v>
      </c>
      <c r="AT171" s="123" t="s">
        <v>76</v>
      </c>
      <c r="AU171" s="123" t="s">
        <v>85</v>
      </c>
      <c r="AY171" s="116" t="s">
        <v>128</v>
      </c>
      <c r="BK171" s="124">
        <f>SUM(BK172:BK177)</f>
        <v>0</v>
      </c>
    </row>
    <row r="172" spans="2:65" s="1" customFormat="1" ht="24.2" customHeight="1">
      <c r="B172" s="127"/>
      <c r="C172" s="128" t="s">
        <v>8</v>
      </c>
      <c r="D172" s="128" t="s">
        <v>131</v>
      </c>
      <c r="E172" s="129" t="s">
        <v>261</v>
      </c>
      <c r="F172" s="130" t="s">
        <v>262</v>
      </c>
      <c r="G172" s="131" t="s">
        <v>263</v>
      </c>
      <c r="H172" s="132">
        <v>0.65600000000000003</v>
      </c>
      <c r="I172" s="133"/>
      <c r="J172" s="134">
        <f>ROUND(I172*H172,2)</f>
        <v>0</v>
      </c>
      <c r="K172" s="130" t="s">
        <v>135</v>
      </c>
      <c r="L172" s="32"/>
      <c r="M172" s="135" t="s">
        <v>3</v>
      </c>
      <c r="N172" s="136" t="s">
        <v>48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136</v>
      </c>
      <c r="AT172" s="139" t="s">
        <v>131</v>
      </c>
      <c r="AU172" s="139" t="s">
        <v>88</v>
      </c>
      <c r="AY172" s="17" t="s">
        <v>128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85</v>
      </c>
      <c r="BK172" s="140">
        <f>ROUND(I172*H172,2)</f>
        <v>0</v>
      </c>
      <c r="BL172" s="17" t="s">
        <v>136</v>
      </c>
      <c r="BM172" s="139" t="s">
        <v>264</v>
      </c>
    </row>
    <row r="173" spans="2:65" s="1" customFormat="1" ht="11.25">
      <c r="B173" s="32"/>
      <c r="D173" s="141" t="s">
        <v>138</v>
      </c>
      <c r="F173" s="142" t="s">
        <v>265</v>
      </c>
      <c r="I173" s="143"/>
      <c r="L173" s="32"/>
      <c r="M173" s="144"/>
      <c r="T173" s="53"/>
      <c r="AT173" s="17" t="s">
        <v>138</v>
      </c>
      <c r="AU173" s="17" t="s">
        <v>88</v>
      </c>
    </row>
    <row r="174" spans="2:65" s="12" customFormat="1" ht="11.25">
      <c r="B174" s="147"/>
      <c r="D174" s="145" t="s">
        <v>149</v>
      </c>
      <c r="E174" s="148" t="s">
        <v>3</v>
      </c>
      <c r="F174" s="149" t="s">
        <v>266</v>
      </c>
      <c r="H174" s="150">
        <v>0.65600000000000003</v>
      </c>
      <c r="I174" s="151"/>
      <c r="L174" s="147"/>
      <c r="M174" s="152"/>
      <c r="T174" s="153"/>
      <c r="AT174" s="148" t="s">
        <v>149</v>
      </c>
      <c r="AU174" s="148" t="s">
        <v>88</v>
      </c>
      <c r="AV174" s="12" t="s">
        <v>88</v>
      </c>
      <c r="AW174" s="12" t="s">
        <v>37</v>
      </c>
      <c r="AX174" s="12" t="s">
        <v>85</v>
      </c>
      <c r="AY174" s="148" t="s">
        <v>128</v>
      </c>
    </row>
    <row r="175" spans="2:65" s="1" customFormat="1" ht="24.2" customHeight="1">
      <c r="B175" s="127"/>
      <c r="C175" s="128" t="s">
        <v>267</v>
      </c>
      <c r="D175" s="128" t="s">
        <v>131</v>
      </c>
      <c r="E175" s="129" t="s">
        <v>268</v>
      </c>
      <c r="F175" s="130" t="s">
        <v>269</v>
      </c>
      <c r="G175" s="131" t="s">
        <v>263</v>
      </c>
      <c r="H175" s="132">
        <v>5.9039999999999999</v>
      </c>
      <c r="I175" s="133"/>
      <c r="J175" s="134">
        <f>ROUND(I175*H175,2)</f>
        <v>0</v>
      </c>
      <c r="K175" s="130" t="s">
        <v>135</v>
      </c>
      <c r="L175" s="32"/>
      <c r="M175" s="135" t="s">
        <v>3</v>
      </c>
      <c r="N175" s="136" t="s">
        <v>48</v>
      </c>
      <c r="P175" s="137">
        <f>O175*H175</f>
        <v>0</v>
      </c>
      <c r="Q175" s="137">
        <v>0</v>
      </c>
      <c r="R175" s="137">
        <f>Q175*H175</f>
        <v>0</v>
      </c>
      <c r="S175" s="137">
        <v>0</v>
      </c>
      <c r="T175" s="138">
        <f>S175*H175</f>
        <v>0</v>
      </c>
      <c r="AR175" s="139" t="s">
        <v>136</v>
      </c>
      <c r="AT175" s="139" t="s">
        <v>131</v>
      </c>
      <c r="AU175" s="139" t="s">
        <v>88</v>
      </c>
      <c r="AY175" s="17" t="s">
        <v>128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7" t="s">
        <v>85</v>
      </c>
      <c r="BK175" s="140">
        <f>ROUND(I175*H175,2)</f>
        <v>0</v>
      </c>
      <c r="BL175" s="17" t="s">
        <v>136</v>
      </c>
      <c r="BM175" s="139" t="s">
        <v>270</v>
      </c>
    </row>
    <row r="176" spans="2:65" s="1" customFormat="1" ht="11.25">
      <c r="B176" s="32"/>
      <c r="D176" s="141" t="s">
        <v>138</v>
      </c>
      <c r="F176" s="142" t="s">
        <v>271</v>
      </c>
      <c r="I176" s="143"/>
      <c r="L176" s="32"/>
      <c r="M176" s="144"/>
      <c r="T176" s="53"/>
      <c r="AT176" s="17" t="s">
        <v>138</v>
      </c>
      <c r="AU176" s="17" t="s">
        <v>88</v>
      </c>
    </row>
    <row r="177" spans="2:65" s="12" customFormat="1" ht="11.25">
      <c r="B177" s="147"/>
      <c r="D177" s="145" t="s">
        <v>149</v>
      </c>
      <c r="E177" s="148" t="s">
        <v>3</v>
      </c>
      <c r="F177" s="149" t="s">
        <v>272</v>
      </c>
      <c r="H177" s="150">
        <v>5.9039999999999999</v>
      </c>
      <c r="I177" s="151"/>
      <c r="L177" s="147"/>
      <c r="M177" s="152"/>
      <c r="T177" s="153"/>
      <c r="AT177" s="148" t="s">
        <v>149</v>
      </c>
      <c r="AU177" s="148" t="s">
        <v>88</v>
      </c>
      <c r="AV177" s="12" t="s">
        <v>88</v>
      </c>
      <c r="AW177" s="12" t="s">
        <v>37</v>
      </c>
      <c r="AX177" s="12" t="s">
        <v>85</v>
      </c>
      <c r="AY177" s="148" t="s">
        <v>128</v>
      </c>
    </row>
    <row r="178" spans="2:65" s="11" customFormat="1" ht="25.9" customHeight="1">
      <c r="B178" s="115"/>
      <c r="D178" s="116" t="s">
        <v>76</v>
      </c>
      <c r="E178" s="117" t="s">
        <v>273</v>
      </c>
      <c r="F178" s="117" t="s">
        <v>274</v>
      </c>
      <c r="I178" s="118"/>
      <c r="J178" s="119">
        <f>BK178</f>
        <v>0</v>
      </c>
      <c r="L178" s="115"/>
      <c r="M178" s="120"/>
      <c r="P178" s="121">
        <f>P179</f>
        <v>0</v>
      </c>
      <c r="R178" s="121">
        <f>R179</f>
        <v>0</v>
      </c>
      <c r="T178" s="122">
        <f>T179</f>
        <v>0</v>
      </c>
      <c r="AR178" s="116" t="s">
        <v>129</v>
      </c>
      <c r="AT178" s="123" t="s">
        <v>76</v>
      </c>
      <c r="AU178" s="123" t="s">
        <v>77</v>
      </c>
      <c r="AY178" s="116" t="s">
        <v>128</v>
      </c>
      <c r="BK178" s="124">
        <f>BK179</f>
        <v>0</v>
      </c>
    </row>
    <row r="179" spans="2:65" s="11" customFormat="1" ht="22.9" customHeight="1">
      <c r="B179" s="115"/>
      <c r="D179" s="116" t="s">
        <v>76</v>
      </c>
      <c r="E179" s="125" t="s">
        <v>275</v>
      </c>
      <c r="F179" s="125" t="s">
        <v>276</v>
      </c>
      <c r="I179" s="118"/>
      <c r="J179" s="126">
        <f>BK179</f>
        <v>0</v>
      </c>
      <c r="L179" s="115"/>
      <c r="M179" s="120"/>
      <c r="P179" s="121">
        <f>SUM(P180:P184)</f>
        <v>0</v>
      </c>
      <c r="R179" s="121">
        <f>SUM(R180:R184)</f>
        <v>0</v>
      </c>
      <c r="T179" s="122">
        <f>SUM(T180:T184)</f>
        <v>0</v>
      </c>
      <c r="AR179" s="116" t="s">
        <v>129</v>
      </c>
      <c r="AT179" s="123" t="s">
        <v>76</v>
      </c>
      <c r="AU179" s="123" t="s">
        <v>85</v>
      </c>
      <c r="AY179" s="116" t="s">
        <v>128</v>
      </c>
      <c r="BK179" s="124">
        <f>SUM(BK180:BK184)</f>
        <v>0</v>
      </c>
    </row>
    <row r="180" spans="2:65" s="1" customFormat="1" ht="16.5" customHeight="1">
      <c r="B180" s="127"/>
      <c r="C180" s="128" t="s">
        <v>277</v>
      </c>
      <c r="D180" s="128" t="s">
        <v>131</v>
      </c>
      <c r="E180" s="129" t="s">
        <v>278</v>
      </c>
      <c r="F180" s="130" t="s">
        <v>279</v>
      </c>
      <c r="G180" s="131" t="s">
        <v>280</v>
      </c>
      <c r="H180" s="132">
        <v>1</v>
      </c>
      <c r="I180" s="133"/>
      <c r="J180" s="134">
        <f>ROUND(I180*H180,2)</f>
        <v>0</v>
      </c>
      <c r="K180" s="130" t="s">
        <v>135</v>
      </c>
      <c r="L180" s="32"/>
      <c r="M180" s="135" t="s">
        <v>3</v>
      </c>
      <c r="N180" s="136" t="s">
        <v>48</v>
      </c>
      <c r="P180" s="137">
        <f>O180*H180</f>
        <v>0</v>
      </c>
      <c r="Q180" s="137">
        <v>0</v>
      </c>
      <c r="R180" s="137">
        <f>Q180*H180</f>
        <v>0</v>
      </c>
      <c r="S180" s="137">
        <v>0</v>
      </c>
      <c r="T180" s="138">
        <f>S180*H180</f>
        <v>0</v>
      </c>
      <c r="AR180" s="139" t="s">
        <v>281</v>
      </c>
      <c r="AT180" s="139" t="s">
        <v>131</v>
      </c>
      <c r="AU180" s="139" t="s">
        <v>88</v>
      </c>
      <c r="AY180" s="17" t="s">
        <v>128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7" t="s">
        <v>85</v>
      </c>
      <c r="BK180" s="140">
        <f>ROUND(I180*H180,2)</f>
        <v>0</v>
      </c>
      <c r="BL180" s="17" t="s">
        <v>281</v>
      </c>
      <c r="BM180" s="139" t="s">
        <v>282</v>
      </c>
    </row>
    <row r="181" spans="2:65" s="1" customFormat="1" ht="11.25">
      <c r="B181" s="32"/>
      <c r="D181" s="141" t="s">
        <v>138</v>
      </c>
      <c r="F181" s="142" t="s">
        <v>283</v>
      </c>
      <c r="I181" s="143"/>
      <c r="L181" s="32"/>
      <c r="M181" s="144"/>
      <c r="T181" s="53"/>
      <c r="AT181" s="17" t="s">
        <v>138</v>
      </c>
      <c r="AU181" s="17" t="s">
        <v>88</v>
      </c>
    </row>
    <row r="182" spans="2:65" s="1" customFormat="1" ht="68.25">
      <c r="B182" s="32"/>
      <c r="D182" s="145" t="s">
        <v>140</v>
      </c>
      <c r="F182" s="146" t="s">
        <v>284</v>
      </c>
      <c r="I182" s="143"/>
      <c r="L182" s="32"/>
      <c r="M182" s="144"/>
      <c r="T182" s="53"/>
      <c r="AT182" s="17" t="s">
        <v>140</v>
      </c>
      <c r="AU182" s="17" t="s">
        <v>88</v>
      </c>
    </row>
    <row r="183" spans="2:65" s="1" customFormat="1" ht="16.5" customHeight="1">
      <c r="B183" s="127"/>
      <c r="C183" s="128" t="s">
        <v>285</v>
      </c>
      <c r="D183" s="128" t="s">
        <v>131</v>
      </c>
      <c r="E183" s="129" t="s">
        <v>286</v>
      </c>
      <c r="F183" s="130" t="s">
        <v>287</v>
      </c>
      <c r="G183" s="131" t="s">
        <v>280</v>
      </c>
      <c r="H183" s="132">
        <v>1</v>
      </c>
      <c r="I183" s="133"/>
      <c r="J183" s="134">
        <f>ROUND(I183*H183,2)</f>
        <v>0</v>
      </c>
      <c r="K183" s="130" t="s">
        <v>135</v>
      </c>
      <c r="L183" s="32"/>
      <c r="M183" s="135" t="s">
        <v>3</v>
      </c>
      <c r="N183" s="136" t="s">
        <v>48</v>
      </c>
      <c r="P183" s="137">
        <f>O183*H183</f>
        <v>0</v>
      </c>
      <c r="Q183" s="137">
        <v>0</v>
      </c>
      <c r="R183" s="137">
        <f>Q183*H183</f>
        <v>0</v>
      </c>
      <c r="S183" s="137">
        <v>0</v>
      </c>
      <c r="T183" s="138">
        <f>S183*H183</f>
        <v>0</v>
      </c>
      <c r="AR183" s="139" t="s">
        <v>281</v>
      </c>
      <c r="AT183" s="139" t="s">
        <v>131</v>
      </c>
      <c r="AU183" s="139" t="s">
        <v>88</v>
      </c>
      <c r="AY183" s="17" t="s">
        <v>128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7" t="s">
        <v>85</v>
      </c>
      <c r="BK183" s="140">
        <f>ROUND(I183*H183,2)</f>
        <v>0</v>
      </c>
      <c r="BL183" s="17" t="s">
        <v>281</v>
      </c>
      <c r="BM183" s="139" t="s">
        <v>288</v>
      </c>
    </row>
    <row r="184" spans="2:65" s="1" customFormat="1" ht="11.25">
      <c r="B184" s="32"/>
      <c r="D184" s="141" t="s">
        <v>138</v>
      </c>
      <c r="F184" s="142" t="s">
        <v>289</v>
      </c>
      <c r="I184" s="143"/>
      <c r="L184" s="32"/>
      <c r="M184" s="177"/>
      <c r="N184" s="178"/>
      <c r="O184" s="178"/>
      <c r="P184" s="178"/>
      <c r="Q184" s="178"/>
      <c r="R184" s="178"/>
      <c r="S184" s="178"/>
      <c r="T184" s="179"/>
      <c r="AT184" s="17" t="s">
        <v>138</v>
      </c>
      <c r="AU184" s="17" t="s">
        <v>88</v>
      </c>
    </row>
    <row r="185" spans="2:65" s="1" customFormat="1" ht="6.95" customHeight="1">
      <c r="B185" s="41"/>
      <c r="C185" s="42"/>
      <c r="D185" s="42"/>
      <c r="E185" s="42"/>
      <c r="F185" s="42"/>
      <c r="G185" s="42"/>
      <c r="H185" s="42"/>
      <c r="I185" s="42"/>
      <c r="J185" s="42"/>
      <c r="K185" s="42"/>
      <c r="L185" s="32"/>
    </row>
  </sheetData>
  <autoFilter ref="C84:K184" xr:uid="{00000000-0009-0000-0000-000001000000}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xr:uid="{00000000-0004-0000-0100-000000000000}"/>
    <hyperlink ref="F93" r:id="rId2" xr:uid="{00000000-0004-0000-0100-000001000000}"/>
    <hyperlink ref="F100" r:id="rId3" xr:uid="{00000000-0004-0000-0100-000002000000}"/>
    <hyperlink ref="F110" r:id="rId4" xr:uid="{00000000-0004-0000-0100-000003000000}"/>
    <hyperlink ref="F116" r:id="rId5" xr:uid="{00000000-0004-0000-0100-000004000000}"/>
    <hyperlink ref="F120" r:id="rId6" xr:uid="{00000000-0004-0000-0100-000005000000}"/>
    <hyperlink ref="F126" r:id="rId7" xr:uid="{00000000-0004-0000-0100-000006000000}"/>
    <hyperlink ref="F130" r:id="rId8" xr:uid="{00000000-0004-0000-0100-000007000000}"/>
    <hyperlink ref="F134" r:id="rId9" xr:uid="{00000000-0004-0000-0100-000008000000}"/>
    <hyperlink ref="F138" r:id="rId10" xr:uid="{00000000-0004-0000-0100-000009000000}"/>
    <hyperlink ref="F144" r:id="rId11" xr:uid="{00000000-0004-0000-0100-00000A000000}"/>
    <hyperlink ref="F150" r:id="rId12" xr:uid="{00000000-0004-0000-0100-00000B000000}"/>
    <hyperlink ref="F154" r:id="rId13" xr:uid="{00000000-0004-0000-0100-00000C000000}"/>
    <hyperlink ref="F158" r:id="rId14" xr:uid="{00000000-0004-0000-0100-00000D000000}"/>
    <hyperlink ref="F161" r:id="rId15" xr:uid="{00000000-0004-0000-0100-00000E000000}"/>
    <hyperlink ref="F165" r:id="rId16" xr:uid="{00000000-0004-0000-0100-00000F000000}"/>
    <hyperlink ref="F167" r:id="rId17" xr:uid="{00000000-0004-0000-0100-000010000000}"/>
    <hyperlink ref="F169" r:id="rId18" xr:uid="{00000000-0004-0000-0100-000011000000}"/>
    <hyperlink ref="F173" r:id="rId19" xr:uid="{00000000-0004-0000-0100-000012000000}"/>
    <hyperlink ref="F176" r:id="rId20" xr:uid="{00000000-0004-0000-0100-000013000000}"/>
    <hyperlink ref="F181" r:id="rId21" xr:uid="{00000000-0004-0000-0100-000014000000}"/>
    <hyperlink ref="F184" r:id="rId22" xr:uid="{00000000-0004-0000-0100-00001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9"/>
  <sheetViews>
    <sheetView showGridLines="0" workbookViewId="0">
      <selection activeCell="C1" sqref="C1"/>
    </sheetView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91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hidden="1" customHeight="1">
      <c r="B4" s="20"/>
      <c r="D4" s="21" t="s">
        <v>100</v>
      </c>
      <c r="L4" s="20"/>
      <c r="M4" s="85" t="s">
        <v>11</v>
      </c>
      <c r="AT4" s="17" t="s">
        <v>4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17</v>
      </c>
      <c r="L6" s="20"/>
    </row>
    <row r="7" spans="2:46" ht="26.25" hidden="1" customHeight="1">
      <c r="B7" s="20"/>
      <c r="E7" s="228" t="str">
        <f>'Rekapitulace stavby'!K6</f>
        <v>Silnice III/44214 – stavební úpravy – rekonstrukce mostu ev.č. 44214-2 přes Dobešovský potok před obcí Dobešov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101</v>
      </c>
      <c r="L8" s="32"/>
    </row>
    <row r="9" spans="2:46" s="1" customFormat="1" ht="16.5" hidden="1" customHeight="1">
      <c r="B9" s="32"/>
      <c r="E9" s="190" t="s">
        <v>290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19</v>
      </c>
      <c r="F11" s="25" t="s">
        <v>92</v>
      </c>
      <c r="I11" s="27" t="s">
        <v>20</v>
      </c>
      <c r="J11" s="25" t="s">
        <v>3</v>
      </c>
      <c r="L11" s="32"/>
    </row>
    <row r="12" spans="2:46" s="1" customFormat="1" ht="12" hidden="1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19. 1. 2022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46" s="1" customFormat="1" ht="18" hidden="1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29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hidden="1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hidden="1" customHeight="1">
      <c r="B24" s="32"/>
      <c r="E24" s="25" t="s">
        <v>40</v>
      </c>
      <c r="I24" s="27" t="s">
        <v>29</v>
      </c>
      <c r="J24" s="25" t="s">
        <v>3</v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41</v>
      </c>
      <c r="L26" s="32"/>
    </row>
    <row r="27" spans="2:12" s="7" customFormat="1" ht="16.5" hidden="1" customHeight="1">
      <c r="B27" s="86"/>
      <c r="E27" s="216" t="s">
        <v>3</v>
      </c>
      <c r="F27" s="216"/>
      <c r="G27" s="216"/>
      <c r="H27" s="216"/>
      <c r="L27" s="86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hidden="1" customHeight="1">
      <c r="B30" s="32"/>
      <c r="D30" s="87" t="s">
        <v>43</v>
      </c>
      <c r="J30" s="63">
        <f>ROUND(J87, 2)</f>
        <v>0</v>
      </c>
      <c r="L30" s="32"/>
    </row>
    <row r="31" spans="2:12" s="1" customFormat="1" ht="6.95" hidden="1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hidden="1" customHeight="1">
      <c r="B32" s="32"/>
      <c r="F32" s="35" t="s">
        <v>45</v>
      </c>
      <c r="I32" s="35" t="s">
        <v>44</v>
      </c>
      <c r="J32" s="35" t="s">
        <v>46</v>
      </c>
      <c r="L32" s="32"/>
    </row>
    <row r="33" spans="2:12" s="1" customFormat="1" ht="14.45" hidden="1" customHeight="1">
      <c r="B33" s="32"/>
      <c r="D33" s="52" t="s">
        <v>47</v>
      </c>
      <c r="E33" s="27" t="s">
        <v>48</v>
      </c>
      <c r="F33" s="88">
        <f>ROUND((SUM(BE87:BE208)),  2)</f>
        <v>0</v>
      </c>
      <c r="I33" s="89">
        <v>0.21</v>
      </c>
      <c r="J33" s="88">
        <f>ROUND(((SUM(BE87:BE208))*I33),  2)</f>
        <v>0</v>
      </c>
      <c r="L33" s="32"/>
    </row>
    <row r="34" spans="2:12" s="1" customFormat="1" ht="14.45" hidden="1" customHeight="1">
      <c r="B34" s="32"/>
      <c r="E34" s="27" t="s">
        <v>49</v>
      </c>
      <c r="F34" s="88">
        <f>ROUND((SUM(BF87:BF208)),  2)</f>
        <v>0</v>
      </c>
      <c r="I34" s="89">
        <v>0.15</v>
      </c>
      <c r="J34" s="88">
        <f>ROUND(((SUM(BF87:BF208))*I34),  2)</f>
        <v>0</v>
      </c>
      <c r="L34" s="32"/>
    </row>
    <row r="35" spans="2:12" s="1" customFormat="1" ht="14.45" hidden="1" customHeight="1">
      <c r="B35" s="32"/>
      <c r="E35" s="27" t="s">
        <v>50</v>
      </c>
      <c r="F35" s="88">
        <f>ROUND((SUM(BG87:BG208)),  2)</f>
        <v>0</v>
      </c>
      <c r="I35" s="89">
        <v>0.21</v>
      </c>
      <c r="J35" s="88">
        <f>0</f>
        <v>0</v>
      </c>
      <c r="L35" s="32"/>
    </row>
    <row r="36" spans="2:12" s="1" customFormat="1" ht="14.45" hidden="1" customHeight="1">
      <c r="B36" s="32"/>
      <c r="E36" s="27" t="s">
        <v>51</v>
      </c>
      <c r="F36" s="88">
        <f>ROUND((SUM(BH87:BH208)),  2)</f>
        <v>0</v>
      </c>
      <c r="I36" s="89">
        <v>0.15</v>
      </c>
      <c r="J36" s="88">
        <f>0</f>
        <v>0</v>
      </c>
      <c r="L36" s="32"/>
    </row>
    <row r="37" spans="2:12" s="1" customFormat="1" ht="14.45" hidden="1" customHeight="1">
      <c r="B37" s="32"/>
      <c r="E37" s="27" t="s">
        <v>52</v>
      </c>
      <c r="F37" s="88">
        <f>ROUND((SUM(BI87:BI208)),  2)</f>
        <v>0</v>
      </c>
      <c r="I37" s="89">
        <v>0</v>
      </c>
      <c r="J37" s="88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0"/>
      <c r="D39" s="91" t="s">
        <v>53</v>
      </c>
      <c r="E39" s="54"/>
      <c r="F39" s="54"/>
      <c r="G39" s="92" t="s">
        <v>54</v>
      </c>
      <c r="H39" s="93" t="s">
        <v>55</v>
      </c>
      <c r="I39" s="54"/>
      <c r="J39" s="94">
        <f>SUM(J30:J37)</f>
        <v>0</v>
      </c>
      <c r="K39" s="95"/>
      <c r="L39" s="32"/>
    </row>
    <row r="40" spans="2:12" s="1" customFormat="1" ht="14.45" hidden="1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1" spans="2:12" ht="11.25" hidden="1"/>
    <row r="42" spans="2:12" ht="11.25" hidden="1"/>
    <row r="43" spans="2:12" ht="11.25" hidden="1"/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103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26.25" customHeight="1">
      <c r="B48" s="32"/>
      <c r="E48" s="228" t="str">
        <f>E7</f>
        <v>Silnice III/44214 – stavební úpravy – rekonstrukce mostu ev.č. 44214-2 přes Dobešovský potok před obcí Dobešov</v>
      </c>
      <c r="F48" s="229"/>
      <c r="G48" s="229"/>
      <c r="H48" s="229"/>
      <c r="L48" s="32"/>
    </row>
    <row r="49" spans="2:47" s="1" customFormat="1" ht="12" customHeight="1">
      <c r="B49" s="32"/>
      <c r="C49" s="27" t="s">
        <v>101</v>
      </c>
      <c r="L49" s="32"/>
    </row>
    <row r="50" spans="2:47" s="1" customFormat="1" ht="16.5" customHeight="1">
      <c r="B50" s="32"/>
      <c r="E50" s="190" t="str">
        <f>E9</f>
        <v>SO 101 - Silnice III/44214</v>
      </c>
      <c r="F50" s="230"/>
      <c r="G50" s="230"/>
      <c r="H50" s="230"/>
      <c r="L50" s="32"/>
    </row>
    <row r="51" spans="2:47" s="1" customFormat="1" ht="6.95" customHeight="1">
      <c r="B51" s="32"/>
      <c r="L51" s="32"/>
    </row>
    <row r="52" spans="2:47" s="1" customFormat="1" ht="12" customHeight="1">
      <c r="B52" s="32"/>
      <c r="C52" s="27" t="s">
        <v>21</v>
      </c>
      <c r="F52" s="25" t="str">
        <f>F12</f>
        <v>Jakubčovice nad Odrou, okr.Nový Jičín</v>
      </c>
      <c r="I52" s="27" t="s">
        <v>23</v>
      </c>
      <c r="J52" s="49" t="str">
        <f>IF(J12="","",J12)</f>
        <v>19. 1. 2022</v>
      </c>
      <c r="L52" s="32"/>
    </row>
    <row r="53" spans="2:47" s="1" customFormat="1" ht="6.95" customHeight="1">
      <c r="B53" s="32"/>
      <c r="L53" s="32"/>
    </row>
    <row r="54" spans="2:47" s="1" customFormat="1" ht="15.2" customHeight="1">
      <c r="B54" s="32"/>
      <c r="C54" s="27" t="s">
        <v>25</v>
      </c>
      <c r="F54" s="25" t="str">
        <f>E15</f>
        <v>Správa silnic Moravskoslezského kraje</v>
      </c>
      <c r="I54" s="27" t="s">
        <v>33</v>
      </c>
      <c r="J54" s="30" t="str">
        <f>E21</f>
        <v>Rušar mosty s.r.o.</v>
      </c>
      <c r="L54" s="32"/>
    </row>
    <row r="55" spans="2:47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Ing. Čestmír Rez</v>
      </c>
      <c r="L55" s="32"/>
    </row>
    <row r="56" spans="2:47" s="1" customFormat="1" ht="10.35" customHeight="1">
      <c r="B56" s="32"/>
      <c r="L56" s="32"/>
    </row>
    <row r="57" spans="2:47" s="1" customFormat="1" ht="29.25" customHeight="1">
      <c r="B57" s="32"/>
      <c r="C57" s="96" t="s">
        <v>104</v>
      </c>
      <c r="D57" s="90"/>
      <c r="E57" s="90"/>
      <c r="F57" s="90"/>
      <c r="G57" s="90"/>
      <c r="H57" s="90"/>
      <c r="I57" s="90"/>
      <c r="J57" s="97" t="s">
        <v>105</v>
      </c>
      <c r="K57" s="90"/>
      <c r="L57" s="32"/>
    </row>
    <row r="58" spans="2:47" s="1" customFormat="1" ht="10.35" customHeight="1">
      <c r="B58" s="32"/>
      <c r="L58" s="32"/>
    </row>
    <row r="59" spans="2:47" s="1" customFormat="1" ht="22.9" customHeight="1">
      <c r="B59" s="32"/>
      <c r="C59" s="98" t="s">
        <v>75</v>
      </c>
      <c r="J59" s="63">
        <f>J87</f>
        <v>0</v>
      </c>
      <c r="L59" s="32"/>
      <c r="AU59" s="17" t="s">
        <v>106</v>
      </c>
    </row>
    <row r="60" spans="2:47" s="8" customFormat="1" ht="24.95" customHeight="1">
      <c r="B60" s="99"/>
      <c r="D60" s="100" t="s">
        <v>107</v>
      </c>
      <c r="E60" s="101"/>
      <c r="F60" s="101"/>
      <c r="G60" s="101"/>
      <c r="H60" s="101"/>
      <c r="I60" s="101"/>
      <c r="J60" s="102">
        <f>J88</f>
        <v>0</v>
      </c>
      <c r="L60" s="99"/>
    </row>
    <row r="61" spans="2:47" s="9" customFormat="1" ht="19.899999999999999" customHeight="1">
      <c r="B61" s="103"/>
      <c r="D61" s="104" t="s">
        <v>291</v>
      </c>
      <c r="E61" s="105"/>
      <c r="F61" s="105"/>
      <c r="G61" s="105"/>
      <c r="H61" s="105"/>
      <c r="I61" s="105"/>
      <c r="J61" s="106">
        <f>J89</f>
        <v>0</v>
      </c>
      <c r="L61" s="103"/>
    </row>
    <row r="62" spans="2:47" s="9" customFormat="1" ht="19.899999999999999" customHeight="1">
      <c r="B62" s="103"/>
      <c r="D62" s="104" t="s">
        <v>108</v>
      </c>
      <c r="E62" s="105"/>
      <c r="F62" s="105"/>
      <c r="G62" s="105"/>
      <c r="H62" s="105"/>
      <c r="I62" s="105"/>
      <c r="J62" s="106">
        <f>J135</f>
        <v>0</v>
      </c>
      <c r="L62" s="103"/>
    </row>
    <row r="63" spans="2:47" s="9" customFormat="1" ht="19.899999999999999" customHeight="1">
      <c r="B63" s="103"/>
      <c r="D63" s="104" t="s">
        <v>109</v>
      </c>
      <c r="E63" s="105"/>
      <c r="F63" s="105"/>
      <c r="G63" s="105"/>
      <c r="H63" s="105"/>
      <c r="I63" s="105"/>
      <c r="J63" s="106">
        <f>J162</f>
        <v>0</v>
      </c>
      <c r="L63" s="103"/>
    </row>
    <row r="64" spans="2:47" s="9" customFormat="1" ht="19.899999999999999" customHeight="1">
      <c r="B64" s="103"/>
      <c r="D64" s="104" t="s">
        <v>110</v>
      </c>
      <c r="E64" s="105"/>
      <c r="F64" s="105"/>
      <c r="G64" s="105"/>
      <c r="H64" s="105"/>
      <c r="I64" s="105"/>
      <c r="J64" s="106">
        <f>J175</f>
        <v>0</v>
      </c>
      <c r="L64" s="103"/>
    </row>
    <row r="65" spans="2:12" s="9" customFormat="1" ht="19.899999999999999" customHeight="1">
      <c r="B65" s="103"/>
      <c r="D65" s="104" t="s">
        <v>292</v>
      </c>
      <c r="E65" s="105"/>
      <c r="F65" s="105"/>
      <c r="G65" s="105"/>
      <c r="H65" s="105"/>
      <c r="I65" s="105"/>
      <c r="J65" s="106">
        <f>J201</f>
        <v>0</v>
      </c>
      <c r="L65" s="103"/>
    </row>
    <row r="66" spans="2:12" s="8" customFormat="1" ht="24.95" customHeight="1">
      <c r="B66" s="99"/>
      <c r="D66" s="100" t="s">
        <v>111</v>
      </c>
      <c r="E66" s="101"/>
      <c r="F66" s="101"/>
      <c r="G66" s="101"/>
      <c r="H66" s="101"/>
      <c r="I66" s="101"/>
      <c r="J66" s="102">
        <f>J204</f>
        <v>0</v>
      </c>
      <c r="L66" s="99"/>
    </row>
    <row r="67" spans="2:12" s="9" customFormat="1" ht="19.899999999999999" customHeight="1">
      <c r="B67" s="103"/>
      <c r="D67" s="104" t="s">
        <v>293</v>
      </c>
      <c r="E67" s="105"/>
      <c r="F67" s="105"/>
      <c r="G67" s="105"/>
      <c r="H67" s="105"/>
      <c r="I67" s="105"/>
      <c r="J67" s="106">
        <f>J205</f>
        <v>0</v>
      </c>
      <c r="L67" s="103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113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17</v>
      </c>
      <c r="L76" s="32"/>
    </row>
    <row r="77" spans="2:12" s="1" customFormat="1" ht="26.25" customHeight="1">
      <c r="B77" s="32"/>
      <c r="E77" s="228" t="str">
        <f>E7</f>
        <v>Silnice III/44214 – stavební úpravy – rekonstrukce mostu ev.č. 44214-2 přes Dobešovský potok před obcí Dobešov</v>
      </c>
      <c r="F77" s="229"/>
      <c r="G77" s="229"/>
      <c r="H77" s="229"/>
      <c r="L77" s="32"/>
    </row>
    <row r="78" spans="2:12" s="1" customFormat="1" ht="12" customHeight="1">
      <c r="B78" s="32"/>
      <c r="C78" s="27" t="s">
        <v>101</v>
      </c>
      <c r="L78" s="32"/>
    </row>
    <row r="79" spans="2:12" s="1" customFormat="1" ht="16.5" customHeight="1">
      <c r="B79" s="32"/>
      <c r="E79" s="190" t="str">
        <f>E9</f>
        <v>SO 101 - Silnice III/44214</v>
      </c>
      <c r="F79" s="230"/>
      <c r="G79" s="230"/>
      <c r="H79" s="230"/>
      <c r="L79" s="32"/>
    </row>
    <row r="80" spans="2:12" s="1" customFormat="1" ht="6.95" customHeight="1">
      <c r="B80" s="32"/>
      <c r="L80" s="32"/>
    </row>
    <row r="81" spans="2:65" s="1" customFormat="1" ht="12" customHeight="1">
      <c r="B81" s="32"/>
      <c r="C81" s="27" t="s">
        <v>21</v>
      </c>
      <c r="F81" s="25" t="str">
        <f>F12</f>
        <v>Jakubčovice nad Odrou, okr.Nový Jičín</v>
      </c>
      <c r="I81" s="27" t="s">
        <v>23</v>
      </c>
      <c r="J81" s="49" t="str">
        <f>IF(J12="","",J12)</f>
        <v>19. 1. 2022</v>
      </c>
      <c r="L81" s="32"/>
    </row>
    <row r="82" spans="2:65" s="1" customFormat="1" ht="6.95" customHeight="1">
      <c r="B82" s="32"/>
      <c r="L82" s="32"/>
    </row>
    <row r="83" spans="2:65" s="1" customFormat="1" ht="15.2" customHeight="1">
      <c r="B83" s="32"/>
      <c r="C83" s="27" t="s">
        <v>25</v>
      </c>
      <c r="F83" s="25" t="str">
        <f>E15</f>
        <v>Správa silnic Moravskoslezského kraje</v>
      </c>
      <c r="I83" s="27" t="s">
        <v>33</v>
      </c>
      <c r="J83" s="30" t="str">
        <f>E21</f>
        <v>Rušar mosty s.r.o.</v>
      </c>
      <c r="L83" s="32"/>
    </row>
    <row r="84" spans="2:65" s="1" customFormat="1" ht="15.2" customHeight="1">
      <c r="B84" s="32"/>
      <c r="C84" s="27" t="s">
        <v>31</v>
      </c>
      <c r="F84" s="25" t="str">
        <f>IF(E18="","",E18)</f>
        <v>Vyplň údaj</v>
      </c>
      <c r="I84" s="27" t="s">
        <v>38</v>
      </c>
      <c r="J84" s="30" t="str">
        <f>E24</f>
        <v>Ing. Čestmír Rez</v>
      </c>
      <c r="L84" s="32"/>
    </row>
    <row r="85" spans="2:65" s="1" customFormat="1" ht="10.35" customHeight="1">
      <c r="B85" s="32"/>
      <c r="L85" s="32"/>
    </row>
    <row r="86" spans="2:65" s="10" customFormat="1" ht="29.25" customHeight="1">
      <c r="B86" s="107"/>
      <c r="C86" s="108" t="s">
        <v>114</v>
      </c>
      <c r="D86" s="109" t="s">
        <v>62</v>
      </c>
      <c r="E86" s="109" t="s">
        <v>58</v>
      </c>
      <c r="F86" s="109" t="s">
        <v>59</v>
      </c>
      <c r="G86" s="109" t="s">
        <v>115</v>
      </c>
      <c r="H86" s="109" t="s">
        <v>116</v>
      </c>
      <c r="I86" s="109" t="s">
        <v>117</v>
      </c>
      <c r="J86" s="109" t="s">
        <v>105</v>
      </c>
      <c r="K86" s="110" t="s">
        <v>118</v>
      </c>
      <c r="L86" s="107"/>
      <c r="M86" s="56" t="s">
        <v>3</v>
      </c>
      <c r="N86" s="57" t="s">
        <v>47</v>
      </c>
      <c r="O86" s="57" t="s">
        <v>119</v>
      </c>
      <c r="P86" s="57" t="s">
        <v>120</v>
      </c>
      <c r="Q86" s="57" t="s">
        <v>121</v>
      </c>
      <c r="R86" s="57" t="s">
        <v>122</v>
      </c>
      <c r="S86" s="57" t="s">
        <v>123</v>
      </c>
      <c r="T86" s="58" t="s">
        <v>124</v>
      </c>
    </row>
    <row r="87" spans="2:65" s="1" customFormat="1" ht="22.9" customHeight="1">
      <c r="B87" s="32"/>
      <c r="C87" s="61" t="s">
        <v>125</v>
      </c>
      <c r="J87" s="111">
        <f>BK87</f>
        <v>0</v>
      </c>
      <c r="L87" s="32"/>
      <c r="M87" s="59"/>
      <c r="N87" s="50"/>
      <c r="O87" s="50"/>
      <c r="P87" s="112">
        <f>P88+P204</f>
        <v>0</v>
      </c>
      <c r="Q87" s="50"/>
      <c r="R87" s="112">
        <f>R88+R204</f>
        <v>219.89620500000001</v>
      </c>
      <c r="S87" s="50"/>
      <c r="T87" s="113">
        <f>T88+T204</f>
        <v>347.40600000000001</v>
      </c>
      <c r="AT87" s="17" t="s">
        <v>76</v>
      </c>
      <c r="AU87" s="17" t="s">
        <v>106</v>
      </c>
      <c r="BK87" s="114">
        <f>BK88+BK204</f>
        <v>0</v>
      </c>
    </row>
    <row r="88" spans="2:65" s="11" customFormat="1" ht="25.9" customHeight="1">
      <c r="B88" s="115"/>
      <c r="D88" s="116" t="s">
        <v>76</v>
      </c>
      <c r="E88" s="117" t="s">
        <v>126</v>
      </c>
      <c r="F88" s="117" t="s">
        <v>127</v>
      </c>
      <c r="I88" s="118"/>
      <c r="J88" s="119">
        <f>BK88</f>
        <v>0</v>
      </c>
      <c r="L88" s="115"/>
      <c r="M88" s="120"/>
      <c r="P88" s="121">
        <f>P89+P135+P162+P175+P201</f>
        <v>0</v>
      </c>
      <c r="R88" s="121">
        <f>R89+R135+R162+R175+R201</f>
        <v>219.89620500000001</v>
      </c>
      <c r="T88" s="122">
        <f>T89+T135+T162+T175+T201</f>
        <v>347.40600000000001</v>
      </c>
      <c r="AR88" s="116" t="s">
        <v>85</v>
      </c>
      <c r="AT88" s="123" t="s">
        <v>76</v>
      </c>
      <c r="AU88" s="123" t="s">
        <v>77</v>
      </c>
      <c r="AY88" s="116" t="s">
        <v>128</v>
      </c>
      <c r="BK88" s="124">
        <f>BK89+BK135+BK162+BK175+BK201</f>
        <v>0</v>
      </c>
    </row>
    <row r="89" spans="2:65" s="11" customFormat="1" ht="22.9" customHeight="1">
      <c r="B89" s="115"/>
      <c r="D89" s="116" t="s">
        <v>76</v>
      </c>
      <c r="E89" s="125" t="s">
        <v>85</v>
      </c>
      <c r="F89" s="125" t="s">
        <v>294</v>
      </c>
      <c r="I89" s="118"/>
      <c r="J89" s="126">
        <f>BK89</f>
        <v>0</v>
      </c>
      <c r="L89" s="115"/>
      <c r="M89" s="120"/>
      <c r="P89" s="121">
        <f>SUM(P90:P134)</f>
        <v>0</v>
      </c>
      <c r="R89" s="121">
        <f>SUM(R90:R134)</f>
        <v>133.72710000000001</v>
      </c>
      <c r="T89" s="122">
        <f>SUM(T90:T134)</f>
        <v>299.82600000000002</v>
      </c>
      <c r="AR89" s="116" t="s">
        <v>85</v>
      </c>
      <c r="AT89" s="123" t="s">
        <v>76</v>
      </c>
      <c r="AU89" s="123" t="s">
        <v>85</v>
      </c>
      <c r="AY89" s="116" t="s">
        <v>128</v>
      </c>
      <c r="BK89" s="124">
        <f>SUM(BK90:BK134)</f>
        <v>0</v>
      </c>
    </row>
    <row r="90" spans="2:65" s="1" customFormat="1" ht="37.9" customHeight="1">
      <c r="B90" s="127"/>
      <c r="C90" s="128" t="s">
        <v>85</v>
      </c>
      <c r="D90" s="128" t="s">
        <v>131</v>
      </c>
      <c r="E90" s="129" t="s">
        <v>295</v>
      </c>
      <c r="F90" s="130" t="s">
        <v>296</v>
      </c>
      <c r="G90" s="131" t="s">
        <v>134</v>
      </c>
      <c r="H90" s="132">
        <v>262</v>
      </c>
      <c r="I90" s="133"/>
      <c r="J90" s="134">
        <f>ROUND(I90*H90,2)</f>
        <v>0</v>
      </c>
      <c r="K90" s="130" t="s">
        <v>135</v>
      </c>
      <c r="L90" s="32"/>
      <c r="M90" s="135" t="s">
        <v>3</v>
      </c>
      <c r="N90" s="136" t="s">
        <v>48</v>
      </c>
      <c r="P90" s="137">
        <f>O90*H90</f>
        <v>0</v>
      </c>
      <c r="Q90" s="137">
        <v>0</v>
      </c>
      <c r="R90" s="137">
        <f>Q90*H90</f>
        <v>0</v>
      </c>
      <c r="S90" s="137">
        <v>0.625</v>
      </c>
      <c r="T90" s="138">
        <f>S90*H90</f>
        <v>163.75</v>
      </c>
      <c r="AR90" s="139" t="s">
        <v>136</v>
      </c>
      <c r="AT90" s="139" t="s">
        <v>131</v>
      </c>
      <c r="AU90" s="139" t="s">
        <v>88</v>
      </c>
      <c r="AY90" s="17" t="s">
        <v>128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85</v>
      </c>
      <c r="BK90" s="140">
        <f>ROUND(I90*H90,2)</f>
        <v>0</v>
      </c>
      <c r="BL90" s="17" t="s">
        <v>136</v>
      </c>
      <c r="BM90" s="139" t="s">
        <v>297</v>
      </c>
    </row>
    <row r="91" spans="2:65" s="1" customFormat="1" ht="11.25">
      <c r="B91" s="32"/>
      <c r="D91" s="141" t="s">
        <v>138</v>
      </c>
      <c r="F91" s="142" t="s">
        <v>298</v>
      </c>
      <c r="I91" s="143"/>
      <c r="L91" s="32"/>
      <c r="M91" s="144"/>
      <c r="T91" s="53"/>
      <c r="AT91" s="17" t="s">
        <v>138</v>
      </c>
      <c r="AU91" s="17" t="s">
        <v>88</v>
      </c>
    </row>
    <row r="92" spans="2:65" s="14" customFormat="1" ht="11.25">
      <c r="B92" s="171"/>
      <c r="D92" s="145" t="s">
        <v>149</v>
      </c>
      <c r="E92" s="172" t="s">
        <v>3</v>
      </c>
      <c r="F92" s="173" t="s">
        <v>299</v>
      </c>
      <c r="H92" s="172" t="s">
        <v>3</v>
      </c>
      <c r="I92" s="174"/>
      <c r="L92" s="171"/>
      <c r="M92" s="175"/>
      <c r="T92" s="176"/>
      <c r="AT92" s="172" t="s">
        <v>149</v>
      </c>
      <c r="AU92" s="172" t="s">
        <v>88</v>
      </c>
      <c r="AV92" s="14" t="s">
        <v>85</v>
      </c>
      <c r="AW92" s="14" t="s">
        <v>37</v>
      </c>
      <c r="AX92" s="14" t="s">
        <v>77</v>
      </c>
      <c r="AY92" s="172" t="s">
        <v>128</v>
      </c>
    </row>
    <row r="93" spans="2:65" s="14" customFormat="1" ht="11.25">
      <c r="B93" s="171"/>
      <c r="D93" s="145" t="s">
        <v>149</v>
      </c>
      <c r="E93" s="172" t="s">
        <v>3</v>
      </c>
      <c r="F93" s="173" t="s">
        <v>1601</v>
      </c>
      <c r="H93" s="172" t="s">
        <v>3</v>
      </c>
      <c r="I93" s="174"/>
      <c r="L93" s="171"/>
      <c r="M93" s="175"/>
      <c r="T93" s="176"/>
      <c r="AT93" s="172" t="s">
        <v>149</v>
      </c>
      <c r="AU93" s="172" t="s">
        <v>88</v>
      </c>
      <c r="AV93" s="14" t="s">
        <v>85</v>
      </c>
      <c r="AW93" s="14" t="s">
        <v>37</v>
      </c>
      <c r="AX93" s="14" t="s">
        <v>77</v>
      </c>
      <c r="AY93" s="172" t="s">
        <v>128</v>
      </c>
    </row>
    <row r="94" spans="2:65" s="12" customFormat="1" ht="11.25">
      <c r="B94" s="147"/>
      <c r="D94" s="145" t="s">
        <v>149</v>
      </c>
      <c r="E94" s="148" t="s">
        <v>3</v>
      </c>
      <c r="F94" s="149" t="s">
        <v>300</v>
      </c>
      <c r="H94" s="150">
        <v>262</v>
      </c>
      <c r="I94" s="151"/>
      <c r="L94" s="147"/>
      <c r="M94" s="152"/>
      <c r="T94" s="153"/>
      <c r="AT94" s="148" t="s">
        <v>149</v>
      </c>
      <c r="AU94" s="148" t="s">
        <v>88</v>
      </c>
      <c r="AV94" s="12" t="s">
        <v>88</v>
      </c>
      <c r="AW94" s="12" t="s">
        <v>37</v>
      </c>
      <c r="AX94" s="12" t="s">
        <v>85</v>
      </c>
      <c r="AY94" s="148" t="s">
        <v>128</v>
      </c>
    </row>
    <row r="95" spans="2:65" s="1" customFormat="1" ht="33" customHeight="1">
      <c r="B95" s="127"/>
      <c r="C95" s="128" t="s">
        <v>88</v>
      </c>
      <c r="D95" s="128" t="s">
        <v>131</v>
      </c>
      <c r="E95" s="129" t="s">
        <v>301</v>
      </c>
      <c r="F95" s="130" t="s">
        <v>302</v>
      </c>
      <c r="G95" s="131" t="s">
        <v>134</v>
      </c>
      <c r="H95" s="132">
        <v>262</v>
      </c>
      <c r="I95" s="133"/>
      <c r="J95" s="134">
        <f>ROUND(I95*H95,2)</f>
        <v>0</v>
      </c>
      <c r="K95" s="130" t="s">
        <v>135</v>
      </c>
      <c r="L95" s="32"/>
      <c r="M95" s="135" t="s">
        <v>3</v>
      </c>
      <c r="N95" s="136" t="s">
        <v>48</v>
      </c>
      <c r="P95" s="137">
        <f>O95*H95</f>
        <v>0</v>
      </c>
      <c r="Q95" s="137">
        <v>0</v>
      </c>
      <c r="R95" s="137">
        <f>Q95*H95</f>
        <v>0</v>
      </c>
      <c r="S95" s="137">
        <v>9.8000000000000004E-2</v>
      </c>
      <c r="T95" s="138">
        <f>S95*H95</f>
        <v>25.676000000000002</v>
      </c>
      <c r="AR95" s="139" t="s">
        <v>136</v>
      </c>
      <c r="AT95" s="139" t="s">
        <v>131</v>
      </c>
      <c r="AU95" s="139" t="s">
        <v>88</v>
      </c>
      <c r="AY95" s="17" t="s">
        <v>128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7" t="s">
        <v>85</v>
      </c>
      <c r="BK95" s="140">
        <f>ROUND(I95*H95,2)</f>
        <v>0</v>
      </c>
      <c r="BL95" s="17" t="s">
        <v>136</v>
      </c>
      <c r="BM95" s="139" t="s">
        <v>303</v>
      </c>
    </row>
    <row r="96" spans="2:65" s="1" customFormat="1" ht="11.25">
      <c r="B96" s="32"/>
      <c r="D96" s="141" t="s">
        <v>138</v>
      </c>
      <c r="F96" s="142" t="s">
        <v>304</v>
      </c>
      <c r="I96" s="143"/>
      <c r="L96" s="32"/>
      <c r="M96" s="144"/>
      <c r="T96" s="53"/>
      <c r="AT96" s="17" t="s">
        <v>138</v>
      </c>
      <c r="AU96" s="17" t="s">
        <v>88</v>
      </c>
    </row>
    <row r="97" spans="2:65" s="14" customFormat="1" ht="11.25">
      <c r="B97" s="171"/>
      <c r="D97" s="145" t="s">
        <v>149</v>
      </c>
      <c r="E97" s="172" t="s">
        <v>3</v>
      </c>
      <c r="F97" s="173" t="s">
        <v>299</v>
      </c>
      <c r="H97" s="172" t="s">
        <v>3</v>
      </c>
      <c r="I97" s="174"/>
      <c r="L97" s="171"/>
      <c r="M97" s="175"/>
      <c r="T97" s="176"/>
      <c r="AT97" s="172" t="s">
        <v>149</v>
      </c>
      <c r="AU97" s="172" t="s">
        <v>88</v>
      </c>
      <c r="AV97" s="14" t="s">
        <v>85</v>
      </c>
      <c r="AW97" s="14" t="s">
        <v>37</v>
      </c>
      <c r="AX97" s="14" t="s">
        <v>77</v>
      </c>
      <c r="AY97" s="172" t="s">
        <v>128</v>
      </c>
    </row>
    <row r="98" spans="2:65" s="14" customFormat="1" ht="11.25">
      <c r="B98" s="171"/>
      <c r="D98" s="145" t="s">
        <v>149</v>
      </c>
      <c r="E98" s="172" t="s">
        <v>3</v>
      </c>
      <c r="F98" s="173" t="s">
        <v>1601</v>
      </c>
      <c r="H98" s="172" t="s">
        <v>3</v>
      </c>
      <c r="I98" s="174"/>
      <c r="L98" s="171"/>
      <c r="M98" s="175"/>
      <c r="T98" s="176"/>
      <c r="AT98" s="172" t="s">
        <v>149</v>
      </c>
      <c r="AU98" s="172" t="s">
        <v>88</v>
      </c>
      <c r="AV98" s="14" t="s">
        <v>85</v>
      </c>
      <c r="AW98" s="14" t="s">
        <v>37</v>
      </c>
      <c r="AX98" s="14" t="s">
        <v>77</v>
      </c>
      <c r="AY98" s="172" t="s">
        <v>128</v>
      </c>
    </row>
    <row r="99" spans="2:65" s="12" customFormat="1" ht="11.25">
      <c r="B99" s="147"/>
      <c r="D99" s="145" t="s">
        <v>149</v>
      </c>
      <c r="E99" s="148" t="s">
        <v>3</v>
      </c>
      <c r="F99" s="149" t="s">
        <v>305</v>
      </c>
      <c r="H99" s="150">
        <v>262</v>
      </c>
      <c r="I99" s="151"/>
      <c r="L99" s="147"/>
      <c r="M99" s="152"/>
      <c r="T99" s="153"/>
      <c r="AT99" s="148" t="s">
        <v>149</v>
      </c>
      <c r="AU99" s="148" t="s">
        <v>88</v>
      </c>
      <c r="AV99" s="12" t="s">
        <v>88</v>
      </c>
      <c r="AW99" s="12" t="s">
        <v>37</v>
      </c>
      <c r="AX99" s="12" t="s">
        <v>85</v>
      </c>
      <c r="AY99" s="148" t="s">
        <v>128</v>
      </c>
    </row>
    <row r="100" spans="2:65" s="1" customFormat="1" ht="24.2" customHeight="1">
      <c r="B100" s="127"/>
      <c r="C100" s="128" t="s">
        <v>154</v>
      </c>
      <c r="D100" s="128" t="s">
        <v>131</v>
      </c>
      <c r="E100" s="129" t="s">
        <v>306</v>
      </c>
      <c r="F100" s="130" t="s">
        <v>307</v>
      </c>
      <c r="G100" s="131" t="s">
        <v>134</v>
      </c>
      <c r="H100" s="132">
        <v>960</v>
      </c>
      <c r="I100" s="133"/>
      <c r="J100" s="134">
        <f>ROUND(I100*H100,2)</f>
        <v>0</v>
      </c>
      <c r="K100" s="130" t="s">
        <v>135</v>
      </c>
      <c r="L100" s="32"/>
      <c r="M100" s="135" t="s">
        <v>3</v>
      </c>
      <c r="N100" s="136" t="s">
        <v>48</v>
      </c>
      <c r="P100" s="137">
        <f>O100*H100</f>
        <v>0</v>
      </c>
      <c r="Q100" s="137">
        <v>6.9999999999999994E-5</v>
      </c>
      <c r="R100" s="137">
        <f>Q100*H100</f>
        <v>6.7199999999999996E-2</v>
      </c>
      <c r="S100" s="137">
        <v>0.115</v>
      </c>
      <c r="T100" s="138">
        <f>S100*H100</f>
        <v>110.4</v>
      </c>
      <c r="AR100" s="139" t="s">
        <v>136</v>
      </c>
      <c r="AT100" s="139" t="s">
        <v>131</v>
      </c>
      <c r="AU100" s="139" t="s">
        <v>88</v>
      </c>
      <c r="AY100" s="17" t="s">
        <v>128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85</v>
      </c>
      <c r="BK100" s="140">
        <f>ROUND(I100*H100,2)</f>
        <v>0</v>
      </c>
      <c r="BL100" s="17" t="s">
        <v>136</v>
      </c>
      <c r="BM100" s="139" t="s">
        <v>308</v>
      </c>
    </row>
    <row r="101" spans="2:65" s="1" customFormat="1" ht="11.25">
      <c r="B101" s="32"/>
      <c r="D101" s="141" t="s">
        <v>138</v>
      </c>
      <c r="F101" s="142" t="s">
        <v>309</v>
      </c>
      <c r="I101" s="143"/>
      <c r="L101" s="32"/>
      <c r="M101" s="144"/>
      <c r="T101" s="53"/>
      <c r="AT101" s="17" t="s">
        <v>138</v>
      </c>
      <c r="AU101" s="17" t="s">
        <v>88</v>
      </c>
    </row>
    <row r="102" spans="2:65" s="14" customFormat="1" ht="11.25">
      <c r="B102" s="171"/>
      <c r="D102" s="145" t="s">
        <v>149</v>
      </c>
      <c r="E102" s="172" t="s">
        <v>3</v>
      </c>
      <c r="F102" s="173" t="s">
        <v>299</v>
      </c>
      <c r="H102" s="172" t="s">
        <v>3</v>
      </c>
      <c r="I102" s="174"/>
      <c r="L102" s="171"/>
      <c r="M102" s="175"/>
      <c r="T102" s="176"/>
      <c r="AT102" s="172" t="s">
        <v>149</v>
      </c>
      <c r="AU102" s="172" t="s">
        <v>88</v>
      </c>
      <c r="AV102" s="14" t="s">
        <v>85</v>
      </c>
      <c r="AW102" s="14" t="s">
        <v>37</v>
      </c>
      <c r="AX102" s="14" t="s">
        <v>77</v>
      </c>
      <c r="AY102" s="172" t="s">
        <v>128</v>
      </c>
    </row>
    <row r="103" spans="2:65" s="14" customFormat="1" ht="11.25">
      <c r="B103" s="171"/>
      <c r="D103" s="145" t="s">
        <v>149</v>
      </c>
      <c r="E103" s="172" t="s">
        <v>3</v>
      </c>
      <c r="F103" s="173" t="s">
        <v>1602</v>
      </c>
      <c r="H103" s="172" t="s">
        <v>3</v>
      </c>
      <c r="I103" s="174"/>
      <c r="L103" s="171"/>
      <c r="M103" s="175"/>
      <c r="T103" s="176"/>
      <c r="AT103" s="172" t="s">
        <v>149</v>
      </c>
      <c r="AU103" s="172" t="s">
        <v>88</v>
      </c>
      <c r="AV103" s="14" t="s">
        <v>85</v>
      </c>
      <c r="AW103" s="14" t="s">
        <v>37</v>
      </c>
      <c r="AX103" s="14" t="s">
        <v>77</v>
      </c>
      <c r="AY103" s="172" t="s">
        <v>128</v>
      </c>
    </row>
    <row r="104" spans="2:65" s="12" customFormat="1" ht="11.25">
      <c r="B104" s="147"/>
      <c r="D104" s="145" t="s">
        <v>149</v>
      </c>
      <c r="E104" s="148" t="s">
        <v>3</v>
      </c>
      <c r="F104" s="149" t="s">
        <v>310</v>
      </c>
      <c r="H104" s="150">
        <v>960</v>
      </c>
      <c r="I104" s="151"/>
      <c r="L104" s="147"/>
      <c r="M104" s="152"/>
      <c r="T104" s="153"/>
      <c r="AT104" s="148" t="s">
        <v>149</v>
      </c>
      <c r="AU104" s="148" t="s">
        <v>88</v>
      </c>
      <c r="AV104" s="12" t="s">
        <v>88</v>
      </c>
      <c r="AW104" s="12" t="s">
        <v>37</v>
      </c>
      <c r="AX104" s="12" t="s">
        <v>85</v>
      </c>
      <c r="AY104" s="148" t="s">
        <v>128</v>
      </c>
    </row>
    <row r="105" spans="2:65" s="1" customFormat="1" ht="21.75" customHeight="1">
      <c r="B105" s="127"/>
      <c r="C105" s="128" t="s">
        <v>136</v>
      </c>
      <c r="D105" s="128" t="s">
        <v>131</v>
      </c>
      <c r="E105" s="129" t="s">
        <v>311</v>
      </c>
      <c r="F105" s="130" t="s">
        <v>312</v>
      </c>
      <c r="G105" s="131" t="s">
        <v>313</v>
      </c>
      <c r="H105" s="132">
        <v>334.125</v>
      </c>
      <c r="I105" s="133"/>
      <c r="J105" s="134">
        <f>ROUND(I105*H105,2)</f>
        <v>0</v>
      </c>
      <c r="K105" s="130" t="s">
        <v>135</v>
      </c>
      <c r="L105" s="32"/>
      <c r="M105" s="135" t="s">
        <v>3</v>
      </c>
      <c r="N105" s="136" t="s">
        <v>48</v>
      </c>
      <c r="P105" s="137">
        <f>O105*H105</f>
        <v>0</v>
      </c>
      <c r="Q105" s="137">
        <v>0</v>
      </c>
      <c r="R105" s="137">
        <f>Q105*H105</f>
        <v>0</v>
      </c>
      <c r="S105" s="137">
        <v>0</v>
      </c>
      <c r="T105" s="138">
        <f>S105*H105</f>
        <v>0</v>
      </c>
      <c r="AR105" s="139" t="s">
        <v>136</v>
      </c>
      <c r="AT105" s="139" t="s">
        <v>131</v>
      </c>
      <c r="AU105" s="139" t="s">
        <v>88</v>
      </c>
      <c r="AY105" s="17" t="s">
        <v>128</v>
      </c>
      <c r="BE105" s="140">
        <f>IF(N105="základní",J105,0)</f>
        <v>0</v>
      </c>
      <c r="BF105" s="140">
        <f>IF(N105="snížená",J105,0)</f>
        <v>0</v>
      </c>
      <c r="BG105" s="140">
        <f>IF(N105="zákl. přenesená",J105,0)</f>
        <v>0</v>
      </c>
      <c r="BH105" s="140">
        <f>IF(N105="sníž. přenesená",J105,0)</f>
        <v>0</v>
      </c>
      <c r="BI105" s="140">
        <f>IF(N105="nulová",J105,0)</f>
        <v>0</v>
      </c>
      <c r="BJ105" s="17" t="s">
        <v>85</v>
      </c>
      <c r="BK105" s="140">
        <f>ROUND(I105*H105,2)</f>
        <v>0</v>
      </c>
      <c r="BL105" s="17" t="s">
        <v>136</v>
      </c>
      <c r="BM105" s="139" t="s">
        <v>314</v>
      </c>
    </row>
    <row r="106" spans="2:65" s="1" customFormat="1" ht="11.25">
      <c r="B106" s="32"/>
      <c r="D106" s="141" t="s">
        <v>138</v>
      </c>
      <c r="F106" s="142" t="s">
        <v>315</v>
      </c>
      <c r="I106" s="143"/>
      <c r="L106" s="32"/>
      <c r="M106" s="144"/>
      <c r="T106" s="53"/>
      <c r="AT106" s="17" t="s">
        <v>138</v>
      </c>
      <c r="AU106" s="17" t="s">
        <v>88</v>
      </c>
    </row>
    <row r="107" spans="2:65" s="14" customFormat="1" ht="11.25">
      <c r="B107" s="171"/>
      <c r="D107" s="145" t="s">
        <v>149</v>
      </c>
      <c r="E107" s="172" t="s">
        <v>3</v>
      </c>
      <c r="F107" s="173" t="s">
        <v>299</v>
      </c>
      <c r="H107" s="172" t="s">
        <v>3</v>
      </c>
      <c r="I107" s="174"/>
      <c r="L107" s="171"/>
      <c r="M107" s="175"/>
      <c r="T107" s="176"/>
      <c r="AT107" s="172" t="s">
        <v>149</v>
      </c>
      <c r="AU107" s="172" t="s">
        <v>88</v>
      </c>
      <c r="AV107" s="14" t="s">
        <v>85</v>
      </c>
      <c r="AW107" s="14" t="s">
        <v>37</v>
      </c>
      <c r="AX107" s="14" t="s">
        <v>77</v>
      </c>
      <c r="AY107" s="172" t="s">
        <v>128</v>
      </c>
    </row>
    <row r="108" spans="2:65" s="12" customFormat="1" ht="11.25">
      <c r="B108" s="147"/>
      <c r="D108" s="145" t="s">
        <v>149</v>
      </c>
      <c r="E108" s="148" t="s">
        <v>3</v>
      </c>
      <c r="F108" s="149" t="s">
        <v>316</v>
      </c>
      <c r="H108" s="150">
        <v>37.125</v>
      </c>
      <c r="I108" s="151"/>
      <c r="L108" s="147"/>
      <c r="M108" s="152"/>
      <c r="T108" s="153"/>
      <c r="AT108" s="148" t="s">
        <v>149</v>
      </c>
      <c r="AU108" s="148" t="s">
        <v>88</v>
      </c>
      <c r="AV108" s="12" t="s">
        <v>88</v>
      </c>
      <c r="AW108" s="12" t="s">
        <v>37</v>
      </c>
      <c r="AX108" s="12" t="s">
        <v>77</v>
      </c>
      <c r="AY108" s="148" t="s">
        <v>128</v>
      </c>
    </row>
    <row r="109" spans="2:65" s="12" customFormat="1" ht="11.25">
      <c r="B109" s="147"/>
      <c r="D109" s="145" t="s">
        <v>149</v>
      </c>
      <c r="E109" s="148" t="s">
        <v>3</v>
      </c>
      <c r="F109" s="149" t="s">
        <v>317</v>
      </c>
      <c r="H109" s="150">
        <v>132</v>
      </c>
      <c r="I109" s="151"/>
      <c r="L109" s="147"/>
      <c r="M109" s="152"/>
      <c r="T109" s="153"/>
      <c r="AT109" s="148" t="s">
        <v>149</v>
      </c>
      <c r="AU109" s="148" t="s">
        <v>88</v>
      </c>
      <c r="AV109" s="12" t="s">
        <v>88</v>
      </c>
      <c r="AW109" s="12" t="s">
        <v>37</v>
      </c>
      <c r="AX109" s="12" t="s">
        <v>77</v>
      </c>
      <c r="AY109" s="148" t="s">
        <v>128</v>
      </c>
    </row>
    <row r="110" spans="2:65" s="12" customFormat="1" ht="11.25">
      <c r="B110" s="147"/>
      <c r="D110" s="145" t="s">
        <v>149</v>
      </c>
      <c r="E110" s="148" t="s">
        <v>3</v>
      </c>
      <c r="F110" s="149" t="s">
        <v>318</v>
      </c>
      <c r="H110" s="150">
        <v>165</v>
      </c>
      <c r="I110" s="151"/>
      <c r="L110" s="147"/>
      <c r="M110" s="152"/>
      <c r="T110" s="153"/>
      <c r="AT110" s="148" t="s">
        <v>149</v>
      </c>
      <c r="AU110" s="148" t="s">
        <v>88</v>
      </c>
      <c r="AV110" s="12" t="s">
        <v>88</v>
      </c>
      <c r="AW110" s="12" t="s">
        <v>37</v>
      </c>
      <c r="AX110" s="12" t="s">
        <v>77</v>
      </c>
      <c r="AY110" s="148" t="s">
        <v>128</v>
      </c>
    </row>
    <row r="111" spans="2:65" s="13" customFormat="1" ht="11.25">
      <c r="B111" s="154"/>
      <c r="D111" s="145" t="s">
        <v>149</v>
      </c>
      <c r="E111" s="155" t="s">
        <v>3</v>
      </c>
      <c r="F111" s="156" t="s">
        <v>153</v>
      </c>
      <c r="H111" s="157">
        <v>334.125</v>
      </c>
      <c r="I111" s="158"/>
      <c r="L111" s="154"/>
      <c r="M111" s="159"/>
      <c r="T111" s="160"/>
      <c r="AT111" s="155" t="s">
        <v>149</v>
      </c>
      <c r="AU111" s="155" t="s">
        <v>88</v>
      </c>
      <c r="AV111" s="13" t="s">
        <v>136</v>
      </c>
      <c r="AW111" s="13" t="s">
        <v>37</v>
      </c>
      <c r="AX111" s="13" t="s">
        <v>85</v>
      </c>
      <c r="AY111" s="155" t="s">
        <v>128</v>
      </c>
    </row>
    <row r="112" spans="2:65" s="1" customFormat="1" ht="37.9" customHeight="1">
      <c r="B112" s="127"/>
      <c r="C112" s="128" t="s">
        <v>129</v>
      </c>
      <c r="D112" s="128" t="s">
        <v>131</v>
      </c>
      <c r="E112" s="129" t="s">
        <v>319</v>
      </c>
      <c r="F112" s="130" t="s">
        <v>320</v>
      </c>
      <c r="G112" s="131" t="s">
        <v>313</v>
      </c>
      <c r="H112" s="132">
        <v>334.125</v>
      </c>
      <c r="I112" s="133"/>
      <c r="J112" s="134">
        <f>ROUND(I112*H112,2)</f>
        <v>0</v>
      </c>
      <c r="K112" s="130" t="s">
        <v>135</v>
      </c>
      <c r="L112" s="32"/>
      <c r="M112" s="135" t="s">
        <v>3</v>
      </c>
      <c r="N112" s="136" t="s">
        <v>48</v>
      </c>
      <c r="P112" s="137">
        <f>O112*H112</f>
        <v>0</v>
      </c>
      <c r="Q112" s="137">
        <v>0</v>
      </c>
      <c r="R112" s="137">
        <f>Q112*H112</f>
        <v>0</v>
      </c>
      <c r="S112" s="137">
        <v>0</v>
      </c>
      <c r="T112" s="138">
        <f>S112*H112</f>
        <v>0</v>
      </c>
      <c r="AR112" s="139" t="s">
        <v>136</v>
      </c>
      <c r="AT112" s="139" t="s">
        <v>131</v>
      </c>
      <c r="AU112" s="139" t="s">
        <v>88</v>
      </c>
      <c r="AY112" s="17" t="s">
        <v>128</v>
      </c>
      <c r="BE112" s="140">
        <f>IF(N112="základní",J112,0)</f>
        <v>0</v>
      </c>
      <c r="BF112" s="140">
        <f>IF(N112="snížená",J112,0)</f>
        <v>0</v>
      </c>
      <c r="BG112" s="140">
        <f>IF(N112="zákl. přenesená",J112,0)</f>
        <v>0</v>
      </c>
      <c r="BH112" s="140">
        <f>IF(N112="sníž. přenesená",J112,0)</f>
        <v>0</v>
      </c>
      <c r="BI112" s="140">
        <f>IF(N112="nulová",J112,0)</f>
        <v>0</v>
      </c>
      <c r="BJ112" s="17" t="s">
        <v>85</v>
      </c>
      <c r="BK112" s="140">
        <f>ROUND(I112*H112,2)</f>
        <v>0</v>
      </c>
      <c r="BL112" s="17" t="s">
        <v>136</v>
      </c>
      <c r="BM112" s="139" t="s">
        <v>321</v>
      </c>
    </row>
    <row r="113" spans="2:65" s="1" customFormat="1" ht="11.25">
      <c r="B113" s="32"/>
      <c r="D113" s="141" t="s">
        <v>138</v>
      </c>
      <c r="F113" s="142" t="s">
        <v>322</v>
      </c>
      <c r="I113" s="143"/>
      <c r="L113" s="32"/>
      <c r="M113" s="144"/>
      <c r="T113" s="53"/>
      <c r="AT113" s="17" t="s">
        <v>138</v>
      </c>
      <c r="AU113" s="17" t="s">
        <v>88</v>
      </c>
    </row>
    <row r="114" spans="2:65" s="14" customFormat="1" ht="11.25">
      <c r="B114" s="171"/>
      <c r="D114" s="145" t="s">
        <v>149</v>
      </c>
      <c r="E114" s="172" t="s">
        <v>3</v>
      </c>
      <c r="F114" s="173" t="s">
        <v>323</v>
      </c>
      <c r="H114" s="172" t="s">
        <v>3</v>
      </c>
      <c r="I114" s="174"/>
      <c r="L114" s="171"/>
      <c r="M114" s="175"/>
      <c r="T114" s="176"/>
      <c r="AT114" s="172" t="s">
        <v>149</v>
      </c>
      <c r="AU114" s="172" t="s">
        <v>88</v>
      </c>
      <c r="AV114" s="14" t="s">
        <v>85</v>
      </c>
      <c r="AW114" s="14" t="s">
        <v>37</v>
      </c>
      <c r="AX114" s="14" t="s">
        <v>77</v>
      </c>
      <c r="AY114" s="172" t="s">
        <v>128</v>
      </c>
    </row>
    <row r="115" spans="2:65" s="12" customFormat="1" ht="11.25">
      <c r="B115" s="147"/>
      <c r="D115" s="145" t="s">
        <v>149</v>
      </c>
      <c r="E115" s="148" t="s">
        <v>3</v>
      </c>
      <c r="F115" s="149" t="s">
        <v>324</v>
      </c>
      <c r="H115" s="150">
        <v>334.125</v>
      </c>
      <c r="I115" s="151"/>
      <c r="L115" s="147"/>
      <c r="M115" s="152"/>
      <c r="T115" s="153"/>
      <c r="AT115" s="148" t="s">
        <v>149</v>
      </c>
      <c r="AU115" s="148" t="s">
        <v>88</v>
      </c>
      <c r="AV115" s="12" t="s">
        <v>88</v>
      </c>
      <c r="AW115" s="12" t="s">
        <v>37</v>
      </c>
      <c r="AX115" s="12" t="s">
        <v>85</v>
      </c>
      <c r="AY115" s="148" t="s">
        <v>128</v>
      </c>
    </row>
    <row r="116" spans="2:65" s="1" customFormat="1" ht="37.9" customHeight="1">
      <c r="B116" s="127"/>
      <c r="C116" s="128" t="s">
        <v>171</v>
      </c>
      <c r="D116" s="128" t="s">
        <v>131</v>
      </c>
      <c r="E116" s="129" t="s">
        <v>325</v>
      </c>
      <c r="F116" s="130" t="s">
        <v>326</v>
      </c>
      <c r="G116" s="131" t="s">
        <v>313</v>
      </c>
      <c r="H116" s="132">
        <v>3341.25</v>
      </c>
      <c r="I116" s="133"/>
      <c r="J116" s="134">
        <f>ROUND(I116*H116,2)</f>
        <v>0</v>
      </c>
      <c r="K116" s="130" t="s">
        <v>135</v>
      </c>
      <c r="L116" s="32"/>
      <c r="M116" s="135" t="s">
        <v>3</v>
      </c>
      <c r="N116" s="136" t="s">
        <v>48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136</v>
      </c>
      <c r="AT116" s="139" t="s">
        <v>131</v>
      </c>
      <c r="AU116" s="139" t="s">
        <v>88</v>
      </c>
      <c r="AY116" s="17" t="s">
        <v>128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7" t="s">
        <v>85</v>
      </c>
      <c r="BK116" s="140">
        <f>ROUND(I116*H116,2)</f>
        <v>0</v>
      </c>
      <c r="BL116" s="17" t="s">
        <v>136</v>
      </c>
      <c r="BM116" s="139" t="s">
        <v>327</v>
      </c>
    </row>
    <row r="117" spans="2:65" s="1" customFormat="1" ht="11.25">
      <c r="B117" s="32"/>
      <c r="D117" s="141" t="s">
        <v>138</v>
      </c>
      <c r="F117" s="142" t="s">
        <v>328</v>
      </c>
      <c r="I117" s="143"/>
      <c r="L117" s="32"/>
      <c r="M117" s="144"/>
      <c r="T117" s="53"/>
      <c r="AT117" s="17" t="s">
        <v>138</v>
      </c>
      <c r="AU117" s="17" t="s">
        <v>88</v>
      </c>
    </row>
    <row r="118" spans="2:65" s="14" customFormat="1" ht="11.25">
      <c r="B118" s="171"/>
      <c r="D118" s="145" t="s">
        <v>149</v>
      </c>
      <c r="E118" s="172" t="s">
        <v>3</v>
      </c>
      <c r="F118" s="173" t="s">
        <v>323</v>
      </c>
      <c r="H118" s="172" t="s">
        <v>3</v>
      </c>
      <c r="I118" s="174"/>
      <c r="L118" s="171"/>
      <c r="M118" s="175"/>
      <c r="T118" s="176"/>
      <c r="AT118" s="172" t="s">
        <v>149</v>
      </c>
      <c r="AU118" s="172" t="s">
        <v>88</v>
      </c>
      <c r="AV118" s="14" t="s">
        <v>85</v>
      </c>
      <c r="AW118" s="14" t="s">
        <v>37</v>
      </c>
      <c r="AX118" s="14" t="s">
        <v>77</v>
      </c>
      <c r="AY118" s="172" t="s">
        <v>128</v>
      </c>
    </row>
    <row r="119" spans="2:65" s="12" customFormat="1" ht="11.25">
      <c r="B119" s="147"/>
      <c r="D119" s="145" t="s">
        <v>149</v>
      </c>
      <c r="E119" s="148" t="s">
        <v>3</v>
      </c>
      <c r="F119" s="149" t="s">
        <v>329</v>
      </c>
      <c r="H119" s="150">
        <v>3341.25</v>
      </c>
      <c r="I119" s="151"/>
      <c r="L119" s="147"/>
      <c r="M119" s="152"/>
      <c r="T119" s="153"/>
      <c r="AT119" s="148" t="s">
        <v>149</v>
      </c>
      <c r="AU119" s="148" t="s">
        <v>88</v>
      </c>
      <c r="AV119" s="12" t="s">
        <v>88</v>
      </c>
      <c r="AW119" s="12" t="s">
        <v>37</v>
      </c>
      <c r="AX119" s="12" t="s">
        <v>85</v>
      </c>
      <c r="AY119" s="148" t="s">
        <v>128</v>
      </c>
    </row>
    <row r="120" spans="2:65" s="1" customFormat="1" ht="33" customHeight="1">
      <c r="B120" s="127"/>
      <c r="C120" s="128" t="s">
        <v>179</v>
      </c>
      <c r="D120" s="128" t="s">
        <v>131</v>
      </c>
      <c r="E120" s="129" t="s">
        <v>330</v>
      </c>
      <c r="F120" s="130" t="s">
        <v>331</v>
      </c>
      <c r="G120" s="131" t="s">
        <v>313</v>
      </c>
      <c r="H120" s="132">
        <v>247.5</v>
      </c>
      <c r="I120" s="133"/>
      <c r="J120" s="134">
        <f>ROUND(I120*H120,2)</f>
        <v>0</v>
      </c>
      <c r="K120" s="130" t="s">
        <v>135</v>
      </c>
      <c r="L120" s="32"/>
      <c r="M120" s="135" t="s">
        <v>3</v>
      </c>
      <c r="N120" s="136" t="s">
        <v>48</v>
      </c>
      <c r="P120" s="137">
        <f>O120*H120</f>
        <v>0</v>
      </c>
      <c r="Q120" s="137">
        <v>0</v>
      </c>
      <c r="R120" s="137">
        <f>Q120*H120</f>
        <v>0</v>
      </c>
      <c r="S120" s="137">
        <v>0</v>
      </c>
      <c r="T120" s="138">
        <f>S120*H120</f>
        <v>0</v>
      </c>
      <c r="AR120" s="139" t="s">
        <v>136</v>
      </c>
      <c r="AT120" s="139" t="s">
        <v>131</v>
      </c>
      <c r="AU120" s="139" t="s">
        <v>88</v>
      </c>
      <c r="AY120" s="17" t="s">
        <v>128</v>
      </c>
      <c r="BE120" s="140">
        <f>IF(N120="základní",J120,0)</f>
        <v>0</v>
      </c>
      <c r="BF120" s="140">
        <f>IF(N120="snížená",J120,0)</f>
        <v>0</v>
      </c>
      <c r="BG120" s="140">
        <f>IF(N120="zákl. přenesená",J120,0)</f>
        <v>0</v>
      </c>
      <c r="BH120" s="140">
        <f>IF(N120="sníž. přenesená",J120,0)</f>
        <v>0</v>
      </c>
      <c r="BI120" s="140">
        <f>IF(N120="nulová",J120,0)</f>
        <v>0</v>
      </c>
      <c r="BJ120" s="17" t="s">
        <v>85</v>
      </c>
      <c r="BK120" s="140">
        <f>ROUND(I120*H120,2)</f>
        <v>0</v>
      </c>
      <c r="BL120" s="17" t="s">
        <v>136</v>
      </c>
      <c r="BM120" s="139" t="s">
        <v>332</v>
      </c>
    </row>
    <row r="121" spans="2:65" s="1" customFormat="1" ht="11.25">
      <c r="B121" s="32"/>
      <c r="D121" s="141" t="s">
        <v>138</v>
      </c>
      <c r="F121" s="142" t="s">
        <v>333</v>
      </c>
      <c r="I121" s="143"/>
      <c r="L121" s="32"/>
      <c r="M121" s="144"/>
      <c r="T121" s="53"/>
      <c r="AT121" s="17" t="s">
        <v>138</v>
      </c>
      <c r="AU121" s="17" t="s">
        <v>88</v>
      </c>
    </row>
    <row r="122" spans="2:65" s="12" customFormat="1" ht="11.25">
      <c r="B122" s="147"/>
      <c r="D122" s="145" t="s">
        <v>149</v>
      </c>
      <c r="E122" s="148" t="s">
        <v>3</v>
      </c>
      <c r="F122" s="149" t="s">
        <v>334</v>
      </c>
      <c r="H122" s="150">
        <v>247.5</v>
      </c>
      <c r="I122" s="151"/>
      <c r="L122" s="147"/>
      <c r="M122" s="152"/>
      <c r="T122" s="153"/>
      <c r="AT122" s="148" t="s">
        <v>149</v>
      </c>
      <c r="AU122" s="148" t="s">
        <v>88</v>
      </c>
      <c r="AV122" s="12" t="s">
        <v>88</v>
      </c>
      <c r="AW122" s="12" t="s">
        <v>37</v>
      </c>
      <c r="AX122" s="12" t="s">
        <v>85</v>
      </c>
      <c r="AY122" s="148" t="s">
        <v>128</v>
      </c>
    </row>
    <row r="123" spans="2:65" s="1" customFormat="1" ht="16.5" customHeight="1">
      <c r="B123" s="127"/>
      <c r="C123" s="161" t="s">
        <v>158</v>
      </c>
      <c r="D123" s="161" t="s">
        <v>155</v>
      </c>
      <c r="E123" s="162" t="s">
        <v>335</v>
      </c>
      <c r="F123" s="163" t="s">
        <v>336</v>
      </c>
      <c r="G123" s="164" t="s">
        <v>263</v>
      </c>
      <c r="H123" s="165">
        <v>495</v>
      </c>
      <c r="I123" s="166"/>
      <c r="J123" s="167">
        <f>ROUND(I123*H123,2)</f>
        <v>0</v>
      </c>
      <c r="K123" s="163" t="s">
        <v>135</v>
      </c>
      <c r="L123" s="168"/>
      <c r="M123" s="169" t="s">
        <v>3</v>
      </c>
      <c r="N123" s="170" t="s">
        <v>48</v>
      </c>
      <c r="P123" s="137">
        <f>O123*H123</f>
        <v>0</v>
      </c>
      <c r="Q123" s="137">
        <v>0</v>
      </c>
      <c r="R123" s="137">
        <f>Q123*H123</f>
        <v>0</v>
      </c>
      <c r="S123" s="137">
        <v>0</v>
      </c>
      <c r="T123" s="138">
        <f>S123*H123</f>
        <v>0</v>
      </c>
      <c r="AR123" s="139" t="s">
        <v>158</v>
      </c>
      <c r="AT123" s="139" t="s">
        <v>155</v>
      </c>
      <c r="AU123" s="139" t="s">
        <v>88</v>
      </c>
      <c r="AY123" s="17" t="s">
        <v>128</v>
      </c>
      <c r="BE123" s="140">
        <f>IF(N123="základní",J123,0)</f>
        <v>0</v>
      </c>
      <c r="BF123" s="140">
        <f>IF(N123="snížená",J123,0)</f>
        <v>0</v>
      </c>
      <c r="BG123" s="140">
        <f>IF(N123="zákl. přenesená",J123,0)</f>
        <v>0</v>
      </c>
      <c r="BH123" s="140">
        <f>IF(N123="sníž. přenesená",J123,0)</f>
        <v>0</v>
      </c>
      <c r="BI123" s="140">
        <f>IF(N123="nulová",J123,0)</f>
        <v>0</v>
      </c>
      <c r="BJ123" s="17" t="s">
        <v>85</v>
      </c>
      <c r="BK123" s="140">
        <f>ROUND(I123*H123,2)</f>
        <v>0</v>
      </c>
      <c r="BL123" s="17" t="s">
        <v>136</v>
      </c>
      <c r="BM123" s="139" t="s">
        <v>337</v>
      </c>
    </row>
    <row r="124" spans="2:65" s="12" customFormat="1" ht="11.25">
      <c r="B124" s="147"/>
      <c r="D124" s="145" t="s">
        <v>149</v>
      </c>
      <c r="E124" s="148" t="s">
        <v>3</v>
      </c>
      <c r="F124" s="149" t="s">
        <v>338</v>
      </c>
      <c r="H124" s="150">
        <v>495</v>
      </c>
      <c r="I124" s="151"/>
      <c r="L124" s="147"/>
      <c r="M124" s="152"/>
      <c r="T124" s="153"/>
      <c r="AT124" s="148" t="s">
        <v>149</v>
      </c>
      <c r="AU124" s="148" t="s">
        <v>88</v>
      </c>
      <c r="AV124" s="12" t="s">
        <v>88</v>
      </c>
      <c r="AW124" s="12" t="s">
        <v>37</v>
      </c>
      <c r="AX124" s="12" t="s">
        <v>85</v>
      </c>
      <c r="AY124" s="148" t="s">
        <v>128</v>
      </c>
    </row>
    <row r="125" spans="2:65" s="1" customFormat="1" ht="24.2" customHeight="1">
      <c r="B125" s="127"/>
      <c r="C125" s="128" t="s">
        <v>142</v>
      </c>
      <c r="D125" s="128" t="s">
        <v>131</v>
      </c>
      <c r="E125" s="129" t="s">
        <v>339</v>
      </c>
      <c r="F125" s="130" t="s">
        <v>340</v>
      </c>
      <c r="G125" s="131" t="s">
        <v>134</v>
      </c>
      <c r="H125" s="132">
        <v>495</v>
      </c>
      <c r="I125" s="133"/>
      <c r="J125" s="134">
        <f>ROUND(I125*H125,2)</f>
        <v>0</v>
      </c>
      <c r="K125" s="130" t="s">
        <v>135</v>
      </c>
      <c r="L125" s="32"/>
      <c r="M125" s="135" t="s">
        <v>3</v>
      </c>
      <c r="N125" s="136" t="s">
        <v>48</v>
      </c>
      <c r="P125" s="137">
        <f>O125*H125</f>
        <v>0</v>
      </c>
      <c r="Q125" s="137">
        <v>0</v>
      </c>
      <c r="R125" s="137">
        <f>Q125*H125</f>
        <v>0</v>
      </c>
      <c r="S125" s="137">
        <v>0</v>
      </c>
      <c r="T125" s="138">
        <f>S125*H125</f>
        <v>0</v>
      </c>
      <c r="AR125" s="139" t="s">
        <v>136</v>
      </c>
      <c r="AT125" s="139" t="s">
        <v>131</v>
      </c>
      <c r="AU125" s="139" t="s">
        <v>88</v>
      </c>
      <c r="AY125" s="17" t="s">
        <v>128</v>
      </c>
      <c r="BE125" s="140">
        <f>IF(N125="základní",J125,0)</f>
        <v>0</v>
      </c>
      <c r="BF125" s="140">
        <f>IF(N125="snížená",J125,0)</f>
        <v>0</v>
      </c>
      <c r="BG125" s="140">
        <f>IF(N125="zákl. přenesená",J125,0)</f>
        <v>0</v>
      </c>
      <c r="BH125" s="140">
        <f>IF(N125="sníž. přenesená",J125,0)</f>
        <v>0</v>
      </c>
      <c r="BI125" s="140">
        <f>IF(N125="nulová",J125,0)</f>
        <v>0</v>
      </c>
      <c r="BJ125" s="17" t="s">
        <v>85</v>
      </c>
      <c r="BK125" s="140">
        <f>ROUND(I125*H125,2)</f>
        <v>0</v>
      </c>
      <c r="BL125" s="17" t="s">
        <v>136</v>
      </c>
      <c r="BM125" s="139" t="s">
        <v>341</v>
      </c>
    </row>
    <row r="126" spans="2:65" s="1" customFormat="1" ht="11.25">
      <c r="B126" s="32"/>
      <c r="D126" s="141" t="s">
        <v>138</v>
      </c>
      <c r="F126" s="142" t="s">
        <v>342</v>
      </c>
      <c r="I126" s="143"/>
      <c r="L126" s="32"/>
      <c r="M126" s="144"/>
      <c r="T126" s="53"/>
      <c r="AT126" s="17" t="s">
        <v>138</v>
      </c>
      <c r="AU126" s="17" t="s">
        <v>88</v>
      </c>
    </row>
    <row r="127" spans="2:65" s="12" customFormat="1" ht="11.25">
      <c r="B127" s="147"/>
      <c r="D127" s="145" t="s">
        <v>149</v>
      </c>
      <c r="E127" s="148" t="s">
        <v>3</v>
      </c>
      <c r="F127" s="149" t="s">
        <v>343</v>
      </c>
      <c r="H127" s="150">
        <v>495</v>
      </c>
      <c r="I127" s="151"/>
      <c r="L127" s="147"/>
      <c r="M127" s="152"/>
      <c r="T127" s="153"/>
      <c r="AT127" s="148" t="s">
        <v>149</v>
      </c>
      <c r="AU127" s="148" t="s">
        <v>88</v>
      </c>
      <c r="AV127" s="12" t="s">
        <v>88</v>
      </c>
      <c r="AW127" s="12" t="s">
        <v>37</v>
      </c>
      <c r="AX127" s="12" t="s">
        <v>85</v>
      </c>
      <c r="AY127" s="148" t="s">
        <v>128</v>
      </c>
    </row>
    <row r="128" spans="2:65" s="1" customFormat="1" ht="16.5" customHeight="1">
      <c r="B128" s="127"/>
      <c r="C128" s="161" t="s">
        <v>196</v>
      </c>
      <c r="D128" s="161" t="s">
        <v>155</v>
      </c>
      <c r="E128" s="162" t="s">
        <v>344</v>
      </c>
      <c r="F128" s="163" t="s">
        <v>345</v>
      </c>
      <c r="G128" s="164" t="s">
        <v>346</v>
      </c>
      <c r="H128" s="165">
        <v>9.9</v>
      </c>
      <c r="I128" s="166"/>
      <c r="J128" s="167">
        <f>ROUND(I128*H128,2)</f>
        <v>0</v>
      </c>
      <c r="K128" s="163" t="s">
        <v>135</v>
      </c>
      <c r="L128" s="168"/>
      <c r="M128" s="169" t="s">
        <v>3</v>
      </c>
      <c r="N128" s="170" t="s">
        <v>48</v>
      </c>
      <c r="P128" s="137">
        <f>O128*H128</f>
        <v>0</v>
      </c>
      <c r="Q128" s="137">
        <v>1E-3</v>
      </c>
      <c r="R128" s="137">
        <f>Q128*H128</f>
        <v>9.9000000000000008E-3</v>
      </c>
      <c r="S128" s="137">
        <v>0</v>
      </c>
      <c r="T128" s="138">
        <f>S128*H128</f>
        <v>0</v>
      </c>
      <c r="AR128" s="139" t="s">
        <v>158</v>
      </c>
      <c r="AT128" s="139" t="s">
        <v>155</v>
      </c>
      <c r="AU128" s="139" t="s">
        <v>88</v>
      </c>
      <c r="AY128" s="17" t="s">
        <v>128</v>
      </c>
      <c r="BE128" s="140">
        <f>IF(N128="základní",J128,0)</f>
        <v>0</v>
      </c>
      <c r="BF128" s="140">
        <f>IF(N128="snížená",J128,0)</f>
        <v>0</v>
      </c>
      <c r="BG128" s="140">
        <f>IF(N128="zákl. přenesená",J128,0)</f>
        <v>0</v>
      </c>
      <c r="BH128" s="140">
        <f>IF(N128="sníž. přenesená",J128,0)</f>
        <v>0</v>
      </c>
      <c r="BI128" s="140">
        <f>IF(N128="nulová",J128,0)</f>
        <v>0</v>
      </c>
      <c r="BJ128" s="17" t="s">
        <v>85</v>
      </c>
      <c r="BK128" s="140">
        <f>ROUND(I128*H128,2)</f>
        <v>0</v>
      </c>
      <c r="BL128" s="17" t="s">
        <v>136</v>
      </c>
      <c r="BM128" s="139" t="s">
        <v>347</v>
      </c>
    </row>
    <row r="129" spans="2:65" s="12" customFormat="1" ht="11.25">
      <c r="B129" s="147"/>
      <c r="D129" s="145" t="s">
        <v>149</v>
      </c>
      <c r="E129" s="148" t="s">
        <v>3</v>
      </c>
      <c r="F129" s="149" t="s">
        <v>348</v>
      </c>
      <c r="H129" s="150">
        <v>9.9</v>
      </c>
      <c r="I129" s="151"/>
      <c r="L129" s="147"/>
      <c r="M129" s="152"/>
      <c r="T129" s="153"/>
      <c r="AT129" s="148" t="s">
        <v>149</v>
      </c>
      <c r="AU129" s="148" t="s">
        <v>88</v>
      </c>
      <c r="AV129" s="12" t="s">
        <v>88</v>
      </c>
      <c r="AW129" s="12" t="s">
        <v>37</v>
      </c>
      <c r="AX129" s="12" t="s">
        <v>85</v>
      </c>
      <c r="AY129" s="148" t="s">
        <v>128</v>
      </c>
    </row>
    <row r="130" spans="2:65" s="1" customFormat="1" ht="24.2" customHeight="1">
      <c r="B130" s="127"/>
      <c r="C130" s="128" t="s">
        <v>201</v>
      </c>
      <c r="D130" s="128" t="s">
        <v>131</v>
      </c>
      <c r="E130" s="129" t="s">
        <v>349</v>
      </c>
      <c r="F130" s="130" t="s">
        <v>350</v>
      </c>
      <c r="G130" s="131" t="s">
        <v>134</v>
      </c>
      <c r="H130" s="132">
        <v>495</v>
      </c>
      <c r="I130" s="133"/>
      <c r="J130" s="134">
        <f>ROUND(I130*H130,2)</f>
        <v>0</v>
      </c>
      <c r="K130" s="130" t="s">
        <v>135</v>
      </c>
      <c r="L130" s="32"/>
      <c r="M130" s="135" t="s">
        <v>3</v>
      </c>
      <c r="N130" s="136" t="s">
        <v>48</v>
      </c>
      <c r="P130" s="137">
        <f>O130*H130</f>
        <v>0</v>
      </c>
      <c r="Q130" s="137">
        <v>0</v>
      </c>
      <c r="R130" s="137">
        <f>Q130*H130</f>
        <v>0</v>
      </c>
      <c r="S130" s="137">
        <v>0</v>
      </c>
      <c r="T130" s="138">
        <f>S130*H130</f>
        <v>0</v>
      </c>
      <c r="AR130" s="139" t="s">
        <v>136</v>
      </c>
      <c r="AT130" s="139" t="s">
        <v>131</v>
      </c>
      <c r="AU130" s="139" t="s">
        <v>88</v>
      </c>
      <c r="AY130" s="17" t="s">
        <v>128</v>
      </c>
      <c r="BE130" s="140">
        <f>IF(N130="základní",J130,0)</f>
        <v>0</v>
      </c>
      <c r="BF130" s="140">
        <f>IF(N130="snížená",J130,0)</f>
        <v>0</v>
      </c>
      <c r="BG130" s="140">
        <f>IF(N130="zákl. přenesená",J130,0)</f>
        <v>0</v>
      </c>
      <c r="BH130" s="140">
        <f>IF(N130="sníž. přenesená",J130,0)</f>
        <v>0</v>
      </c>
      <c r="BI130" s="140">
        <f>IF(N130="nulová",J130,0)</f>
        <v>0</v>
      </c>
      <c r="BJ130" s="17" t="s">
        <v>85</v>
      </c>
      <c r="BK130" s="140">
        <f>ROUND(I130*H130,2)</f>
        <v>0</v>
      </c>
      <c r="BL130" s="17" t="s">
        <v>136</v>
      </c>
      <c r="BM130" s="139" t="s">
        <v>351</v>
      </c>
    </row>
    <row r="131" spans="2:65" s="1" customFormat="1" ht="11.25">
      <c r="B131" s="32"/>
      <c r="D131" s="141" t="s">
        <v>138</v>
      </c>
      <c r="F131" s="142" t="s">
        <v>352</v>
      </c>
      <c r="I131" s="143"/>
      <c r="L131" s="32"/>
      <c r="M131" s="144"/>
      <c r="T131" s="53"/>
      <c r="AT131" s="17" t="s">
        <v>138</v>
      </c>
      <c r="AU131" s="17" t="s">
        <v>88</v>
      </c>
    </row>
    <row r="132" spans="2:65" s="12" customFormat="1" ht="11.25">
      <c r="B132" s="147"/>
      <c r="D132" s="145" t="s">
        <v>149</v>
      </c>
      <c r="E132" s="148" t="s">
        <v>3</v>
      </c>
      <c r="F132" s="149" t="s">
        <v>343</v>
      </c>
      <c r="H132" s="150">
        <v>495</v>
      </c>
      <c r="I132" s="151"/>
      <c r="L132" s="147"/>
      <c r="M132" s="152"/>
      <c r="T132" s="153"/>
      <c r="AT132" s="148" t="s">
        <v>149</v>
      </c>
      <c r="AU132" s="148" t="s">
        <v>88</v>
      </c>
      <c r="AV132" s="12" t="s">
        <v>88</v>
      </c>
      <c r="AW132" s="12" t="s">
        <v>37</v>
      </c>
      <c r="AX132" s="12" t="s">
        <v>85</v>
      </c>
      <c r="AY132" s="148" t="s">
        <v>128</v>
      </c>
    </row>
    <row r="133" spans="2:65" s="1" customFormat="1" ht="16.5" customHeight="1">
      <c r="B133" s="127"/>
      <c r="C133" s="161" t="s">
        <v>207</v>
      </c>
      <c r="D133" s="161" t="s">
        <v>155</v>
      </c>
      <c r="E133" s="162" t="s">
        <v>353</v>
      </c>
      <c r="F133" s="163" t="s">
        <v>354</v>
      </c>
      <c r="G133" s="164" t="s">
        <v>263</v>
      </c>
      <c r="H133" s="165">
        <v>133.65</v>
      </c>
      <c r="I133" s="166"/>
      <c r="J133" s="167">
        <f>ROUND(I133*H133,2)</f>
        <v>0</v>
      </c>
      <c r="K133" s="163" t="s">
        <v>135</v>
      </c>
      <c r="L133" s="168"/>
      <c r="M133" s="169" t="s">
        <v>3</v>
      </c>
      <c r="N133" s="170" t="s">
        <v>48</v>
      </c>
      <c r="P133" s="137">
        <f>O133*H133</f>
        <v>0</v>
      </c>
      <c r="Q133" s="137">
        <v>1</v>
      </c>
      <c r="R133" s="137">
        <f>Q133*H133</f>
        <v>133.65</v>
      </c>
      <c r="S133" s="137">
        <v>0</v>
      </c>
      <c r="T133" s="138">
        <f>S133*H133</f>
        <v>0</v>
      </c>
      <c r="AR133" s="139" t="s">
        <v>158</v>
      </c>
      <c r="AT133" s="139" t="s">
        <v>155</v>
      </c>
      <c r="AU133" s="139" t="s">
        <v>88</v>
      </c>
      <c r="AY133" s="17" t="s">
        <v>128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7" t="s">
        <v>85</v>
      </c>
      <c r="BK133" s="140">
        <f>ROUND(I133*H133,2)</f>
        <v>0</v>
      </c>
      <c r="BL133" s="17" t="s">
        <v>136</v>
      </c>
      <c r="BM133" s="139" t="s">
        <v>355</v>
      </c>
    </row>
    <row r="134" spans="2:65" s="12" customFormat="1" ht="11.25">
      <c r="B134" s="147"/>
      <c r="D134" s="145" t="s">
        <v>149</v>
      </c>
      <c r="E134" s="148" t="s">
        <v>3</v>
      </c>
      <c r="F134" s="149" t="s">
        <v>356</v>
      </c>
      <c r="H134" s="150">
        <v>133.65</v>
      </c>
      <c r="I134" s="151"/>
      <c r="L134" s="147"/>
      <c r="M134" s="152"/>
      <c r="T134" s="153"/>
      <c r="AT134" s="148" t="s">
        <v>149</v>
      </c>
      <c r="AU134" s="148" t="s">
        <v>88</v>
      </c>
      <c r="AV134" s="12" t="s">
        <v>88</v>
      </c>
      <c r="AW134" s="12" t="s">
        <v>37</v>
      </c>
      <c r="AX134" s="12" t="s">
        <v>85</v>
      </c>
      <c r="AY134" s="148" t="s">
        <v>128</v>
      </c>
    </row>
    <row r="135" spans="2:65" s="11" customFormat="1" ht="22.9" customHeight="1">
      <c r="B135" s="115"/>
      <c r="D135" s="116" t="s">
        <v>76</v>
      </c>
      <c r="E135" s="125" t="s">
        <v>129</v>
      </c>
      <c r="F135" s="125" t="s">
        <v>130</v>
      </c>
      <c r="I135" s="118"/>
      <c r="J135" s="126">
        <f>BK135</f>
        <v>0</v>
      </c>
      <c r="L135" s="115"/>
      <c r="M135" s="120"/>
      <c r="P135" s="121">
        <f>SUM(P136:P161)</f>
        <v>0</v>
      </c>
      <c r="R135" s="121">
        <f>SUM(R136:R161)</f>
        <v>85.387499999999989</v>
      </c>
      <c r="T135" s="122">
        <f>SUM(T136:T161)</f>
        <v>0</v>
      </c>
      <c r="AR135" s="116" t="s">
        <v>85</v>
      </c>
      <c r="AT135" s="123" t="s">
        <v>76</v>
      </c>
      <c r="AU135" s="123" t="s">
        <v>85</v>
      </c>
      <c r="AY135" s="116" t="s">
        <v>128</v>
      </c>
      <c r="BK135" s="124">
        <f>SUM(BK136:BK161)</f>
        <v>0</v>
      </c>
    </row>
    <row r="136" spans="2:65" s="1" customFormat="1" ht="21.75" customHeight="1">
      <c r="B136" s="127"/>
      <c r="C136" s="128" t="s">
        <v>213</v>
      </c>
      <c r="D136" s="128" t="s">
        <v>131</v>
      </c>
      <c r="E136" s="129" t="s">
        <v>357</v>
      </c>
      <c r="F136" s="130" t="s">
        <v>358</v>
      </c>
      <c r="G136" s="131" t="s">
        <v>134</v>
      </c>
      <c r="H136" s="132">
        <v>726</v>
      </c>
      <c r="I136" s="133"/>
      <c r="J136" s="134">
        <f>ROUND(I136*H136,2)</f>
        <v>0</v>
      </c>
      <c r="K136" s="130" t="s">
        <v>135</v>
      </c>
      <c r="L136" s="32"/>
      <c r="M136" s="135" t="s">
        <v>3</v>
      </c>
      <c r="N136" s="136" t="s">
        <v>48</v>
      </c>
      <c r="P136" s="137">
        <f>O136*H136</f>
        <v>0</v>
      </c>
      <c r="Q136" s="137">
        <v>0</v>
      </c>
      <c r="R136" s="137">
        <f>Q136*H136</f>
        <v>0</v>
      </c>
      <c r="S136" s="137">
        <v>0</v>
      </c>
      <c r="T136" s="138">
        <f>S136*H136</f>
        <v>0</v>
      </c>
      <c r="AR136" s="139" t="s">
        <v>136</v>
      </c>
      <c r="AT136" s="139" t="s">
        <v>131</v>
      </c>
      <c r="AU136" s="139" t="s">
        <v>88</v>
      </c>
      <c r="AY136" s="17" t="s">
        <v>128</v>
      </c>
      <c r="BE136" s="140">
        <f>IF(N136="základní",J136,0)</f>
        <v>0</v>
      </c>
      <c r="BF136" s="140">
        <f>IF(N136="snížená",J136,0)</f>
        <v>0</v>
      </c>
      <c r="BG136" s="140">
        <f>IF(N136="zákl. přenesená",J136,0)</f>
        <v>0</v>
      </c>
      <c r="BH136" s="140">
        <f>IF(N136="sníž. přenesená",J136,0)</f>
        <v>0</v>
      </c>
      <c r="BI136" s="140">
        <f>IF(N136="nulová",J136,0)</f>
        <v>0</v>
      </c>
      <c r="BJ136" s="17" t="s">
        <v>85</v>
      </c>
      <c r="BK136" s="140">
        <f>ROUND(I136*H136,2)</f>
        <v>0</v>
      </c>
      <c r="BL136" s="17" t="s">
        <v>136</v>
      </c>
      <c r="BM136" s="139" t="s">
        <v>359</v>
      </c>
    </row>
    <row r="137" spans="2:65" s="1" customFormat="1" ht="11.25">
      <c r="B137" s="32"/>
      <c r="D137" s="141" t="s">
        <v>138</v>
      </c>
      <c r="F137" s="142" t="s">
        <v>360</v>
      </c>
      <c r="I137" s="143"/>
      <c r="L137" s="32"/>
      <c r="M137" s="144"/>
      <c r="T137" s="53"/>
      <c r="AT137" s="17" t="s">
        <v>138</v>
      </c>
      <c r="AU137" s="17" t="s">
        <v>88</v>
      </c>
    </row>
    <row r="138" spans="2:65" s="14" customFormat="1" ht="11.25">
      <c r="B138" s="171"/>
      <c r="D138" s="145" t="s">
        <v>149</v>
      </c>
      <c r="E138" s="172" t="s">
        <v>3</v>
      </c>
      <c r="F138" s="173" t="s">
        <v>361</v>
      </c>
      <c r="H138" s="172" t="s">
        <v>3</v>
      </c>
      <c r="I138" s="174"/>
      <c r="L138" s="171"/>
      <c r="M138" s="175"/>
      <c r="T138" s="176"/>
      <c r="AT138" s="172" t="s">
        <v>149</v>
      </c>
      <c r="AU138" s="172" t="s">
        <v>88</v>
      </c>
      <c r="AV138" s="14" t="s">
        <v>85</v>
      </c>
      <c r="AW138" s="14" t="s">
        <v>37</v>
      </c>
      <c r="AX138" s="14" t="s">
        <v>77</v>
      </c>
      <c r="AY138" s="172" t="s">
        <v>128</v>
      </c>
    </row>
    <row r="139" spans="2:65" s="12" customFormat="1" ht="11.25">
      <c r="B139" s="147"/>
      <c r="D139" s="145" t="s">
        <v>149</v>
      </c>
      <c r="E139" s="148" t="s">
        <v>3</v>
      </c>
      <c r="F139" s="149" t="s">
        <v>362</v>
      </c>
      <c r="H139" s="150">
        <v>363</v>
      </c>
      <c r="I139" s="151"/>
      <c r="L139" s="147"/>
      <c r="M139" s="152"/>
      <c r="T139" s="153"/>
      <c r="AT139" s="148" t="s">
        <v>149</v>
      </c>
      <c r="AU139" s="148" t="s">
        <v>88</v>
      </c>
      <c r="AV139" s="12" t="s">
        <v>88</v>
      </c>
      <c r="AW139" s="12" t="s">
        <v>37</v>
      </c>
      <c r="AX139" s="12" t="s">
        <v>77</v>
      </c>
      <c r="AY139" s="148" t="s">
        <v>128</v>
      </c>
    </row>
    <row r="140" spans="2:65" s="12" customFormat="1" ht="11.25">
      <c r="B140" s="147"/>
      <c r="D140" s="145" t="s">
        <v>149</v>
      </c>
      <c r="E140" s="148" t="s">
        <v>3</v>
      </c>
      <c r="F140" s="149" t="s">
        <v>363</v>
      </c>
      <c r="H140" s="150">
        <v>363</v>
      </c>
      <c r="I140" s="151"/>
      <c r="L140" s="147"/>
      <c r="M140" s="152"/>
      <c r="T140" s="153"/>
      <c r="AT140" s="148" t="s">
        <v>149</v>
      </c>
      <c r="AU140" s="148" t="s">
        <v>88</v>
      </c>
      <c r="AV140" s="12" t="s">
        <v>88</v>
      </c>
      <c r="AW140" s="12" t="s">
        <v>37</v>
      </c>
      <c r="AX140" s="12" t="s">
        <v>77</v>
      </c>
      <c r="AY140" s="148" t="s">
        <v>128</v>
      </c>
    </row>
    <row r="141" spans="2:65" s="13" customFormat="1" ht="11.25">
      <c r="B141" s="154"/>
      <c r="D141" s="145" t="s">
        <v>149</v>
      </c>
      <c r="E141" s="155" t="s">
        <v>3</v>
      </c>
      <c r="F141" s="156" t="s">
        <v>153</v>
      </c>
      <c r="H141" s="157">
        <v>726</v>
      </c>
      <c r="I141" s="158"/>
      <c r="L141" s="154"/>
      <c r="M141" s="159"/>
      <c r="T141" s="160"/>
      <c r="AT141" s="155" t="s">
        <v>149</v>
      </c>
      <c r="AU141" s="155" t="s">
        <v>88</v>
      </c>
      <c r="AV141" s="13" t="s">
        <v>136</v>
      </c>
      <c r="AW141" s="13" t="s">
        <v>37</v>
      </c>
      <c r="AX141" s="13" t="s">
        <v>85</v>
      </c>
      <c r="AY141" s="155" t="s">
        <v>128</v>
      </c>
    </row>
    <row r="142" spans="2:65" s="1" customFormat="1" ht="24.2" customHeight="1">
      <c r="B142" s="127"/>
      <c r="C142" s="128" t="s">
        <v>219</v>
      </c>
      <c r="D142" s="128" t="s">
        <v>131</v>
      </c>
      <c r="E142" s="129" t="s">
        <v>364</v>
      </c>
      <c r="F142" s="130" t="s">
        <v>365</v>
      </c>
      <c r="G142" s="131" t="s">
        <v>134</v>
      </c>
      <c r="H142" s="132">
        <v>264</v>
      </c>
      <c r="I142" s="133"/>
      <c r="J142" s="134">
        <f>ROUND(I142*H142,2)</f>
        <v>0</v>
      </c>
      <c r="K142" s="130" t="s">
        <v>135</v>
      </c>
      <c r="L142" s="32"/>
      <c r="M142" s="135" t="s">
        <v>3</v>
      </c>
      <c r="N142" s="136" t="s">
        <v>48</v>
      </c>
      <c r="P142" s="137">
        <f>O142*H142</f>
        <v>0</v>
      </c>
      <c r="Q142" s="137">
        <v>0</v>
      </c>
      <c r="R142" s="137">
        <f>Q142*H142</f>
        <v>0</v>
      </c>
      <c r="S142" s="137">
        <v>0</v>
      </c>
      <c r="T142" s="138">
        <f>S142*H142</f>
        <v>0</v>
      </c>
      <c r="AR142" s="139" t="s">
        <v>136</v>
      </c>
      <c r="AT142" s="139" t="s">
        <v>131</v>
      </c>
      <c r="AU142" s="139" t="s">
        <v>88</v>
      </c>
      <c r="AY142" s="17" t="s">
        <v>128</v>
      </c>
      <c r="BE142" s="140">
        <f>IF(N142="základní",J142,0)</f>
        <v>0</v>
      </c>
      <c r="BF142" s="140">
        <f>IF(N142="snížená",J142,0)</f>
        <v>0</v>
      </c>
      <c r="BG142" s="140">
        <f>IF(N142="zákl. přenesená",J142,0)</f>
        <v>0</v>
      </c>
      <c r="BH142" s="140">
        <f>IF(N142="sníž. přenesená",J142,0)</f>
        <v>0</v>
      </c>
      <c r="BI142" s="140">
        <f>IF(N142="nulová",J142,0)</f>
        <v>0</v>
      </c>
      <c r="BJ142" s="17" t="s">
        <v>85</v>
      </c>
      <c r="BK142" s="140">
        <f>ROUND(I142*H142,2)</f>
        <v>0</v>
      </c>
      <c r="BL142" s="17" t="s">
        <v>136</v>
      </c>
      <c r="BM142" s="139" t="s">
        <v>366</v>
      </c>
    </row>
    <row r="143" spans="2:65" s="1" customFormat="1" ht="11.25">
      <c r="B143" s="32"/>
      <c r="D143" s="141" t="s">
        <v>138</v>
      </c>
      <c r="F143" s="142" t="s">
        <v>367</v>
      </c>
      <c r="I143" s="143"/>
      <c r="L143" s="32"/>
      <c r="M143" s="144"/>
      <c r="T143" s="53"/>
      <c r="AT143" s="17" t="s">
        <v>138</v>
      </c>
      <c r="AU143" s="17" t="s">
        <v>88</v>
      </c>
    </row>
    <row r="144" spans="2:65" s="12" customFormat="1" ht="11.25">
      <c r="B144" s="147"/>
      <c r="D144" s="145" t="s">
        <v>149</v>
      </c>
      <c r="E144" s="148" t="s">
        <v>3</v>
      </c>
      <c r="F144" s="149" t="s">
        <v>368</v>
      </c>
      <c r="H144" s="150">
        <v>264</v>
      </c>
      <c r="I144" s="151"/>
      <c r="L144" s="147"/>
      <c r="M144" s="152"/>
      <c r="T144" s="153"/>
      <c r="AT144" s="148" t="s">
        <v>149</v>
      </c>
      <c r="AU144" s="148" t="s">
        <v>88</v>
      </c>
      <c r="AV144" s="12" t="s">
        <v>88</v>
      </c>
      <c r="AW144" s="12" t="s">
        <v>37</v>
      </c>
      <c r="AX144" s="12" t="s">
        <v>85</v>
      </c>
      <c r="AY144" s="148" t="s">
        <v>128</v>
      </c>
    </row>
    <row r="145" spans="2:65" s="1" customFormat="1" ht="21.75" customHeight="1">
      <c r="B145" s="127"/>
      <c r="C145" s="128" t="s">
        <v>9</v>
      </c>
      <c r="D145" s="128" t="s">
        <v>131</v>
      </c>
      <c r="E145" s="129" t="s">
        <v>369</v>
      </c>
      <c r="F145" s="130" t="s">
        <v>370</v>
      </c>
      <c r="G145" s="131" t="s">
        <v>134</v>
      </c>
      <c r="H145" s="132">
        <v>247.5</v>
      </c>
      <c r="I145" s="133"/>
      <c r="J145" s="134">
        <f>ROUND(I145*H145,2)</f>
        <v>0</v>
      </c>
      <c r="K145" s="130" t="s">
        <v>135</v>
      </c>
      <c r="L145" s="32"/>
      <c r="M145" s="135" t="s">
        <v>3</v>
      </c>
      <c r="N145" s="136" t="s">
        <v>48</v>
      </c>
      <c r="P145" s="137">
        <f>O145*H145</f>
        <v>0</v>
      </c>
      <c r="Q145" s="137">
        <v>0.34499999999999997</v>
      </c>
      <c r="R145" s="137">
        <f>Q145*H145</f>
        <v>85.387499999999989</v>
      </c>
      <c r="S145" s="137">
        <v>0</v>
      </c>
      <c r="T145" s="138">
        <f>S145*H145</f>
        <v>0</v>
      </c>
      <c r="AR145" s="139" t="s">
        <v>136</v>
      </c>
      <c r="AT145" s="139" t="s">
        <v>131</v>
      </c>
      <c r="AU145" s="139" t="s">
        <v>88</v>
      </c>
      <c r="AY145" s="17" t="s">
        <v>128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7" t="s">
        <v>85</v>
      </c>
      <c r="BK145" s="140">
        <f>ROUND(I145*H145,2)</f>
        <v>0</v>
      </c>
      <c r="BL145" s="17" t="s">
        <v>136</v>
      </c>
      <c r="BM145" s="139" t="s">
        <v>371</v>
      </c>
    </row>
    <row r="146" spans="2:65" s="1" customFormat="1" ht="11.25">
      <c r="B146" s="32"/>
      <c r="D146" s="141" t="s">
        <v>138</v>
      </c>
      <c r="F146" s="142" t="s">
        <v>372</v>
      </c>
      <c r="I146" s="143"/>
      <c r="L146" s="32"/>
      <c r="M146" s="144"/>
      <c r="T146" s="53"/>
      <c r="AT146" s="17" t="s">
        <v>138</v>
      </c>
      <c r="AU146" s="17" t="s">
        <v>88</v>
      </c>
    </row>
    <row r="147" spans="2:65" s="12" customFormat="1" ht="11.25">
      <c r="B147" s="147"/>
      <c r="D147" s="145" t="s">
        <v>149</v>
      </c>
      <c r="E147" s="148" t="s">
        <v>3</v>
      </c>
      <c r="F147" s="149" t="s">
        <v>373</v>
      </c>
      <c r="H147" s="150">
        <v>247.5</v>
      </c>
      <c r="I147" s="151"/>
      <c r="L147" s="147"/>
      <c r="M147" s="152"/>
      <c r="T147" s="153"/>
      <c r="AT147" s="148" t="s">
        <v>149</v>
      </c>
      <c r="AU147" s="148" t="s">
        <v>88</v>
      </c>
      <c r="AV147" s="12" t="s">
        <v>88</v>
      </c>
      <c r="AW147" s="12" t="s">
        <v>37</v>
      </c>
      <c r="AX147" s="12" t="s">
        <v>85</v>
      </c>
      <c r="AY147" s="148" t="s">
        <v>128</v>
      </c>
    </row>
    <row r="148" spans="2:65" s="1" customFormat="1" ht="16.5" customHeight="1">
      <c r="B148" s="127"/>
      <c r="C148" s="128" t="s">
        <v>230</v>
      </c>
      <c r="D148" s="128" t="s">
        <v>131</v>
      </c>
      <c r="E148" s="129" t="s">
        <v>374</v>
      </c>
      <c r="F148" s="130" t="s">
        <v>375</v>
      </c>
      <c r="G148" s="131" t="s">
        <v>134</v>
      </c>
      <c r="H148" s="132">
        <v>247.5</v>
      </c>
      <c r="I148" s="133"/>
      <c r="J148" s="134">
        <f>ROUND(I148*H148,2)</f>
        <v>0</v>
      </c>
      <c r="K148" s="130" t="s">
        <v>135</v>
      </c>
      <c r="L148" s="32"/>
      <c r="M148" s="135" t="s">
        <v>3</v>
      </c>
      <c r="N148" s="136" t="s">
        <v>48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136</v>
      </c>
      <c r="AT148" s="139" t="s">
        <v>131</v>
      </c>
      <c r="AU148" s="139" t="s">
        <v>88</v>
      </c>
      <c r="AY148" s="17" t="s">
        <v>128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7" t="s">
        <v>85</v>
      </c>
      <c r="BK148" s="140">
        <f>ROUND(I148*H148,2)</f>
        <v>0</v>
      </c>
      <c r="BL148" s="17" t="s">
        <v>136</v>
      </c>
      <c r="BM148" s="139" t="s">
        <v>376</v>
      </c>
    </row>
    <row r="149" spans="2:65" s="1" customFormat="1" ht="11.25">
      <c r="B149" s="32"/>
      <c r="D149" s="141" t="s">
        <v>138</v>
      </c>
      <c r="F149" s="142" t="s">
        <v>377</v>
      </c>
      <c r="I149" s="143"/>
      <c r="L149" s="32"/>
      <c r="M149" s="144"/>
      <c r="T149" s="53"/>
      <c r="AT149" s="17" t="s">
        <v>138</v>
      </c>
      <c r="AU149" s="17" t="s">
        <v>88</v>
      </c>
    </row>
    <row r="150" spans="2:65" s="14" customFormat="1" ht="11.25">
      <c r="B150" s="171"/>
      <c r="D150" s="145" t="s">
        <v>149</v>
      </c>
      <c r="E150" s="172" t="s">
        <v>3</v>
      </c>
      <c r="F150" s="173" t="s">
        <v>361</v>
      </c>
      <c r="H150" s="172" t="s">
        <v>3</v>
      </c>
      <c r="I150" s="174"/>
      <c r="L150" s="171"/>
      <c r="M150" s="175"/>
      <c r="T150" s="176"/>
      <c r="AT150" s="172" t="s">
        <v>149</v>
      </c>
      <c r="AU150" s="172" t="s">
        <v>88</v>
      </c>
      <c r="AV150" s="14" t="s">
        <v>85</v>
      </c>
      <c r="AW150" s="14" t="s">
        <v>37</v>
      </c>
      <c r="AX150" s="14" t="s">
        <v>77</v>
      </c>
      <c r="AY150" s="172" t="s">
        <v>128</v>
      </c>
    </row>
    <row r="151" spans="2:65" s="12" customFormat="1" ht="11.25">
      <c r="B151" s="147"/>
      <c r="D151" s="145" t="s">
        <v>149</v>
      </c>
      <c r="E151" s="148" t="s">
        <v>3</v>
      </c>
      <c r="F151" s="149" t="s">
        <v>378</v>
      </c>
      <c r="H151" s="150">
        <v>247.5</v>
      </c>
      <c r="I151" s="151"/>
      <c r="L151" s="147"/>
      <c r="M151" s="152"/>
      <c r="T151" s="153"/>
      <c r="AT151" s="148" t="s">
        <v>149</v>
      </c>
      <c r="AU151" s="148" t="s">
        <v>88</v>
      </c>
      <c r="AV151" s="12" t="s">
        <v>88</v>
      </c>
      <c r="AW151" s="12" t="s">
        <v>37</v>
      </c>
      <c r="AX151" s="12" t="s">
        <v>85</v>
      </c>
      <c r="AY151" s="148" t="s">
        <v>128</v>
      </c>
    </row>
    <row r="152" spans="2:65" s="1" customFormat="1" ht="16.5" customHeight="1">
      <c r="B152" s="127"/>
      <c r="C152" s="128" t="s">
        <v>237</v>
      </c>
      <c r="D152" s="128" t="s">
        <v>131</v>
      </c>
      <c r="E152" s="129" t="s">
        <v>379</v>
      </c>
      <c r="F152" s="130" t="s">
        <v>380</v>
      </c>
      <c r="G152" s="131" t="s">
        <v>134</v>
      </c>
      <c r="H152" s="132">
        <v>1224</v>
      </c>
      <c r="I152" s="133"/>
      <c r="J152" s="134">
        <f>ROUND(I152*H152,2)</f>
        <v>0</v>
      </c>
      <c r="K152" s="130" t="s">
        <v>135</v>
      </c>
      <c r="L152" s="32"/>
      <c r="M152" s="135" t="s">
        <v>3</v>
      </c>
      <c r="N152" s="136" t="s">
        <v>48</v>
      </c>
      <c r="P152" s="137">
        <f>O152*H152</f>
        <v>0</v>
      </c>
      <c r="Q152" s="137">
        <v>0</v>
      </c>
      <c r="R152" s="137">
        <f>Q152*H152</f>
        <v>0</v>
      </c>
      <c r="S152" s="137">
        <v>0</v>
      </c>
      <c r="T152" s="138">
        <f>S152*H152</f>
        <v>0</v>
      </c>
      <c r="AR152" s="139" t="s">
        <v>136</v>
      </c>
      <c r="AT152" s="139" t="s">
        <v>131</v>
      </c>
      <c r="AU152" s="139" t="s">
        <v>88</v>
      </c>
      <c r="AY152" s="17" t="s">
        <v>128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7" t="s">
        <v>85</v>
      </c>
      <c r="BK152" s="140">
        <f>ROUND(I152*H152,2)</f>
        <v>0</v>
      </c>
      <c r="BL152" s="17" t="s">
        <v>136</v>
      </c>
      <c r="BM152" s="139" t="s">
        <v>381</v>
      </c>
    </row>
    <row r="153" spans="2:65" s="1" customFormat="1" ht="11.25">
      <c r="B153" s="32"/>
      <c r="D153" s="141" t="s">
        <v>138</v>
      </c>
      <c r="F153" s="142" t="s">
        <v>382</v>
      </c>
      <c r="I153" s="143"/>
      <c r="L153" s="32"/>
      <c r="M153" s="144"/>
      <c r="T153" s="53"/>
      <c r="AT153" s="17" t="s">
        <v>138</v>
      </c>
      <c r="AU153" s="17" t="s">
        <v>88</v>
      </c>
    </row>
    <row r="154" spans="2:65" s="14" customFormat="1" ht="11.25">
      <c r="B154" s="171"/>
      <c r="D154" s="145" t="s">
        <v>149</v>
      </c>
      <c r="E154" s="172" t="s">
        <v>3</v>
      </c>
      <c r="F154" s="173" t="s">
        <v>361</v>
      </c>
      <c r="H154" s="172" t="s">
        <v>3</v>
      </c>
      <c r="I154" s="174"/>
      <c r="L154" s="171"/>
      <c r="M154" s="175"/>
      <c r="T154" s="176"/>
      <c r="AT154" s="172" t="s">
        <v>149</v>
      </c>
      <c r="AU154" s="172" t="s">
        <v>88</v>
      </c>
      <c r="AV154" s="14" t="s">
        <v>85</v>
      </c>
      <c r="AW154" s="14" t="s">
        <v>37</v>
      </c>
      <c r="AX154" s="14" t="s">
        <v>77</v>
      </c>
      <c r="AY154" s="172" t="s">
        <v>128</v>
      </c>
    </row>
    <row r="155" spans="2:65" s="12" customFormat="1" ht="11.25">
      <c r="B155" s="147"/>
      <c r="D155" s="145" t="s">
        <v>149</v>
      </c>
      <c r="E155" s="148" t="s">
        <v>3</v>
      </c>
      <c r="F155" s="149" t="s">
        <v>383</v>
      </c>
      <c r="H155" s="150">
        <v>264</v>
      </c>
      <c r="I155" s="151"/>
      <c r="L155" s="147"/>
      <c r="M155" s="152"/>
      <c r="T155" s="153"/>
      <c r="AT155" s="148" t="s">
        <v>149</v>
      </c>
      <c r="AU155" s="148" t="s">
        <v>88</v>
      </c>
      <c r="AV155" s="12" t="s">
        <v>88</v>
      </c>
      <c r="AW155" s="12" t="s">
        <v>37</v>
      </c>
      <c r="AX155" s="12" t="s">
        <v>77</v>
      </c>
      <c r="AY155" s="148" t="s">
        <v>128</v>
      </c>
    </row>
    <row r="156" spans="2:65" s="14" customFormat="1" ht="11.25">
      <c r="B156" s="171"/>
      <c r="D156" s="145" t="s">
        <v>149</v>
      </c>
      <c r="E156" s="172" t="s">
        <v>3</v>
      </c>
      <c r="F156" s="173" t="s">
        <v>384</v>
      </c>
      <c r="H156" s="172" t="s">
        <v>3</v>
      </c>
      <c r="I156" s="174"/>
      <c r="L156" s="171"/>
      <c r="M156" s="175"/>
      <c r="T156" s="176"/>
      <c r="AT156" s="172" t="s">
        <v>149</v>
      </c>
      <c r="AU156" s="172" t="s">
        <v>88</v>
      </c>
      <c r="AV156" s="14" t="s">
        <v>85</v>
      </c>
      <c r="AW156" s="14" t="s">
        <v>37</v>
      </c>
      <c r="AX156" s="14" t="s">
        <v>77</v>
      </c>
      <c r="AY156" s="172" t="s">
        <v>128</v>
      </c>
    </row>
    <row r="157" spans="2:65" s="12" customFormat="1" ht="11.25">
      <c r="B157" s="147"/>
      <c r="D157" s="145" t="s">
        <v>149</v>
      </c>
      <c r="E157" s="148" t="s">
        <v>3</v>
      </c>
      <c r="F157" s="149" t="s">
        <v>385</v>
      </c>
      <c r="H157" s="150">
        <v>960</v>
      </c>
      <c r="I157" s="151"/>
      <c r="L157" s="147"/>
      <c r="M157" s="152"/>
      <c r="T157" s="153"/>
      <c r="AT157" s="148" t="s">
        <v>149</v>
      </c>
      <c r="AU157" s="148" t="s">
        <v>88</v>
      </c>
      <c r="AV157" s="12" t="s">
        <v>88</v>
      </c>
      <c r="AW157" s="12" t="s">
        <v>37</v>
      </c>
      <c r="AX157" s="12" t="s">
        <v>77</v>
      </c>
      <c r="AY157" s="148" t="s">
        <v>128</v>
      </c>
    </row>
    <row r="158" spans="2:65" s="13" customFormat="1" ht="11.25">
      <c r="B158" s="154"/>
      <c r="D158" s="145" t="s">
        <v>149</v>
      </c>
      <c r="E158" s="155" t="s">
        <v>3</v>
      </c>
      <c r="F158" s="156" t="s">
        <v>153</v>
      </c>
      <c r="H158" s="157">
        <v>1224</v>
      </c>
      <c r="I158" s="158"/>
      <c r="L158" s="154"/>
      <c r="M158" s="159"/>
      <c r="T158" s="160"/>
      <c r="AT158" s="155" t="s">
        <v>149</v>
      </c>
      <c r="AU158" s="155" t="s">
        <v>88</v>
      </c>
      <c r="AV158" s="13" t="s">
        <v>136</v>
      </c>
      <c r="AW158" s="13" t="s">
        <v>37</v>
      </c>
      <c r="AX158" s="13" t="s">
        <v>85</v>
      </c>
      <c r="AY158" s="155" t="s">
        <v>128</v>
      </c>
    </row>
    <row r="159" spans="2:65" s="1" customFormat="1" ht="24.2" customHeight="1">
      <c r="B159" s="127"/>
      <c r="C159" s="128" t="s">
        <v>243</v>
      </c>
      <c r="D159" s="128" t="s">
        <v>131</v>
      </c>
      <c r="E159" s="129" t="s">
        <v>386</v>
      </c>
      <c r="F159" s="130" t="s">
        <v>387</v>
      </c>
      <c r="G159" s="131" t="s">
        <v>134</v>
      </c>
      <c r="H159" s="132">
        <v>960</v>
      </c>
      <c r="I159" s="133"/>
      <c r="J159" s="134">
        <f>ROUND(I159*H159,2)</f>
        <v>0</v>
      </c>
      <c r="K159" s="130" t="s">
        <v>135</v>
      </c>
      <c r="L159" s="32"/>
      <c r="M159" s="135" t="s">
        <v>3</v>
      </c>
      <c r="N159" s="136" t="s">
        <v>48</v>
      </c>
      <c r="P159" s="137">
        <f>O159*H159</f>
        <v>0</v>
      </c>
      <c r="Q159" s="137">
        <v>0</v>
      </c>
      <c r="R159" s="137">
        <f>Q159*H159</f>
        <v>0</v>
      </c>
      <c r="S159" s="137">
        <v>0</v>
      </c>
      <c r="T159" s="138">
        <f>S159*H159</f>
        <v>0</v>
      </c>
      <c r="AR159" s="139" t="s">
        <v>136</v>
      </c>
      <c r="AT159" s="139" t="s">
        <v>131</v>
      </c>
      <c r="AU159" s="139" t="s">
        <v>88</v>
      </c>
      <c r="AY159" s="17" t="s">
        <v>128</v>
      </c>
      <c r="BE159" s="140">
        <f>IF(N159="základní",J159,0)</f>
        <v>0</v>
      </c>
      <c r="BF159" s="140">
        <f>IF(N159="snížená",J159,0)</f>
        <v>0</v>
      </c>
      <c r="BG159" s="140">
        <f>IF(N159="zákl. přenesená",J159,0)</f>
        <v>0</v>
      </c>
      <c r="BH159" s="140">
        <f>IF(N159="sníž. přenesená",J159,0)</f>
        <v>0</v>
      </c>
      <c r="BI159" s="140">
        <f>IF(N159="nulová",J159,0)</f>
        <v>0</v>
      </c>
      <c r="BJ159" s="17" t="s">
        <v>85</v>
      </c>
      <c r="BK159" s="140">
        <f>ROUND(I159*H159,2)</f>
        <v>0</v>
      </c>
      <c r="BL159" s="17" t="s">
        <v>136</v>
      </c>
      <c r="BM159" s="139" t="s">
        <v>388</v>
      </c>
    </row>
    <row r="160" spans="2:65" s="1" customFormat="1" ht="11.25">
      <c r="B160" s="32"/>
      <c r="D160" s="141" t="s">
        <v>138</v>
      </c>
      <c r="F160" s="142" t="s">
        <v>389</v>
      </c>
      <c r="I160" s="143"/>
      <c r="L160" s="32"/>
      <c r="M160" s="144"/>
      <c r="T160" s="53"/>
      <c r="AT160" s="17" t="s">
        <v>138</v>
      </c>
      <c r="AU160" s="17" t="s">
        <v>88</v>
      </c>
    </row>
    <row r="161" spans="2:65" s="12" customFormat="1" ht="11.25">
      <c r="B161" s="147"/>
      <c r="D161" s="145" t="s">
        <v>149</v>
      </c>
      <c r="E161" s="148" t="s">
        <v>3</v>
      </c>
      <c r="F161" s="149" t="s">
        <v>390</v>
      </c>
      <c r="H161" s="150">
        <v>960</v>
      </c>
      <c r="I161" s="151"/>
      <c r="L161" s="147"/>
      <c r="M161" s="152"/>
      <c r="T161" s="153"/>
      <c r="AT161" s="148" t="s">
        <v>149</v>
      </c>
      <c r="AU161" s="148" t="s">
        <v>88</v>
      </c>
      <c r="AV161" s="12" t="s">
        <v>88</v>
      </c>
      <c r="AW161" s="12" t="s">
        <v>37</v>
      </c>
      <c r="AX161" s="12" t="s">
        <v>85</v>
      </c>
      <c r="AY161" s="148" t="s">
        <v>128</v>
      </c>
    </row>
    <row r="162" spans="2:65" s="11" customFormat="1" ht="22.9" customHeight="1">
      <c r="B162" s="115"/>
      <c r="D162" s="116" t="s">
        <v>76</v>
      </c>
      <c r="E162" s="125" t="s">
        <v>142</v>
      </c>
      <c r="F162" s="125" t="s">
        <v>143</v>
      </c>
      <c r="I162" s="118"/>
      <c r="J162" s="126">
        <f>BK162</f>
        <v>0</v>
      </c>
      <c r="L162" s="115"/>
      <c r="M162" s="120"/>
      <c r="P162" s="121">
        <f>SUM(P163:P174)</f>
        <v>0</v>
      </c>
      <c r="R162" s="121">
        <f>SUM(R163:R174)</f>
        <v>0.78160500000000011</v>
      </c>
      <c r="T162" s="122">
        <f>SUM(T163:T174)</f>
        <v>47.58</v>
      </c>
      <c r="AR162" s="116" t="s">
        <v>85</v>
      </c>
      <c r="AT162" s="123" t="s">
        <v>76</v>
      </c>
      <c r="AU162" s="123" t="s">
        <v>85</v>
      </c>
      <c r="AY162" s="116" t="s">
        <v>128</v>
      </c>
      <c r="BK162" s="124">
        <f>SUM(BK163:BK174)</f>
        <v>0</v>
      </c>
    </row>
    <row r="163" spans="2:65" s="1" customFormat="1" ht="16.5" customHeight="1">
      <c r="B163" s="127"/>
      <c r="C163" s="128" t="s">
        <v>248</v>
      </c>
      <c r="D163" s="128" t="s">
        <v>131</v>
      </c>
      <c r="E163" s="129" t="s">
        <v>391</v>
      </c>
      <c r="F163" s="130" t="s">
        <v>392</v>
      </c>
      <c r="G163" s="131" t="s">
        <v>134</v>
      </c>
      <c r="H163" s="132">
        <v>48</v>
      </c>
      <c r="I163" s="133"/>
      <c r="J163" s="134">
        <f>ROUND(I163*H163,2)</f>
        <v>0</v>
      </c>
      <c r="K163" s="130" t="s">
        <v>135</v>
      </c>
      <c r="L163" s="32"/>
      <c r="M163" s="135" t="s">
        <v>3</v>
      </c>
      <c r="N163" s="136" t="s">
        <v>48</v>
      </c>
      <c r="P163" s="137">
        <f>O163*H163</f>
        <v>0</v>
      </c>
      <c r="Q163" s="137">
        <v>1.3860000000000001E-2</v>
      </c>
      <c r="R163" s="137">
        <f>Q163*H163</f>
        <v>0.66528000000000009</v>
      </c>
      <c r="S163" s="137">
        <v>0</v>
      </c>
      <c r="T163" s="138">
        <f>S163*H163</f>
        <v>0</v>
      </c>
      <c r="AR163" s="139" t="s">
        <v>136</v>
      </c>
      <c r="AT163" s="139" t="s">
        <v>131</v>
      </c>
      <c r="AU163" s="139" t="s">
        <v>88</v>
      </c>
      <c r="AY163" s="17" t="s">
        <v>128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7" t="s">
        <v>85</v>
      </c>
      <c r="BK163" s="140">
        <f>ROUND(I163*H163,2)</f>
        <v>0</v>
      </c>
      <c r="BL163" s="17" t="s">
        <v>136</v>
      </c>
      <c r="BM163" s="139" t="s">
        <v>393</v>
      </c>
    </row>
    <row r="164" spans="2:65" s="1" customFormat="1" ht="11.25">
      <c r="B164" s="32"/>
      <c r="D164" s="141" t="s">
        <v>138</v>
      </c>
      <c r="F164" s="142" t="s">
        <v>394</v>
      </c>
      <c r="I164" s="143"/>
      <c r="L164" s="32"/>
      <c r="M164" s="144"/>
      <c r="T164" s="53"/>
      <c r="AT164" s="17" t="s">
        <v>138</v>
      </c>
      <c r="AU164" s="17" t="s">
        <v>88</v>
      </c>
    </row>
    <row r="165" spans="2:65" s="12" customFormat="1" ht="11.25">
      <c r="B165" s="147"/>
      <c r="D165" s="145" t="s">
        <v>149</v>
      </c>
      <c r="E165" s="148" t="s">
        <v>3</v>
      </c>
      <c r="F165" s="149" t="s">
        <v>395</v>
      </c>
      <c r="H165" s="150">
        <v>48</v>
      </c>
      <c r="I165" s="151"/>
      <c r="L165" s="147"/>
      <c r="M165" s="152"/>
      <c r="T165" s="153"/>
      <c r="AT165" s="148" t="s">
        <v>149</v>
      </c>
      <c r="AU165" s="148" t="s">
        <v>88</v>
      </c>
      <c r="AV165" s="12" t="s">
        <v>88</v>
      </c>
      <c r="AW165" s="12" t="s">
        <v>37</v>
      </c>
      <c r="AX165" s="12" t="s">
        <v>85</v>
      </c>
      <c r="AY165" s="148" t="s">
        <v>128</v>
      </c>
    </row>
    <row r="166" spans="2:65" s="1" customFormat="1" ht="16.5" customHeight="1">
      <c r="B166" s="127"/>
      <c r="C166" s="128" t="s">
        <v>253</v>
      </c>
      <c r="D166" s="128" t="s">
        <v>131</v>
      </c>
      <c r="E166" s="129" t="s">
        <v>396</v>
      </c>
      <c r="F166" s="130" t="s">
        <v>397</v>
      </c>
      <c r="G166" s="131" t="s">
        <v>134</v>
      </c>
      <c r="H166" s="132">
        <v>247.5</v>
      </c>
      <c r="I166" s="133"/>
      <c r="J166" s="134">
        <f>ROUND(I166*H166,2)</f>
        <v>0</v>
      </c>
      <c r="K166" s="130" t="s">
        <v>135</v>
      </c>
      <c r="L166" s="32"/>
      <c r="M166" s="135" t="s">
        <v>3</v>
      </c>
      <c r="N166" s="136" t="s">
        <v>48</v>
      </c>
      <c r="P166" s="137">
        <f>O166*H166</f>
        <v>0</v>
      </c>
      <c r="Q166" s="137">
        <v>4.6999999999999999E-4</v>
      </c>
      <c r="R166" s="137">
        <f>Q166*H166</f>
        <v>0.116325</v>
      </c>
      <c r="S166" s="137">
        <v>0</v>
      </c>
      <c r="T166" s="138">
        <f>S166*H166</f>
        <v>0</v>
      </c>
      <c r="AR166" s="139" t="s">
        <v>136</v>
      </c>
      <c r="AT166" s="139" t="s">
        <v>131</v>
      </c>
      <c r="AU166" s="139" t="s">
        <v>88</v>
      </c>
      <c r="AY166" s="17" t="s">
        <v>128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7" t="s">
        <v>85</v>
      </c>
      <c r="BK166" s="140">
        <f>ROUND(I166*H166,2)</f>
        <v>0</v>
      </c>
      <c r="BL166" s="17" t="s">
        <v>136</v>
      </c>
      <c r="BM166" s="139" t="s">
        <v>398</v>
      </c>
    </row>
    <row r="167" spans="2:65" s="1" customFormat="1" ht="11.25">
      <c r="B167" s="32"/>
      <c r="D167" s="141" t="s">
        <v>138</v>
      </c>
      <c r="F167" s="142" t="s">
        <v>399</v>
      </c>
      <c r="I167" s="143"/>
      <c r="L167" s="32"/>
      <c r="M167" s="144"/>
      <c r="T167" s="53"/>
      <c r="AT167" s="17" t="s">
        <v>138</v>
      </c>
      <c r="AU167" s="17" t="s">
        <v>88</v>
      </c>
    </row>
    <row r="168" spans="2:65" s="12" customFormat="1" ht="11.25">
      <c r="B168" s="147"/>
      <c r="D168" s="145" t="s">
        <v>149</v>
      </c>
      <c r="E168" s="148" t="s">
        <v>3</v>
      </c>
      <c r="F168" s="149" t="s">
        <v>400</v>
      </c>
      <c r="H168" s="150">
        <v>247.5</v>
      </c>
      <c r="I168" s="151"/>
      <c r="L168" s="147"/>
      <c r="M168" s="152"/>
      <c r="T168" s="153"/>
      <c r="AT168" s="148" t="s">
        <v>149</v>
      </c>
      <c r="AU168" s="148" t="s">
        <v>88</v>
      </c>
      <c r="AV168" s="12" t="s">
        <v>88</v>
      </c>
      <c r="AW168" s="12" t="s">
        <v>37</v>
      </c>
      <c r="AX168" s="12" t="s">
        <v>85</v>
      </c>
      <c r="AY168" s="148" t="s">
        <v>128</v>
      </c>
    </row>
    <row r="169" spans="2:65" s="1" customFormat="1" ht="37.9" customHeight="1">
      <c r="B169" s="127"/>
      <c r="C169" s="128" t="s">
        <v>8</v>
      </c>
      <c r="D169" s="128" t="s">
        <v>131</v>
      </c>
      <c r="E169" s="129" t="s">
        <v>401</v>
      </c>
      <c r="F169" s="130" t="s">
        <v>402</v>
      </c>
      <c r="G169" s="131" t="s">
        <v>233</v>
      </c>
      <c r="H169" s="132">
        <v>165</v>
      </c>
      <c r="I169" s="133"/>
      <c r="J169" s="134">
        <f>ROUND(I169*H169,2)</f>
        <v>0</v>
      </c>
      <c r="K169" s="130" t="s">
        <v>135</v>
      </c>
      <c r="L169" s="32"/>
      <c r="M169" s="135" t="s">
        <v>3</v>
      </c>
      <c r="N169" s="136" t="s">
        <v>48</v>
      </c>
      <c r="P169" s="137">
        <f>O169*H169</f>
        <v>0</v>
      </c>
      <c r="Q169" s="137">
        <v>0</v>
      </c>
      <c r="R169" s="137">
        <f>Q169*H169</f>
        <v>0</v>
      </c>
      <c r="S169" s="137">
        <v>0.17199999999999999</v>
      </c>
      <c r="T169" s="138">
        <f>S169*H169</f>
        <v>28.38</v>
      </c>
      <c r="AR169" s="139" t="s">
        <v>136</v>
      </c>
      <c r="AT169" s="139" t="s">
        <v>131</v>
      </c>
      <c r="AU169" s="139" t="s">
        <v>88</v>
      </c>
      <c r="AY169" s="17" t="s">
        <v>128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7" t="s">
        <v>85</v>
      </c>
      <c r="BK169" s="140">
        <f>ROUND(I169*H169,2)</f>
        <v>0</v>
      </c>
      <c r="BL169" s="17" t="s">
        <v>136</v>
      </c>
      <c r="BM169" s="139" t="s">
        <v>403</v>
      </c>
    </row>
    <row r="170" spans="2:65" s="1" customFormat="1" ht="11.25">
      <c r="B170" s="32"/>
      <c r="D170" s="141" t="s">
        <v>138</v>
      </c>
      <c r="F170" s="142" t="s">
        <v>404</v>
      </c>
      <c r="I170" s="143"/>
      <c r="L170" s="32"/>
      <c r="M170" s="144"/>
      <c r="T170" s="53"/>
      <c r="AT170" s="17" t="s">
        <v>138</v>
      </c>
      <c r="AU170" s="17" t="s">
        <v>88</v>
      </c>
    </row>
    <row r="171" spans="2:65" s="12" customFormat="1" ht="11.25">
      <c r="B171" s="147"/>
      <c r="D171" s="145" t="s">
        <v>149</v>
      </c>
      <c r="E171" s="148" t="s">
        <v>3</v>
      </c>
      <c r="F171" s="149" t="s">
        <v>405</v>
      </c>
      <c r="H171" s="150">
        <v>165</v>
      </c>
      <c r="I171" s="151"/>
      <c r="L171" s="147"/>
      <c r="M171" s="152"/>
      <c r="T171" s="153"/>
      <c r="AT171" s="148" t="s">
        <v>149</v>
      </c>
      <c r="AU171" s="148" t="s">
        <v>88</v>
      </c>
      <c r="AV171" s="12" t="s">
        <v>88</v>
      </c>
      <c r="AW171" s="12" t="s">
        <v>37</v>
      </c>
      <c r="AX171" s="12" t="s">
        <v>85</v>
      </c>
      <c r="AY171" s="148" t="s">
        <v>128</v>
      </c>
    </row>
    <row r="172" spans="2:65" s="1" customFormat="1" ht="33" customHeight="1">
      <c r="B172" s="127"/>
      <c r="C172" s="128" t="s">
        <v>267</v>
      </c>
      <c r="D172" s="128" t="s">
        <v>131</v>
      </c>
      <c r="E172" s="129" t="s">
        <v>406</v>
      </c>
      <c r="F172" s="130" t="s">
        <v>407</v>
      </c>
      <c r="G172" s="131" t="s">
        <v>134</v>
      </c>
      <c r="H172" s="132">
        <v>960</v>
      </c>
      <c r="I172" s="133"/>
      <c r="J172" s="134">
        <f>ROUND(I172*H172,2)</f>
        <v>0</v>
      </c>
      <c r="K172" s="130" t="s">
        <v>135</v>
      </c>
      <c r="L172" s="32"/>
      <c r="M172" s="135" t="s">
        <v>3</v>
      </c>
      <c r="N172" s="136" t="s">
        <v>48</v>
      </c>
      <c r="P172" s="137">
        <f>O172*H172</f>
        <v>0</v>
      </c>
      <c r="Q172" s="137">
        <v>0</v>
      </c>
      <c r="R172" s="137">
        <f>Q172*H172</f>
        <v>0</v>
      </c>
      <c r="S172" s="137">
        <v>0.02</v>
      </c>
      <c r="T172" s="138">
        <f>S172*H172</f>
        <v>19.2</v>
      </c>
      <c r="AR172" s="139" t="s">
        <v>136</v>
      </c>
      <c r="AT172" s="139" t="s">
        <v>131</v>
      </c>
      <c r="AU172" s="139" t="s">
        <v>88</v>
      </c>
      <c r="AY172" s="17" t="s">
        <v>128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7" t="s">
        <v>85</v>
      </c>
      <c r="BK172" s="140">
        <f>ROUND(I172*H172,2)</f>
        <v>0</v>
      </c>
      <c r="BL172" s="17" t="s">
        <v>136</v>
      </c>
      <c r="BM172" s="139" t="s">
        <v>408</v>
      </c>
    </row>
    <row r="173" spans="2:65" s="1" customFormat="1" ht="11.25">
      <c r="B173" s="32"/>
      <c r="D173" s="141" t="s">
        <v>138</v>
      </c>
      <c r="F173" s="142" t="s">
        <v>409</v>
      </c>
      <c r="I173" s="143"/>
      <c r="L173" s="32"/>
      <c r="M173" s="144"/>
      <c r="T173" s="53"/>
      <c r="AT173" s="17" t="s">
        <v>138</v>
      </c>
      <c r="AU173" s="17" t="s">
        <v>88</v>
      </c>
    </row>
    <row r="174" spans="2:65" s="12" customFormat="1" ht="11.25">
      <c r="B174" s="147"/>
      <c r="D174" s="145" t="s">
        <v>149</v>
      </c>
      <c r="E174" s="148" t="s">
        <v>3</v>
      </c>
      <c r="F174" s="149" t="s">
        <v>410</v>
      </c>
      <c r="H174" s="150">
        <v>960</v>
      </c>
      <c r="I174" s="151"/>
      <c r="L174" s="147"/>
      <c r="M174" s="152"/>
      <c r="T174" s="153"/>
      <c r="AT174" s="148" t="s">
        <v>149</v>
      </c>
      <c r="AU174" s="148" t="s">
        <v>88</v>
      </c>
      <c r="AV174" s="12" t="s">
        <v>88</v>
      </c>
      <c r="AW174" s="12" t="s">
        <v>37</v>
      </c>
      <c r="AX174" s="12" t="s">
        <v>85</v>
      </c>
      <c r="AY174" s="148" t="s">
        <v>128</v>
      </c>
    </row>
    <row r="175" spans="2:65" s="11" customFormat="1" ht="22.9" customHeight="1">
      <c r="B175" s="115"/>
      <c r="D175" s="116" t="s">
        <v>76</v>
      </c>
      <c r="E175" s="125" t="s">
        <v>259</v>
      </c>
      <c r="F175" s="125" t="s">
        <v>260</v>
      </c>
      <c r="I175" s="118"/>
      <c r="J175" s="126">
        <f>BK175</f>
        <v>0</v>
      </c>
      <c r="L175" s="115"/>
      <c r="M175" s="120"/>
      <c r="P175" s="121">
        <f>SUM(P176:P200)</f>
        <v>0</v>
      </c>
      <c r="R175" s="121">
        <f>SUM(R176:R200)</f>
        <v>0</v>
      </c>
      <c r="T175" s="122">
        <f>SUM(T176:T200)</f>
        <v>0</v>
      </c>
      <c r="AR175" s="116" t="s">
        <v>85</v>
      </c>
      <c r="AT175" s="123" t="s">
        <v>76</v>
      </c>
      <c r="AU175" s="123" t="s">
        <v>85</v>
      </c>
      <c r="AY175" s="116" t="s">
        <v>128</v>
      </c>
      <c r="BK175" s="124">
        <f>SUM(BK176:BK200)</f>
        <v>0</v>
      </c>
    </row>
    <row r="176" spans="2:65" s="1" customFormat="1" ht="24.2" customHeight="1">
      <c r="B176" s="127"/>
      <c r="C176" s="128" t="s">
        <v>277</v>
      </c>
      <c r="D176" s="128" t="s">
        <v>131</v>
      </c>
      <c r="E176" s="129" t="s">
        <v>411</v>
      </c>
      <c r="F176" s="130" t="s">
        <v>412</v>
      </c>
      <c r="G176" s="131" t="s">
        <v>263</v>
      </c>
      <c r="H176" s="132">
        <v>248.95</v>
      </c>
      <c r="I176" s="133"/>
      <c r="J176" s="134">
        <f>ROUND(I176*H176,2)</f>
        <v>0</v>
      </c>
      <c r="K176" s="130" t="s">
        <v>135</v>
      </c>
      <c r="L176" s="32"/>
      <c r="M176" s="135" t="s">
        <v>3</v>
      </c>
      <c r="N176" s="136" t="s">
        <v>48</v>
      </c>
      <c r="P176" s="137">
        <f>O176*H176</f>
        <v>0</v>
      </c>
      <c r="Q176" s="137">
        <v>0</v>
      </c>
      <c r="R176" s="137">
        <f>Q176*H176</f>
        <v>0</v>
      </c>
      <c r="S176" s="137">
        <v>0</v>
      </c>
      <c r="T176" s="138">
        <f>S176*H176</f>
        <v>0</v>
      </c>
      <c r="AR176" s="139" t="s">
        <v>136</v>
      </c>
      <c r="AT176" s="139" t="s">
        <v>131</v>
      </c>
      <c r="AU176" s="139" t="s">
        <v>88</v>
      </c>
      <c r="AY176" s="17" t="s">
        <v>128</v>
      </c>
      <c r="BE176" s="140">
        <f>IF(N176="základní",J176,0)</f>
        <v>0</v>
      </c>
      <c r="BF176" s="140">
        <f>IF(N176="snížená",J176,0)</f>
        <v>0</v>
      </c>
      <c r="BG176" s="140">
        <f>IF(N176="zákl. přenesená",J176,0)</f>
        <v>0</v>
      </c>
      <c r="BH176" s="140">
        <f>IF(N176="sníž. přenesená",J176,0)</f>
        <v>0</v>
      </c>
      <c r="BI176" s="140">
        <f>IF(N176="nulová",J176,0)</f>
        <v>0</v>
      </c>
      <c r="BJ176" s="17" t="s">
        <v>85</v>
      </c>
      <c r="BK176" s="140">
        <f>ROUND(I176*H176,2)</f>
        <v>0</v>
      </c>
      <c r="BL176" s="17" t="s">
        <v>136</v>
      </c>
      <c r="BM176" s="139" t="s">
        <v>413</v>
      </c>
    </row>
    <row r="177" spans="2:65" s="1" customFormat="1" ht="11.25">
      <c r="B177" s="32"/>
      <c r="D177" s="141" t="s">
        <v>138</v>
      </c>
      <c r="F177" s="142" t="s">
        <v>414</v>
      </c>
      <c r="I177" s="143"/>
      <c r="L177" s="32"/>
      <c r="M177" s="144"/>
      <c r="T177" s="53"/>
      <c r="AT177" s="17" t="s">
        <v>138</v>
      </c>
      <c r="AU177" s="17" t="s">
        <v>88</v>
      </c>
    </row>
    <row r="178" spans="2:65" s="14" customFormat="1" ht="11.25">
      <c r="B178" s="171"/>
      <c r="D178" s="145" t="s">
        <v>149</v>
      </c>
      <c r="E178" s="172" t="s">
        <v>3</v>
      </c>
      <c r="F178" s="173" t="s">
        <v>323</v>
      </c>
      <c r="H178" s="172" t="s">
        <v>3</v>
      </c>
      <c r="I178" s="174"/>
      <c r="L178" s="171"/>
      <c r="M178" s="175"/>
      <c r="T178" s="176"/>
      <c r="AT178" s="172" t="s">
        <v>149</v>
      </c>
      <c r="AU178" s="172" t="s">
        <v>88</v>
      </c>
      <c r="AV178" s="14" t="s">
        <v>85</v>
      </c>
      <c r="AW178" s="14" t="s">
        <v>37</v>
      </c>
      <c r="AX178" s="14" t="s">
        <v>77</v>
      </c>
      <c r="AY178" s="172" t="s">
        <v>128</v>
      </c>
    </row>
    <row r="179" spans="2:65" s="12" customFormat="1" ht="11.25">
      <c r="B179" s="147"/>
      <c r="D179" s="145" t="s">
        <v>149</v>
      </c>
      <c r="E179" s="148" t="s">
        <v>3</v>
      </c>
      <c r="F179" s="149" t="s">
        <v>415</v>
      </c>
      <c r="H179" s="150">
        <v>163.75</v>
      </c>
      <c r="I179" s="151"/>
      <c r="L179" s="147"/>
      <c r="M179" s="152"/>
      <c r="T179" s="153"/>
      <c r="AT179" s="148" t="s">
        <v>149</v>
      </c>
      <c r="AU179" s="148" t="s">
        <v>88</v>
      </c>
      <c r="AV179" s="12" t="s">
        <v>88</v>
      </c>
      <c r="AW179" s="12" t="s">
        <v>37</v>
      </c>
      <c r="AX179" s="12" t="s">
        <v>77</v>
      </c>
      <c r="AY179" s="148" t="s">
        <v>128</v>
      </c>
    </row>
    <row r="180" spans="2:65" s="12" customFormat="1" ht="11.25">
      <c r="B180" s="147"/>
      <c r="D180" s="145" t="s">
        <v>149</v>
      </c>
      <c r="E180" s="148" t="s">
        <v>3</v>
      </c>
      <c r="F180" s="149" t="s">
        <v>416</v>
      </c>
      <c r="H180" s="150">
        <v>66</v>
      </c>
      <c r="I180" s="151"/>
      <c r="L180" s="147"/>
      <c r="M180" s="152"/>
      <c r="T180" s="153"/>
      <c r="AT180" s="148" t="s">
        <v>149</v>
      </c>
      <c r="AU180" s="148" t="s">
        <v>88</v>
      </c>
      <c r="AV180" s="12" t="s">
        <v>88</v>
      </c>
      <c r="AW180" s="12" t="s">
        <v>37</v>
      </c>
      <c r="AX180" s="12" t="s">
        <v>77</v>
      </c>
      <c r="AY180" s="148" t="s">
        <v>128</v>
      </c>
    </row>
    <row r="181" spans="2:65" s="12" customFormat="1" ht="11.25">
      <c r="B181" s="147"/>
      <c r="D181" s="145" t="s">
        <v>149</v>
      </c>
      <c r="E181" s="148" t="s">
        <v>3</v>
      </c>
      <c r="F181" s="149" t="s">
        <v>417</v>
      </c>
      <c r="H181" s="150">
        <v>19.2</v>
      </c>
      <c r="I181" s="151"/>
      <c r="L181" s="147"/>
      <c r="M181" s="152"/>
      <c r="T181" s="153"/>
      <c r="AT181" s="148" t="s">
        <v>149</v>
      </c>
      <c r="AU181" s="148" t="s">
        <v>88</v>
      </c>
      <c r="AV181" s="12" t="s">
        <v>88</v>
      </c>
      <c r="AW181" s="12" t="s">
        <v>37</v>
      </c>
      <c r="AX181" s="12" t="s">
        <v>77</v>
      </c>
      <c r="AY181" s="148" t="s">
        <v>128</v>
      </c>
    </row>
    <row r="182" spans="2:65" s="13" customFormat="1" ht="11.25">
      <c r="B182" s="154"/>
      <c r="D182" s="145" t="s">
        <v>149</v>
      </c>
      <c r="E182" s="155" t="s">
        <v>3</v>
      </c>
      <c r="F182" s="156" t="s">
        <v>153</v>
      </c>
      <c r="H182" s="157">
        <v>248.95</v>
      </c>
      <c r="I182" s="158"/>
      <c r="L182" s="154"/>
      <c r="M182" s="159"/>
      <c r="T182" s="160"/>
      <c r="AT182" s="155" t="s">
        <v>149</v>
      </c>
      <c r="AU182" s="155" t="s">
        <v>88</v>
      </c>
      <c r="AV182" s="13" t="s">
        <v>136</v>
      </c>
      <c r="AW182" s="13" t="s">
        <v>37</v>
      </c>
      <c r="AX182" s="13" t="s">
        <v>85</v>
      </c>
      <c r="AY182" s="155" t="s">
        <v>128</v>
      </c>
    </row>
    <row r="183" spans="2:65" s="1" customFormat="1" ht="24.2" customHeight="1">
      <c r="B183" s="127"/>
      <c r="C183" s="128" t="s">
        <v>285</v>
      </c>
      <c r="D183" s="128" t="s">
        <v>131</v>
      </c>
      <c r="E183" s="129" t="s">
        <v>418</v>
      </c>
      <c r="F183" s="130" t="s">
        <v>419</v>
      </c>
      <c r="G183" s="131" t="s">
        <v>263</v>
      </c>
      <c r="H183" s="132">
        <v>4730.05</v>
      </c>
      <c r="I183" s="133"/>
      <c r="J183" s="134">
        <f>ROUND(I183*H183,2)</f>
        <v>0</v>
      </c>
      <c r="K183" s="130" t="s">
        <v>135</v>
      </c>
      <c r="L183" s="32"/>
      <c r="M183" s="135" t="s">
        <v>3</v>
      </c>
      <c r="N183" s="136" t="s">
        <v>48</v>
      </c>
      <c r="P183" s="137">
        <f>O183*H183</f>
        <v>0</v>
      </c>
      <c r="Q183" s="137">
        <v>0</v>
      </c>
      <c r="R183" s="137">
        <f>Q183*H183</f>
        <v>0</v>
      </c>
      <c r="S183" s="137">
        <v>0</v>
      </c>
      <c r="T183" s="138">
        <f>S183*H183</f>
        <v>0</v>
      </c>
      <c r="AR183" s="139" t="s">
        <v>136</v>
      </c>
      <c r="AT183" s="139" t="s">
        <v>131</v>
      </c>
      <c r="AU183" s="139" t="s">
        <v>88</v>
      </c>
      <c r="AY183" s="17" t="s">
        <v>128</v>
      </c>
      <c r="BE183" s="140">
        <f>IF(N183="základní",J183,0)</f>
        <v>0</v>
      </c>
      <c r="BF183" s="140">
        <f>IF(N183="snížená",J183,0)</f>
        <v>0</v>
      </c>
      <c r="BG183" s="140">
        <f>IF(N183="zákl. přenesená",J183,0)</f>
        <v>0</v>
      </c>
      <c r="BH183" s="140">
        <f>IF(N183="sníž. přenesená",J183,0)</f>
        <v>0</v>
      </c>
      <c r="BI183" s="140">
        <f>IF(N183="nulová",J183,0)</f>
        <v>0</v>
      </c>
      <c r="BJ183" s="17" t="s">
        <v>85</v>
      </c>
      <c r="BK183" s="140">
        <f>ROUND(I183*H183,2)</f>
        <v>0</v>
      </c>
      <c r="BL183" s="17" t="s">
        <v>136</v>
      </c>
      <c r="BM183" s="139" t="s">
        <v>420</v>
      </c>
    </row>
    <row r="184" spans="2:65" s="1" customFormat="1" ht="11.25">
      <c r="B184" s="32"/>
      <c r="D184" s="141" t="s">
        <v>138</v>
      </c>
      <c r="F184" s="142" t="s">
        <v>421</v>
      </c>
      <c r="I184" s="143"/>
      <c r="L184" s="32"/>
      <c r="M184" s="144"/>
      <c r="T184" s="53"/>
      <c r="AT184" s="17" t="s">
        <v>138</v>
      </c>
      <c r="AU184" s="17" t="s">
        <v>88</v>
      </c>
    </row>
    <row r="185" spans="2:65" s="14" customFormat="1" ht="11.25">
      <c r="B185" s="171"/>
      <c r="D185" s="145" t="s">
        <v>149</v>
      </c>
      <c r="E185" s="172" t="s">
        <v>3</v>
      </c>
      <c r="F185" s="173" t="s">
        <v>323</v>
      </c>
      <c r="H185" s="172" t="s">
        <v>3</v>
      </c>
      <c r="I185" s="174"/>
      <c r="L185" s="171"/>
      <c r="M185" s="175"/>
      <c r="T185" s="176"/>
      <c r="AT185" s="172" t="s">
        <v>149</v>
      </c>
      <c r="AU185" s="172" t="s">
        <v>88</v>
      </c>
      <c r="AV185" s="14" t="s">
        <v>85</v>
      </c>
      <c r="AW185" s="14" t="s">
        <v>37</v>
      </c>
      <c r="AX185" s="14" t="s">
        <v>77</v>
      </c>
      <c r="AY185" s="172" t="s">
        <v>128</v>
      </c>
    </row>
    <row r="186" spans="2:65" s="12" customFormat="1" ht="11.25">
      <c r="B186" s="147"/>
      <c r="D186" s="145" t="s">
        <v>149</v>
      </c>
      <c r="E186" s="148" t="s">
        <v>3</v>
      </c>
      <c r="F186" s="149" t="s">
        <v>422</v>
      </c>
      <c r="H186" s="150">
        <v>3111.25</v>
      </c>
      <c r="I186" s="151"/>
      <c r="L186" s="147"/>
      <c r="M186" s="152"/>
      <c r="T186" s="153"/>
      <c r="AT186" s="148" t="s">
        <v>149</v>
      </c>
      <c r="AU186" s="148" t="s">
        <v>88</v>
      </c>
      <c r="AV186" s="12" t="s">
        <v>88</v>
      </c>
      <c r="AW186" s="12" t="s">
        <v>37</v>
      </c>
      <c r="AX186" s="12" t="s">
        <v>77</v>
      </c>
      <c r="AY186" s="148" t="s">
        <v>128</v>
      </c>
    </row>
    <row r="187" spans="2:65" s="12" customFormat="1" ht="11.25">
      <c r="B187" s="147"/>
      <c r="D187" s="145" t="s">
        <v>149</v>
      </c>
      <c r="E187" s="148" t="s">
        <v>3</v>
      </c>
      <c r="F187" s="149" t="s">
        <v>423</v>
      </c>
      <c r="H187" s="150">
        <v>1254</v>
      </c>
      <c r="I187" s="151"/>
      <c r="L187" s="147"/>
      <c r="M187" s="152"/>
      <c r="T187" s="153"/>
      <c r="AT187" s="148" t="s">
        <v>149</v>
      </c>
      <c r="AU187" s="148" t="s">
        <v>88</v>
      </c>
      <c r="AV187" s="12" t="s">
        <v>88</v>
      </c>
      <c r="AW187" s="12" t="s">
        <v>37</v>
      </c>
      <c r="AX187" s="12" t="s">
        <v>77</v>
      </c>
      <c r="AY187" s="148" t="s">
        <v>128</v>
      </c>
    </row>
    <row r="188" spans="2:65" s="12" customFormat="1" ht="11.25">
      <c r="B188" s="147"/>
      <c r="D188" s="145" t="s">
        <v>149</v>
      </c>
      <c r="E188" s="148" t="s">
        <v>3</v>
      </c>
      <c r="F188" s="149" t="s">
        <v>424</v>
      </c>
      <c r="H188" s="150">
        <v>364.8</v>
      </c>
      <c r="I188" s="151"/>
      <c r="L188" s="147"/>
      <c r="M188" s="152"/>
      <c r="T188" s="153"/>
      <c r="AT188" s="148" t="s">
        <v>149</v>
      </c>
      <c r="AU188" s="148" t="s">
        <v>88</v>
      </c>
      <c r="AV188" s="12" t="s">
        <v>88</v>
      </c>
      <c r="AW188" s="12" t="s">
        <v>37</v>
      </c>
      <c r="AX188" s="12" t="s">
        <v>77</v>
      </c>
      <c r="AY188" s="148" t="s">
        <v>128</v>
      </c>
    </row>
    <row r="189" spans="2:65" s="13" customFormat="1" ht="11.25">
      <c r="B189" s="154"/>
      <c r="D189" s="145" t="s">
        <v>149</v>
      </c>
      <c r="E189" s="155" t="s">
        <v>3</v>
      </c>
      <c r="F189" s="156" t="s">
        <v>153</v>
      </c>
      <c r="H189" s="157">
        <v>4730.05</v>
      </c>
      <c r="I189" s="158"/>
      <c r="L189" s="154"/>
      <c r="M189" s="159"/>
      <c r="T189" s="160"/>
      <c r="AT189" s="155" t="s">
        <v>149</v>
      </c>
      <c r="AU189" s="155" t="s">
        <v>88</v>
      </c>
      <c r="AV189" s="13" t="s">
        <v>136</v>
      </c>
      <c r="AW189" s="13" t="s">
        <v>37</v>
      </c>
      <c r="AX189" s="13" t="s">
        <v>85</v>
      </c>
      <c r="AY189" s="155" t="s">
        <v>128</v>
      </c>
    </row>
    <row r="190" spans="2:65" s="1" customFormat="1" ht="24.2" customHeight="1">
      <c r="B190" s="127"/>
      <c r="C190" s="128" t="s">
        <v>425</v>
      </c>
      <c r="D190" s="128" t="s">
        <v>131</v>
      </c>
      <c r="E190" s="129" t="s">
        <v>426</v>
      </c>
      <c r="F190" s="130" t="s">
        <v>427</v>
      </c>
      <c r="G190" s="131" t="s">
        <v>263</v>
      </c>
      <c r="H190" s="132">
        <v>163.75</v>
      </c>
      <c r="I190" s="133"/>
      <c r="J190" s="134">
        <f>ROUND(I190*H190,2)</f>
        <v>0</v>
      </c>
      <c r="K190" s="130" t="s">
        <v>135</v>
      </c>
      <c r="L190" s="32"/>
      <c r="M190" s="135" t="s">
        <v>3</v>
      </c>
      <c r="N190" s="136" t="s">
        <v>48</v>
      </c>
      <c r="P190" s="137">
        <f>O190*H190</f>
        <v>0</v>
      </c>
      <c r="Q190" s="137">
        <v>0</v>
      </c>
      <c r="R190" s="137">
        <f>Q190*H190</f>
        <v>0</v>
      </c>
      <c r="S190" s="137">
        <v>0</v>
      </c>
      <c r="T190" s="138">
        <f>S190*H190</f>
        <v>0</v>
      </c>
      <c r="AR190" s="139" t="s">
        <v>136</v>
      </c>
      <c r="AT190" s="139" t="s">
        <v>131</v>
      </c>
      <c r="AU190" s="139" t="s">
        <v>88</v>
      </c>
      <c r="AY190" s="17" t="s">
        <v>128</v>
      </c>
      <c r="BE190" s="140">
        <f>IF(N190="základní",J190,0)</f>
        <v>0</v>
      </c>
      <c r="BF190" s="140">
        <f>IF(N190="snížená",J190,0)</f>
        <v>0</v>
      </c>
      <c r="BG190" s="140">
        <f>IF(N190="zákl. přenesená",J190,0)</f>
        <v>0</v>
      </c>
      <c r="BH190" s="140">
        <f>IF(N190="sníž. přenesená",J190,0)</f>
        <v>0</v>
      </c>
      <c r="BI190" s="140">
        <f>IF(N190="nulová",J190,0)</f>
        <v>0</v>
      </c>
      <c r="BJ190" s="17" t="s">
        <v>85</v>
      </c>
      <c r="BK190" s="140">
        <f>ROUND(I190*H190,2)</f>
        <v>0</v>
      </c>
      <c r="BL190" s="17" t="s">
        <v>136</v>
      </c>
      <c r="BM190" s="139" t="s">
        <v>428</v>
      </c>
    </row>
    <row r="191" spans="2:65" s="1" customFormat="1" ht="11.25">
      <c r="B191" s="32"/>
      <c r="D191" s="141" t="s">
        <v>138</v>
      </c>
      <c r="F191" s="142" t="s">
        <v>429</v>
      </c>
      <c r="I191" s="143"/>
      <c r="L191" s="32"/>
      <c r="M191" s="144"/>
      <c r="T191" s="53"/>
      <c r="AT191" s="17" t="s">
        <v>138</v>
      </c>
      <c r="AU191" s="17" t="s">
        <v>88</v>
      </c>
    </row>
    <row r="192" spans="2:65" s="12" customFormat="1" ht="11.25">
      <c r="B192" s="147"/>
      <c r="D192" s="145" t="s">
        <v>149</v>
      </c>
      <c r="E192" s="148" t="s">
        <v>3</v>
      </c>
      <c r="F192" s="149" t="s">
        <v>415</v>
      </c>
      <c r="H192" s="150">
        <v>163.75</v>
      </c>
      <c r="I192" s="151"/>
      <c r="L192" s="147"/>
      <c r="M192" s="152"/>
      <c r="T192" s="153"/>
      <c r="AT192" s="148" t="s">
        <v>149</v>
      </c>
      <c r="AU192" s="148" t="s">
        <v>88</v>
      </c>
      <c r="AV192" s="12" t="s">
        <v>88</v>
      </c>
      <c r="AW192" s="12" t="s">
        <v>37</v>
      </c>
      <c r="AX192" s="12" t="s">
        <v>85</v>
      </c>
      <c r="AY192" s="148" t="s">
        <v>128</v>
      </c>
    </row>
    <row r="193" spans="2:65" s="1" customFormat="1" ht="24.2" customHeight="1">
      <c r="B193" s="127"/>
      <c r="C193" s="128" t="s">
        <v>430</v>
      </c>
      <c r="D193" s="128" t="s">
        <v>131</v>
      </c>
      <c r="E193" s="129" t="s">
        <v>431</v>
      </c>
      <c r="F193" s="130" t="s">
        <v>432</v>
      </c>
      <c r="G193" s="131" t="s">
        <v>263</v>
      </c>
      <c r="H193" s="132">
        <v>734.25</v>
      </c>
      <c r="I193" s="133"/>
      <c r="J193" s="134">
        <f>ROUND(I193*H193,2)</f>
        <v>0</v>
      </c>
      <c r="K193" s="130" t="s">
        <v>135</v>
      </c>
      <c r="L193" s="32"/>
      <c r="M193" s="135" t="s">
        <v>3</v>
      </c>
      <c r="N193" s="136" t="s">
        <v>48</v>
      </c>
      <c r="P193" s="137">
        <f>O193*H193</f>
        <v>0</v>
      </c>
      <c r="Q193" s="137">
        <v>0</v>
      </c>
      <c r="R193" s="137">
        <f>Q193*H193</f>
        <v>0</v>
      </c>
      <c r="S193" s="137">
        <v>0</v>
      </c>
      <c r="T193" s="138">
        <f>S193*H193</f>
        <v>0</v>
      </c>
      <c r="AR193" s="139" t="s">
        <v>136</v>
      </c>
      <c r="AT193" s="139" t="s">
        <v>131</v>
      </c>
      <c r="AU193" s="139" t="s">
        <v>88</v>
      </c>
      <c r="AY193" s="17" t="s">
        <v>128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7" t="s">
        <v>85</v>
      </c>
      <c r="BK193" s="140">
        <f>ROUND(I193*H193,2)</f>
        <v>0</v>
      </c>
      <c r="BL193" s="17" t="s">
        <v>136</v>
      </c>
      <c r="BM193" s="139" t="s">
        <v>433</v>
      </c>
    </row>
    <row r="194" spans="2:65" s="1" customFormat="1" ht="11.25">
      <c r="B194" s="32"/>
      <c r="D194" s="141" t="s">
        <v>138</v>
      </c>
      <c r="F194" s="142" t="s">
        <v>434</v>
      </c>
      <c r="I194" s="143"/>
      <c r="L194" s="32"/>
      <c r="M194" s="144"/>
      <c r="T194" s="53"/>
      <c r="AT194" s="17" t="s">
        <v>138</v>
      </c>
      <c r="AU194" s="17" t="s">
        <v>88</v>
      </c>
    </row>
    <row r="195" spans="2:65" s="12" customFormat="1" ht="11.25">
      <c r="B195" s="147"/>
      <c r="D195" s="145" t="s">
        <v>149</v>
      </c>
      <c r="E195" s="148" t="s">
        <v>3</v>
      </c>
      <c r="F195" s="149" t="s">
        <v>435</v>
      </c>
      <c r="H195" s="150">
        <v>668.25</v>
      </c>
      <c r="I195" s="151"/>
      <c r="L195" s="147"/>
      <c r="M195" s="152"/>
      <c r="T195" s="153"/>
      <c r="AT195" s="148" t="s">
        <v>149</v>
      </c>
      <c r="AU195" s="148" t="s">
        <v>88</v>
      </c>
      <c r="AV195" s="12" t="s">
        <v>88</v>
      </c>
      <c r="AW195" s="12" t="s">
        <v>37</v>
      </c>
      <c r="AX195" s="12" t="s">
        <v>77</v>
      </c>
      <c r="AY195" s="148" t="s">
        <v>128</v>
      </c>
    </row>
    <row r="196" spans="2:65" s="12" customFormat="1" ht="11.25">
      <c r="B196" s="147"/>
      <c r="D196" s="145" t="s">
        <v>149</v>
      </c>
      <c r="E196" s="148" t="s">
        <v>3</v>
      </c>
      <c r="F196" s="149" t="s">
        <v>416</v>
      </c>
      <c r="H196" s="150">
        <v>66</v>
      </c>
      <c r="I196" s="151"/>
      <c r="L196" s="147"/>
      <c r="M196" s="152"/>
      <c r="T196" s="153"/>
      <c r="AT196" s="148" t="s">
        <v>149</v>
      </c>
      <c r="AU196" s="148" t="s">
        <v>88</v>
      </c>
      <c r="AV196" s="12" t="s">
        <v>88</v>
      </c>
      <c r="AW196" s="12" t="s">
        <v>37</v>
      </c>
      <c r="AX196" s="12" t="s">
        <v>77</v>
      </c>
      <c r="AY196" s="148" t="s">
        <v>128</v>
      </c>
    </row>
    <row r="197" spans="2:65" s="13" customFormat="1" ht="11.25">
      <c r="B197" s="154"/>
      <c r="D197" s="145" t="s">
        <v>149</v>
      </c>
      <c r="E197" s="155" t="s">
        <v>3</v>
      </c>
      <c r="F197" s="156" t="s">
        <v>153</v>
      </c>
      <c r="H197" s="157">
        <v>734.25</v>
      </c>
      <c r="I197" s="158"/>
      <c r="L197" s="154"/>
      <c r="M197" s="159"/>
      <c r="T197" s="160"/>
      <c r="AT197" s="155" t="s">
        <v>149</v>
      </c>
      <c r="AU197" s="155" t="s">
        <v>88</v>
      </c>
      <c r="AV197" s="13" t="s">
        <v>136</v>
      </c>
      <c r="AW197" s="13" t="s">
        <v>37</v>
      </c>
      <c r="AX197" s="13" t="s">
        <v>85</v>
      </c>
      <c r="AY197" s="155" t="s">
        <v>128</v>
      </c>
    </row>
    <row r="198" spans="2:65" s="1" customFormat="1" ht="24.2" customHeight="1">
      <c r="B198" s="127"/>
      <c r="C198" s="128" t="s">
        <v>436</v>
      </c>
      <c r="D198" s="128" t="s">
        <v>131</v>
      </c>
      <c r="E198" s="129" t="s">
        <v>437</v>
      </c>
      <c r="F198" s="130" t="s">
        <v>438</v>
      </c>
      <c r="G198" s="131" t="s">
        <v>263</v>
      </c>
      <c r="H198" s="132">
        <v>19.2</v>
      </c>
      <c r="I198" s="133"/>
      <c r="J198" s="134">
        <f>ROUND(I198*H198,2)</f>
        <v>0</v>
      </c>
      <c r="K198" s="130" t="s">
        <v>135</v>
      </c>
      <c r="L198" s="32"/>
      <c r="M198" s="135" t="s">
        <v>3</v>
      </c>
      <c r="N198" s="136" t="s">
        <v>48</v>
      </c>
      <c r="P198" s="137">
        <f>O198*H198</f>
        <v>0</v>
      </c>
      <c r="Q198" s="137">
        <v>0</v>
      </c>
      <c r="R198" s="137">
        <f>Q198*H198</f>
        <v>0</v>
      </c>
      <c r="S198" s="137">
        <v>0</v>
      </c>
      <c r="T198" s="138">
        <f>S198*H198</f>
        <v>0</v>
      </c>
      <c r="AR198" s="139" t="s">
        <v>136</v>
      </c>
      <c r="AT198" s="139" t="s">
        <v>131</v>
      </c>
      <c r="AU198" s="139" t="s">
        <v>88</v>
      </c>
      <c r="AY198" s="17" t="s">
        <v>128</v>
      </c>
      <c r="BE198" s="140">
        <f>IF(N198="základní",J198,0)</f>
        <v>0</v>
      </c>
      <c r="BF198" s="140">
        <f>IF(N198="snížená",J198,0)</f>
        <v>0</v>
      </c>
      <c r="BG198" s="140">
        <f>IF(N198="zákl. přenesená",J198,0)</f>
        <v>0</v>
      </c>
      <c r="BH198" s="140">
        <f>IF(N198="sníž. přenesená",J198,0)</f>
        <v>0</v>
      </c>
      <c r="BI198" s="140">
        <f>IF(N198="nulová",J198,0)</f>
        <v>0</v>
      </c>
      <c r="BJ198" s="17" t="s">
        <v>85</v>
      </c>
      <c r="BK198" s="140">
        <f>ROUND(I198*H198,2)</f>
        <v>0</v>
      </c>
      <c r="BL198" s="17" t="s">
        <v>136</v>
      </c>
      <c r="BM198" s="139" t="s">
        <v>439</v>
      </c>
    </row>
    <row r="199" spans="2:65" s="1" customFormat="1" ht="11.25">
      <c r="B199" s="32"/>
      <c r="D199" s="141" t="s">
        <v>138</v>
      </c>
      <c r="F199" s="142" t="s">
        <v>440</v>
      </c>
      <c r="I199" s="143"/>
      <c r="L199" s="32"/>
      <c r="M199" s="144"/>
      <c r="T199" s="53"/>
      <c r="AT199" s="17" t="s">
        <v>138</v>
      </c>
      <c r="AU199" s="17" t="s">
        <v>88</v>
      </c>
    </row>
    <row r="200" spans="2:65" s="12" customFormat="1" ht="11.25">
      <c r="B200" s="147"/>
      <c r="D200" s="145" t="s">
        <v>149</v>
      </c>
      <c r="E200" s="148" t="s">
        <v>3</v>
      </c>
      <c r="F200" s="149" t="s">
        <v>417</v>
      </c>
      <c r="H200" s="150">
        <v>19.2</v>
      </c>
      <c r="I200" s="151"/>
      <c r="L200" s="147"/>
      <c r="M200" s="152"/>
      <c r="T200" s="153"/>
      <c r="AT200" s="148" t="s">
        <v>149</v>
      </c>
      <c r="AU200" s="148" t="s">
        <v>88</v>
      </c>
      <c r="AV200" s="12" t="s">
        <v>88</v>
      </c>
      <c r="AW200" s="12" t="s">
        <v>37</v>
      </c>
      <c r="AX200" s="12" t="s">
        <v>85</v>
      </c>
      <c r="AY200" s="148" t="s">
        <v>128</v>
      </c>
    </row>
    <row r="201" spans="2:65" s="11" customFormat="1" ht="22.9" customHeight="1">
      <c r="B201" s="115"/>
      <c r="D201" s="116" t="s">
        <v>76</v>
      </c>
      <c r="E201" s="125" t="s">
        <v>441</v>
      </c>
      <c r="F201" s="125" t="s">
        <v>442</v>
      </c>
      <c r="I201" s="118"/>
      <c r="J201" s="126">
        <f>BK201</f>
        <v>0</v>
      </c>
      <c r="L201" s="115"/>
      <c r="M201" s="120"/>
      <c r="P201" s="121">
        <f>SUM(P202:P203)</f>
        <v>0</v>
      </c>
      <c r="R201" s="121">
        <f>SUM(R202:R203)</f>
        <v>0</v>
      </c>
      <c r="T201" s="122">
        <f>SUM(T202:T203)</f>
        <v>0</v>
      </c>
      <c r="AR201" s="116" t="s">
        <v>85</v>
      </c>
      <c r="AT201" s="123" t="s">
        <v>76</v>
      </c>
      <c r="AU201" s="123" t="s">
        <v>85</v>
      </c>
      <c r="AY201" s="116" t="s">
        <v>128</v>
      </c>
      <c r="BK201" s="124">
        <f>SUM(BK202:BK203)</f>
        <v>0</v>
      </c>
    </row>
    <row r="202" spans="2:65" s="1" customFormat="1" ht="24.2" customHeight="1">
      <c r="B202" s="127"/>
      <c r="C202" s="128" t="s">
        <v>443</v>
      </c>
      <c r="D202" s="128" t="s">
        <v>131</v>
      </c>
      <c r="E202" s="129" t="s">
        <v>444</v>
      </c>
      <c r="F202" s="130" t="s">
        <v>445</v>
      </c>
      <c r="G202" s="131" t="s">
        <v>263</v>
      </c>
      <c r="H202" s="132">
        <v>219.89599999999999</v>
      </c>
      <c r="I202" s="133"/>
      <c r="J202" s="134">
        <f>ROUND(I202*H202,2)</f>
        <v>0</v>
      </c>
      <c r="K202" s="130" t="s">
        <v>135</v>
      </c>
      <c r="L202" s="32"/>
      <c r="M202" s="135" t="s">
        <v>3</v>
      </c>
      <c r="N202" s="136" t="s">
        <v>48</v>
      </c>
      <c r="P202" s="137">
        <f>O202*H202</f>
        <v>0</v>
      </c>
      <c r="Q202" s="137">
        <v>0</v>
      </c>
      <c r="R202" s="137">
        <f>Q202*H202</f>
        <v>0</v>
      </c>
      <c r="S202" s="137">
        <v>0</v>
      </c>
      <c r="T202" s="138">
        <f>S202*H202</f>
        <v>0</v>
      </c>
      <c r="AR202" s="139" t="s">
        <v>136</v>
      </c>
      <c r="AT202" s="139" t="s">
        <v>131</v>
      </c>
      <c r="AU202" s="139" t="s">
        <v>88</v>
      </c>
      <c r="AY202" s="17" t="s">
        <v>128</v>
      </c>
      <c r="BE202" s="140">
        <f>IF(N202="základní",J202,0)</f>
        <v>0</v>
      </c>
      <c r="BF202" s="140">
        <f>IF(N202="snížená",J202,0)</f>
        <v>0</v>
      </c>
      <c r="BG202" s="140">
        <f>IF(N202="zákl. přenesená",J202,0)</f>
        <v>0</v>
      </c>
      <c r="BH202" s="140">
        <f>IF(N202="sníž. přenesená",J202,0)</f>
        <v>0</v>
      </c>
      <c r="BI202" s="140">
        <f>IF(N202="nulová",J202,0)</f>
        <v>0</v>
      </c>
      <c r="BJ202" s="17" t="s">
        <v>85</v>
      </c>
      <c r="BK202" s="140">
        <f>ROUND(I202*H202,2)</f>
        <v>0</v>
      </c>
      <c r="BL202" s="17" t="s">
        <v>136</v>
      </c>
      <c r="BM202" s="139" t="s">
        <v>446</v>
      </c>
    </row>
    <row r="203" spans="2:65" s="1" customFormat="1" ht="11.25">
      <c r="B203" s="32"/>
      <c r="D203" s="141" t="s">
        <v>138</v>
      </c>
      <c r="F203" s="142" t="s">
        <v>447</v>
      </c>
      <c r="I203" s="143"/>
      <c r="L203" s="32"/>
      <c r="M203" s="144"/>
      <c r="T203" s="53"/>
      <c r="AT203" s="17" t="s">
        <v>138</v>
      </c>
      <c r="AU203" s="17" t="s">
        <v>88</v>
      </c>
    </row>
    <row r="204" spans="2:65" s="11" customFormat="1" ht="25.9" customHeight="1">
      <c r="B204" s="115"/>
      <c r="D204" s="116" t="s">
        <v>76</v>
      </c>
      <c r="E204" s="117" t="s">
        <v>273</v>
      </c>
      <c r="F204" s="117" t="s">
        <v>274</v>
      </c>
      <c r="I204" s="118"/>
      <c r="J204" s="119">
        <f>BK204</f>
        <v>0</v>
      </c>
      <c r="L204" s="115"/>
      <c r="M204" s="120"/>
      <c r="P204" s="121">
        <f>P205</f>
        <v>0</v>
      </c>
      <c r="R204" s="121">
        <f>R205</f>
        <v>0</v>
      </c>
      <c r="T204" s="122">
        <f>T205</f>
        <v>0</v>
      </c>
      <c r="AR204" s="116" t="s">
        <v>129</v>
      </c>
      <c r="AT204" s="123" t="s">
        <v>76</v>
      </c>
      <c r="AU204" s="123" t="s">
        <v>77</v>
      </c>
      <c r="AY204" s="116" t="s">
        <v>128</v>
      </c>
      <c r="BK204" s="124">
        <f>BK205</f>
        <v>0</v>
      </c>
    </row>
    <row r="205" spans="2:65" s="11" customFormat="1" ht="22.9" customHeight="1">
      <c r="B205" s="115"/>
      <c r="D205" s="116" t="s">
        <v>76</v>
      </c>
      <c r="E205" s="125" t="s">
        <v>448</v>
      </c>
      <c r="F205" s="125" t="s">
        <v>449</v>
      </c>
      <c r="I205" s="118"/>
      <c r="J205" s="126">
        <f>BK205</f>
        <v>0</v>
      </c>
      <c r="L205" s="115"/>
      <c r="M205" s="120"/>
      <c r="P205" s="121">
        <f>SUM(P206:P208)</f>
        <v>0</v>
      </c>
      <c r="R205" s="121">
        <f>SUM(R206:R208)</f>
        <v>0</v>
      </c>
      <c r="T205" s="122">
        <f>SUM(T206:T208)</f>
        <v>0</v>
      </c>
      <c r="AR205" s="116" t="s">
        <v>129</v>
      </c>
      <c r="AT205" s="123" t="s">
        <v>76</v>
      </c>
      <c r="AU205" s="123" t="s">
        <v>85</v>
      </c>
      <c r="AY205" s="116" t="s">
        <v>128</v>
      </c>
      <c r="BK205" s="124">
        <f>SUM(BK206:BK208)</f>
        <v>0</v>
      </c>
    </row>
    <row r="206" spans="2:65" s="1" customFormat="1" ht="16.5" customHeight="1">
      <c r="B206" s="127"/>
      <c r="C206" s="128" t="s">
        <v>450</v>
      </c>
      <c r="D206" s="128" t="s">
        <v>131</v>
      </c>
      <c r="E206" s="129" t="s">
        <v>451</v>
      </c>
      <c r="F206" s="130" t="s">
        <v>452</v>
      </c>
      <c r="G206" s="131" t="s">
        <v>280</v>
      </c>
      <c r="H206" s="132">
        <v>1</v>
      </c>
      <c r="I206" s="133"/>
      <c r="J206" s="134">
        <f>ROUND(I206*H206,2)</f>
        <v>0</v>
      </c>
      <c r="K206" s="130" t="s">
        <v>135</v>
      </c>
      <c r="L206" s="32"/>
      <c r="M206" s="135" t="s">
        <v>3</v>
      </c>
      <c r="N206" s="136" t="s">
        <v>48</v>
      </c>
      <c r="P206" s="137">
        <f>O206*H206</f>
        <v>0</v>
      </c>
      <c r="Q206" s="137">
        <v>0</v>
      </c>
      <c r="R206" s="137">
        <f>Q206*H206</f>
        <v>0</v>
      </c>
      <c r="S206" s="137">
        <v>0</v>
      </c>
      <c r="T206" s="138">
        <f>S206*H206</f>
        <v>0</v>
      </c>
      <c r="AR206" s="139" t="s">
        <v>281</v>
      </c>
      <c r="AT206" s="139" t="s">
        <v>131</v>
      </c>
      <c r="AU206" s="139" t="s">
        <v>88</v>
      </c>
      <c r="AY206" s="17" t="s">
        <v>128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7" t="s">
        <v>85</v>
      </c>
      <c r="BK206" s="140">
        <f>ROUND(I206*H206,2)</f>
        <v>0</v>
      </c>
      <c r="BL206" s="17" t="s">
        <v>281</v>
      </c>
      <c r="BM206" s="139" t="s">
        <v>453</v>
      </c>
    </row>
    <row r="207" spans="2:65" s="1" customFormat="1" ht="11.25">
      <c r="B207" s="32"/>
      <c r="D207" s="141" t="s">
        <v>138</v>
      </c>
      <c r="F207" s="142" t="s">
        <v>454</v>
      </c>
      <c r="I207" s="143"/>
      <c r="L207" s="32"/>
      <c r="M207" s="144"/>
      <c r="T207" s="53"/>
      <c r="AT207" s="17" t="s">
        <v>138</v>
      </c>
      <c r="AU207" s="17" t="s">
        <v>88</v>
      </c>
    </row>
    <row r="208" spans="2:65" s="1" customFormat="1" ht="29.25">
      <c r="B208" s="32"/>
      <c r="D208" s="145" t="s">
        <v>140</v>
      </c>
      <c r="F208" s="146" t="s">
        <v>455</v>
      </c>
      <c r="I208" s="143"/>
      <c r="L208" s="32"/>
      <c r="M208" s="177"/>
      <c r="N208" s="178"/>
      <c r="O208" s="178"/>
      <c r="P208" s="178"/>
      <c r="Q208" s="178"/>
      <c r="R208" s="178"/>
      <c r="S208" s="178"/>
      <c r="T208" s="179"/>
      <c r="AT208" s="17" t="s">
        <v>140</v>
      </c>
      <c r="AU208" s="17" t="s">
        <v>88</v>
      </c>
    </row>
    <row r="209" spans="2:12" s="1" customFormat="1" ht="6.95" customHeight="1">
      <c r="B209" s="41"/>
      <c r="C209" s="42"/>
      <c r="D209" s="42"/>
      <c r="E209" s="42"/>
      <c r="F209" s="42"/>
      <c r="G209" s="42"/>
      <c r="H209" s="42"/>
      <c r="I209" s="42"/>
      <c r="J209" s="42"/>
      <c r="K209" s="42"/>
      <c r="L209" s="32"/>
    </row>
  </sheetData>
  <autoFilter ref="C86:K208" xr:uid="{00000000-0009-0000-0000-000002000000}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xr:uid="{00000000-0004-0000-0200-000000000000}"/>
    <hyperlink ref="F96" r:id="rId2" xr:uid="{00000000-0004-0000-0200-000001000000}"/>
    <hyperlink ref="F101" r:id="rId3" xr:uid="{00000000-0004-0000-0200-000002000000}"/>
    <hyperlink ref="F106" r:id="rId4" xr:uid="{00000000-0004-0000-0200-000003000000}"/>
    <hyperlink ref="F113" r:id="rId5" xr:uid="{00000000-0004-0000-0200-000004000000}"/>
    <hyperlink ref="F117" r:id="rId6" xr:uid="{00000000-0004-0000-0200-000005000000}"/>
    <hyperlink ref="F121" r:id="rId7" xr:uid="{00000000-0004-0000-0200-000006000000}"/>
    <hyperlink ref="F126" r:id="rId8" xr:uid="{00000000-0004-0000-0200-000007000000}"/>
    <hyperlink ref="F131" r:id="rId9" xr:uid="{00000000-0004-0000-0200-000008000000}"/>
    <hyperlink ref="F137" r:id="rId10" xr:uid="{00000000-0004-0000-0200-000009000000}"/>
    <hyperlink ref="F143" r:id="rId11" xr:uid="{00000000-0004-0000-0200-00000A000000}"/>
    <hyperlink ref="F146" r:id="rId12" xr:uid="{00000000-0004-0000-0200-00000B000000}"/>
    <hyperlink ref="F149" r:id="rId13" xr:uid="{00000000-0004-0000-0200-00000C000000}"/>
    <hyperlink ref="F153" r:id="rId14" xr:uid="{00000000-0004-0000-0200-00000D000000}"/>
    <hyperlink ref="F160" r:id="rId15" xr:uid="{00000000-0004-0000-0200-00000E000000}"/>
    <hyperlink ref="F164" r:id="rId16" xr:uid="{00000000-0004-0000-0200-00000F000000}"/>
    <hyperlink ref="F167" r:id="rId17" xr:uid="{00000000-0004-0000-0200-000010000000}"/>
    <hyperlink ref="F170" r:id="rId18" xr:uid="{00000000-0004-0000-0200-000011000000}"/>
    <hyperlink ref="F173" r:id="rId19" xr:uid="{00000000-0004-0000-0200-000012000000}"/>
    <hyperlink ref="F177" r:id="rId20" xr:uid="{00000000-0004-0000-0200-000013000000}"/>
    <hyperlink ref="F184" r:id="rId21" xr:uid="{00000000-0004-0000-0200-000014000000}"/>
    <hyperlink ref="F191" r:id="rId22" xr:uid="{00000000-0004-0000-0200-000015000000}"/>
    <hyperlink ref="F194" r:id="rId23" xr:uid="{00000000-0004-0000-0200-000016000000}"/>
    <hyperlink ref="F199" r:id="rId24" xr:uid="{00000000-0004-0000-0200-000017000000}"/>
    <hyperlink ref="F203" r:id="rId25" xr:uid="{00000000-0004-0000-0200-000018000000}"/>
    <hyperlink ref="F207" r:id="rId26" xr:uid="{00000000-0004-0000-0200-000019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81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95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hidden="1" customHeight="1">
      <c r="B4" s="20"/>
      <c r="D4" s="21" t="s">
        <v>100</v>
      </c>
      <c r="L4" s="20"/>
      <c r="M4" s="85" t="s">
        <v>11</v>
      </c>
      <c r="AT4" s="17" t="s">
        <v>4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17</v>
      </c>
      <c r="L6" s="20"/>
    </row>
    <row r="7" spans="2:46" ht="26.25" hidden="1" customHeight="1">
      <c r="B7" s="20"/>
      <c r="E7" s="228" t="str">
        <f>'Rekapitulace stavby'!K6</f>
        <v>Silnice III/44214 – stavební úpravy – rekonstrukce mostu ev.č. 44214-2 přes Dobešovský potok před obcí Dobešov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101</v>
      </c>
      <c r="L8" s="32"/>
    </row>
    <row r="9" spans="2:46" s="1" customFormat="1" ht="16.5" hidden="1" customHeight="1">
      <c r="B9" s="32"/>
      <c r="E9" s="190" t="s">
        <v>456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19</v>
      </c>
      <c r="F11" s="25" t="s">
        <v>96</v>
      </c>
      <c r="I11" s="27" t="s">
        <v>20</v>
      </c>
      <c r="J11" s="25" t="s">
        <v>3</v>
      </c>
      <c r="L11" s="32"/>
    </row>
    <row r="12" spans="2:46" s="1" customFormat="1" ht="12" hidden="1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19. 1. 2022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46" s="1" customFormat="1" ht="18" hidden="1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29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hidden="1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hidden="1" customHeight="1">
      <c r="B24" s="32"/>
      <c r="E24" s="25" t="s">
        <v>40</v>
      </c>
      <c r="I24" s="27" t="s">
        <v>29</v>
      </c>
      <c r="J24" s="25" t="s">
        <v>3</v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41</v>
      </c>
      <c r="L26" s="32"/>
    </row>
    <row r="27" spans="2:12" s="7" customFormat="1" ht="16.5" hidden="1" customHeight="1">
      <c r="B27" s="86"/>
      <c r="E27" s="216" t="s">
        <v>3</v>
      </c>
      <c r="F27" s="216"/>
      <c r="G27" s="216"/>
      <c r="H27" s="216"/>
      <c r="L27" s="86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hidden="1" customHeight="1">
      <c r="B30" s="32"/>
      <c r="D30" s="87" t="s">
        <v>43</v>
      </c>
      <c r="J30" s="63">
        <f>ROUND(J92, 2)</f>
        <v>0</v>
      </c>
      <c r="L30" s="32"/>
    </row>
    <row r="31" spans="2:12" s="1" customFormat="1" ht="6.95" hidden="1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hidden="1" customHeight="1">
      <c r="B32" s="32"/>
      <c r="F32" s="35" t="s">
        <v>45</v>
      </c>
      <c r="I32" s="35" t="s">
        <v>44</v>
      </c>
      <c r="J32" s="35" t="s">
        <v>46</v>
      </c>
      <c r="L32" s="32"/>
    </row>
    <row r="33" spans="2:12" s="1" customFormat="1" ht="14.45" hidden="1" customHeight="1">
      <c r="B33" s="32"/>
      <c r="D33" s="52" t="s">
        <v>47</v>
      </c>
      <c r="E33" s="27" t="s">
        <v>48</v>
      </c>
      <c r="F33" s="88">
        <f>ROUND((SUM(BE92:BE809)),  2)</f>
        <v>0</v>
      </c>
      <c r="I33" s="89">
        <v>0.21</v>
      </c>
      <c r="J33" s="88">
        <f>ROUND(((SUM(BE92:BE809))*I33),  2)</f>
        <v>0</v>
      </c>
      <c r="L33" s="32"/>
    </row>
    <row r="34" spans="2:12" s="1" customFormat="1" ht="14.45" hidden="1" customHeight="1">
      <c r="B34" s="32"/>
      <c r="E34" s="27" t="s">
        <v>49</v>
      </c>
      <c r="F34" s="88">
        <f>ROUND((SUM(BF92:BF809)),  2)</f>
        <v>0</v>
      </c>
      <c r="I34" s="89">
        <v>0.15</v>
      </c>
      <c r="J34" s="88">
        <f>ROUND(((SUM(BF92:BF809))*I34),  2)</f>
        <v>0</v>
      </c>
      <c r="L34" s="32"/>
    </row>
    <row r="35" spans="2:12" s="1" customFormat="1" ht="14.45" hidden="1" customHeight="1">
      <c r="B35" s="32"/>
      <c r="E35" s="27" t="s">
        <v>50</v>
      </c>
      <c r="F35" s="88">
        <f>ROUND((SUM(BG92:BG809)),  2)</f>
        <v>0</v>
      </c>
      <c r="I35" s="89">
        <v>0.21</v>
      </c>
      <c r="J35" s="88">
        <f>0</f>
        <v>0</v>
      </c>
      <c r="L35" s="32"/>
    </row>
    <row r="36" spans="2:12" s="1" customFormat="1" ht="14.45" hidden="1" customHeight="1">
      <c r="B36" s="32"/>
      <c r="E36" s="27" t="s">
        <v>51</v>
      </c>
      <c r="F36" s="88">
        <f>ROUND((SUM(BH92:BH809)),  2)</f>
        <v>0</v>
      </c>
      <c r="I36" s="89">
        <v>0.15</v>
      </c>
      <c r="J36" s="88">
        <f>0</f>
        <v>0</v>
      </c>
      <c r="L36" s="32"/>
    </row>
    <row r="37" spans="2:12" s="1" customFormat="1" ht="14.45" hidden="1" customHeight="1">
      <c r="B37" s="32"/>
      <c r="E37" s="27" t="s">
        <v>52</v>
      </c>
      <c r="F37" s="88">
        <f>ROUND((SUM(BI92:BI809)),  2)</f>
        <v>0</v>
      </c>
      <c r="I37" s="89">
        <v>0</v>
      </c>
      <c r="J37" s="88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0"/>
      <c r="D39" s="91" t="s">
        <v>53</v>
      </c>
      <c r="E39" s="54"/>
      <c r="F39" s="54"/>
      <c r="G39" s="92" t="s">
        <v>54</v>
      </c>
      <c r="H39" s="93" t="s">
        <v>55</v>
      </c>
      <c r="I39" s="54"/>
      <c r="J39" s="94">
        <f>SUM(J30:J37)</f>
        <v>0</v>
      </c>
      <c r="K39" s="95"/>
      <c r="L39" s="32"/>
    </row>
    <row r="40" spans="2:12" s="1" customFormat="1" ht="14.45" hidden="1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1" spans="2:12" ht="11.25" hidden="1"/>
    <row r="42" spans="2:12" ht="11.25" hidden="1"/>
    <row r="43" spans="2:12" ht="11.25" hidden="1"/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103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26.25" customHeight="1">
      <c r="B48" s="32"/>
      <c r="E48" s="228" t="str">
        <f>E7</f>
        <v>Silnice III/44214 – stavební úpravy – rekonstrukce mostu ev.č. 44214-2 přes Dobešovský potok před obcí Dobešov</v>
      </c>
      <c r="F48" s="229"/>
      <c r="G48" s="229"/>
      <c r="H48" s="229"/>
      <c r="L48" s="32"/>
    </row>
    <row r="49" spans="2:47" s="1" customFormat="1" ht="12" customHeight="1">
      <c r="B49" s="32"/>
      <c r="C49" s="27" t="s">
        <v>101</v>
      </c>
      <c r="L49" s="32"/>
    </row>
    <row r="50" spans="2:47" s="1" customFormat="1" ht="16.5" customHeight="1">
      <c r="B50" s="32"/>
      <c r="E50" s="190" t="str">
        <f>E9</f>
        <v>SO 202 - Most</v>
      </c>
      <c r="F50" s="230"/>
      <c r="G50" s="230"/>
      <c r="H50" s="230"/>
      <c r="L50" s="32"/>
    </row>
    <row r="51" spans="2:47" s="1" customFormat="1" ht="6.95" customHeight="1">
      <c r="B51" s="32"/>
      <c r="L51" s="32"/>
    </row>
    <row r="52" spans="2:47" s="1" customFormat="1" ht="12" customHeight="1">
      <c r="B52" s="32"/>
      <c r="C52" s="27" t="s">
        <v>21</v>
      </c>
      <c r="F52" s="25" t="str">
        <f>F12</f>
        <v>Jakubčovice nad Odrou, okr.Nový Jičín</v>
      </c>
      <c r="I52" s="27" t="s">
        <v>23</v>
      </c>
      <c r="J52" s="49" t="str">
        <f>IF(J12="","",J12)</f>
        <v>19. 1. 2022</v>
      </c>
      <c r="L52" s="32"/>
    </row>
    <row r="53" spans="2:47" s="1" customFormat="1" ht="6.95" customHeight="1">
      <c r="B53" s="32"/>
      <c r="L53" s="32"/>
    </row>
    <row r="54" spans="2:47" s="1" customFormat="1" ht="15.2" customHeight="1">
      <c r="B54" s="32"/>
      <c r="C54" s="27" t="s">
        <v>25</v>
      </c>
      <c r="F54" s="25" t="str">
        <f>E15</f>
        <v>Správa silnic Moravskoslezského kraje</v>
      </c>
      <c r="I54" s="27" t="s">
        <v>33</v>
      </c>
      <c r="J54" s="30" t="str">
        <f>E21</f>
        <v>Rušar mosty s.r.o.</v>
      </c>
      <c r="L54" s="32"/>
    </row>
    <row r="55" spans="2:47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Ing. Čestmír Rez</v>
      </c>
      <c r="L55" s="32"/>
    </row>
    <row r="56" spans="2:47" s="1" customFormat="1" ht="10.35" customHeight="1">
      <c r="B56" s="32"/>
      <c r="L56" s="32"/>
    </row>
    <row r="57" spans="2:47" s="1" customFormat="1" ht="29.25" customHeight="1">
      <c r="B57" s="32"/>
      <c r="C57" s="96" t="s">
        <v>104</v>
      </c>
      <c r="D57" s="90"/>
      <c r="E57" s="90"/>
      <c r="F57" s="90"/>
      <c r="G57" s="90"/>
      <c r="H57" s="90"/>
      <c r="I57" s="90"/>
      <c r="J57" s="97" t="s">
        <v>105</v>
      </c>
      <c r="K57" s="90"/>
      <c r="L57" s="32"/>
    </row>
    <row r="58" spans="2:47" s="1" customFormat="1" ht="10.35" customHeight="1">
      <c r="B58" s="32"/>
      <c r="L58" s="32"/>
    </row>
    <row r="59" spans="2:47" s="1" customFormat="1" ht="22.9" customHeight="1">
      <c r="B59" s="32"/>
      <c r="C59" s="98" t="s">
        <v>75</v>
      </c>
      <c r="J59" s="63">
        <f>J92</f>
        <v>0</v>
      </c>
      <c r="L59" s="32"/>
      <c r="AU59" s="17" t="s">
        <v>106</v>
      </c>
    </row>
    <row r="60" spans="2:47" s="8" customFormat="1" ht="24.95" customHeight="1">
      <c r="B60" s="99"/>
      <c r="D60" s="100" t="s">
        <v>107</v>
      </c>
      <c r="E60" s="101"/>
      <c r="F60" s="101"/>
      <c r="G60" s="101"/>
      <c r="H60" s="101"/>
      <c r="I60" s="101"/>
      <c r="J60" s="102">
        <f>J93</f>
        <v>0</v>
      </c>
      <c r="L60" s="99"/>
    </row>
    <row r="61" spans="2:47" s="9" customFormat="1" ht="19.899999999999999" customHeight="1">
      <c r="B61" s="103"/>
      <c r="D61" s="104" t="s">
        <v>291</v>
      </c>
      <c r="E61" s="105"/>
      <c r="F61" s="105"/>
      <c r="G61" s="105"/>
      <c r="H61" s="105"/>
      <c r="I61" s="105"/>
      <c r="J61" s="106">
        <f>J94</f>
        <v>0</v>
      </c>
      <c r="L61" s="103"/>
    </row>
    <row r="62" spans="2:47" s="9" customFormat="1" ht="19.899999999999999" customHeight="1">
      <c r="B62" s="103"/>
      <c r="D62" s="104" t="s">
        <v>457</v>
      </c>
      <c r="E62" s="105"/>
      <c r="F62" s="105"/>
      <c r="G62" s="105"/>
      <c r="H62" s="105"/>
      <c r="I62" s="105"/>
      <c r="J62" s="106">
        <f>J283</f>
        <v>0</v>
      </c>
      <c r="L62" s="103"/>
    </row>
    <row r="63" spans="2:47" s="9" customFormat="1" ht="19.899999999999999" customHeight="1">
      <c r="B63" s="103"/>
      <c r="D63" s="104" t="s">
        <v>458</v>
      </c>
      <c r="E63" s="105"/>
      <c r="F63" s="105"/>
      <c r="G63" s="105"/>
      <c r="H63" s="105"/>
      <c r="I63" s="105"/>
      <c r="J63" s="106">
        <f>J345</f>
        <v>0</v>
      </c>
      <c r="L63" s="103"/>
    </row>
    <row r="64" spans="2:47" s="9" customFormat="1" ht="19.899999999999999" customHeight="1">
      <c r="B64" s="103"/>
      <c r="D64" s="104" t="s">
        <v>459</v>
      </c>
      <c r="E64" s="105"/>
      <c r="F64" s="105"/>
      <c r="G64" s="105"/>
      <c r="H64" s="105"/>
      <c r="I64" s="105"/>
      <c r="J64" s="106">
        <f>J429</f>
        <v>0</v>
      </c>
      <c r="L64" s="103"/>
    </row>
    <row r="65" spans="2:12" s="9" customFormat="1" ht="19.899999999999999" customHeight="1">
      <c r="B65" s="103"/>
      <c r="D65" s="104" t="s">
        <v>108</v>
      </c>
      <c r="E65" s="105"/>
      <c r="F65" s="105"/>
      <c r="G65" s="105"/>
      <c r="H65" s="105"/>
      <c r="I65" s="105"/>
      <c r="J65" s="106">
        <f>J512</f>
        <v>0</v>
      </c>
      <c r="L65" s="103"/>
    </row>
    <row r="66" spans="2:12" s="9" customFormat="1" ht="19.899999999999999" customHeight="1">
      <c r="B66" s="103"/>
      <c r="D66" s="104" t="s">
        <v>460</v>
      </c>
      <c r="E66" s="105"/>
      <c r="F66" s="105"/>
      <c r="G66" s="105"/>
      <c r="H66" s="105"/>
      <c r="I66" s="105"/>
      <c r="J66" s="106">
        <f>J557</f>
        <v>0</v>
      </c>
      <c r="L66" s="103"/>
    </row>
    <row r="67" spans="2:12" s="9" customFormat="1" ht="19.899999999999999" customHeight="1">
      <c r="B67" s="103"/>
      <c r="D67" s="104" t="s">
        <v>109</v>
      </c>
      <c r="E67" s="105"/>
      <c r="F67" s="105"/>
      <c r="G67" s="105"/>
      <c r="H67" s="105"/>
      <c r="I67" s="105"/>
      <c r="J67" s="106">
        <f>J564</f>
        <v>0</v>
      </c>
      <c r="L67" s="103"/>
    </row>
    <row r="68" spans="2:12" s="9" customFormat="1" ht="19.899999999999999" customHeight="1">
      <c r="B68" s="103"/>
      <c r="D68" s="104" t="s">
        <v>110</v>
      </c>
      <c r="E68" s="105"/>
      <c r="F68" s="105"/>
      <c r="G68" s="105"/>
      <c r="H68" s="105"/>
      <c r="I68" s="105"/>
      <c r="J68" s="106">
        <f>J667</f>
        <v>0</v>
      </c>
      <c r="L68" s="103"/>
    </row>
    <row r="69" spans="2:12" s="9" customFormat="1" ht="19.899999999999999" customHeight="1">
      <c r="B69" s="103"/>
      <c r="D69" s="104" t="s">
        <v>292</v>
      </c>
      <c r="E69" s="105"/>
      <c r="F69" s="105"/>
      <c r="G69" s="105"/>
      <c r="H69" s="105"/>
      <c r="I69" s="105"/>
      <c r="J69" s="106">
        <f>J715</f>
        <v>0</v>
      </c>
      <c r="L69" s="103"/>
    </row>
    <row r="70" spans="2:12" s="8" customFormat="1" ht="24.95" customHeight="1">
      <c r="B70" s="99"/>
      <c r="D70" s="100" t="s">
        <v>461</v>
      </c>
      <c r="E70" s="101"/>
      <c r="F70" s="101"/>
      <c r="G70" s="101"/>
      <c r="H70" s="101"/>
      <c r="I70" s="101"/>
      <c r="J70" s="102">
        <f>J718</f>
        <v>0</v>
      </c>
      <c r="L70" s="99"/>
    </row>
    <row r="71" spans="2:12" s="9" customFormat="1" ht="19.899999999999999" customHeight="1">
      <c r="B71" s="103"/>
      <c r="D71" s="104" t="s">
        <v>462</v>
      </c>
      <c r="E71" s="105"/>
      <c r="F71" s="105"/>
      <c r="G71" s="105"/>
      <c r="H71" s="105"/>
      <c r="I71" s="105"/>
      <c r="J71" s="106">
        <f>J719</f>
        <v>0</v>
      </c>
      <c r="L71" s="103"/>
    </row>
    <row r="72" spans="2:12" s="9" customFormat="1" ht="19.899999999999999" customHeight="1">
      <c r="B72" s="103"/>
      <c r="D72" s="104" t="s">
        <v>463</v>
      </c>
      <c r="E72" s="105"/>
      <c r="F72" s="105"/>
      <c r="G72" s="105"/>
      <c r="H72" s="105"/>
      <c r="I72" s="105"/>
      <c r="J72" s="106">
        <f>J806</f>
        <v>0</v>
      </c>
      <c r="L72" s="103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113</v>
      </c>
      <c r="L79" s="32"/>
    </row>
    <row r="80" spans="2:12" s="1" customFormat="1" ht="6.95" customHeight="1">
      <c r="B80" s="32"/>
      <c r="L80" s="32"/>
    </row>
    <row r="81" spans="2:65" s="1" customFormat="1" ht="12" customHeight="1">
      <c r="B81" s="32"/>
      <c r="C81" s="27" t="s">
        <v>17</v>
      </c>
      <c r="L81" s="32"/>
    </row>
    <row r="82" spans="2:65" s="1" customFormat="1" ht="26.25" customHeight="1">
      <c r="B82" s="32"/>
      <c r="E82" s="228" t="str">
        <f>E7</f>
        <v>Silnice III/44214 – stavební úpravy – rekonstrukce mostu ev.č. 44214-2 přes Dobešovský potok před obcí Dobešov</v>
      </c>
      <c r="F82" s="229"/>
      <c r="G82" s="229"/>
      <c r="H82" s="229"/>
      <c r="L82" s="32"/>
    </row>
    <row r="83" spans="2:65" s="1" customFormat="1" ht="12" customHeight="1">
      <c r="B83" s="32"/>
      <c r="C83" s="27" t="s">
        <v>101</v>
      </c>
      <c r="L83" s="32"/>
    </row>
    <row r="84" spans="2:65" s="1" customFormat="1" ht="16.5" customHeight="1">
      <c r="B84" s="32"/>
      <c r="E84" s="190" t="str">
        <f>E9</f>
        <v>SO 202 - Most</v>
      </c>
      <c r="F84" s="230"/>
      <c r="G84" s="230"/>
      <c r="H84" s="230"/>
      <c r="L84" s="32"/>
    </row>
    <row r="85" spans="2:65" s="1" customFormat="1" ht="6.95" customHeight="1">
      <c r="B85" s="32"/>
      <c r="L85" s="32"/>
    </row>
    <row r="86" spans="2:65" s="1" customFormat="1" ht="12" customHeight="1">
      <c r="B86" s="32"/>
      <c r="C86" s="27" t="s">
        <v>21</v>
      </c>
      <c r="F86" s="25" t="str">
        <f>F12</f>
        <v>Jakubčovice nad Odrou, okr.Nový Jičín</v>
      </c>
      <c r="I86" s="27" t="s">
        <v>23</v>
      </c>
      <c r="J86" s="49" t="str">
        <f>IF(J12="","",J12)</f>
        <v>19. 1. 2022</v>
      </c>
      <c r="L86" s="32"/>
    </row>
    <row r="87" spans="2:65" s="1" customFormat="1" ht="6.95" customHeight="1">
      <c r="B87" s="32"/>
      <c r="L87" s="32"/>
    </row>
    <row r="88" spans="2:65" s="1" customFormat="1" ht="15.2" customHeight="1">
      <c r="B88" s="32"/>
      <c r="C88" s="27" t="s">
        <v>25</v>
      </c>
      <c r="F88" s="25" t="str">
        <f>E15</f>
        <v>Správa silnic Moravskoslezského kraje</v>
      </c>
      <c r="I88" s="27" t="s">
        <v>33</v>
      </c>
      <c r="J88" s="30" t="str">
        <f>E21</f>
        <v>Rušar mosty s.r.o.</v>
      </c>
      <c r="L88" s="32"/>
    </row>
    <row r="89" spans="2:65" s="1" customFormat="1" ht="15.2" customHeight="1">
      <c r="B89" s="32"/>
      <c r="C89" s="27" t="s">
        <v>31</v>
      </c>
      <c r="F89" s="25" t="str">
        <f>IF(E18="","",E18)</f>
        <v>Vyplň údaj</v>
      </c>
      <c r="I89" s="27" t="s">
        <v>38</v>
      </c>
      <c r="J89" s="30" t="str">
        <f>E24</f>
        <v>Ing. Čestmír Rez</v>
      </c>
      <c r="L89" s="32"/>
    </row>
    <row r="90" spans="2:65" s="1" customFormat="1" ht="10.35" customHeight="1">
      <c r="B90" s="32"/>
      <c r="L90" s="32"/>
    </row>
    <row r="91" spans="2:65" s="10" customFormat="1" ht="29.25" customHeight="1">
      <c r="B91" s="107"/>
      <c r="C91" s="108" t="s">
        <v>114</v>
      </c>
      <c r="D91" s="109" t="s">
        <v>62</v>
      </c>
      <c r="E91" s="109" t="s">
        <v>58</v>
      </c>
      <c r="F91" s="109" t="s">
        <v>59</v>
      </c>
      <c r="G91" s="109" t="s">
        <v>115</v>
      </c>
      <c r="H91" s="109" t="s">
        <v>116</v>
      </c>
      <c r="I91" s="109" t="s">
        <v>117</v>
      </c>
      <c r="J91" s="109" t="s">
        <v>105</v>
      </c>
      <c r="K91" s="110" t="s">
        <v>118</v>
      </c>
      <c r="L91" s="107"/>
      <c r="M91" s="56" t="s">
        <v>3</v>
      </c>
      <c r="N91" s="57" t="s">
        <v>47</v>
      </c>
      <c r="O91" s="57" t="s">
        <v>119</v>
      </c>
      <c r="P91" s="57" t="s">
        <v>120</v>
      </c>
      <c r="Q91" s="57" t="s">
        <v>121</v>
      </c>
      <c r="R91" s="57" t="s">
        <v>122</v>
      </c>
      <c r="S91" s="57" t="s">
        <v>123</v>
      </c>
      <c r="T91" s="58" t="s">
        <v>124</v>
      </c>
    </row>
    <row r="92" spans="2:65" s="1" customFormat="1" ht="22.9" customHeight="1">
      <c r="B92" s="32"/>
      <c r="C92" s="61" t="s">
        <v>125</v>
      </c>
      <c r="J92" s="111">
        <f>BK92</f>
        <v>0</v>
      </c>
      <c r="L92" s="32"/>
      <c r="M92" s="59"/>
      <c r="N92" s="50"/>
      <c r="O92" s="50"/>
      <c r="P92" s="112">
        <f>P93+P718</f>
        <v>0</v>
      </c>
      <c r="Q92" s="50"/>
      <c r="R92" s="112">
        <f>R93+R718</f>
        <v>824.23629162999987</v>
      </c>
      <c r="S92" s="50"/>
      <c r="T92" s="113">
        <f>T93+T718</f>
        <v>695.21471500000007</v>
      </c>
      <c r="AT92" s="17" t="s">
        <v>76</v>
      </c>
      <c r="AU92" s="17" t="s">
        <v>106</v>
      </c>
      <c r="BK92" s="114">
        <f>BK93+BK718</f>
        <v>0</v>
      </c>
    </row>
    <row r="93" spans="2:65" s="11" customFormat="1" ht="25.9" customHeight="1">
      <c r="B93" s="115"/>
      <c r="D93" s="116" t="s">
        <v>76</v>
      </c>
      <c r="E93" s="117" t="s">
        <v>126</v>
      </c>
      <c r="F93" s="117" t="s">
        <v>127</v>
      </c>
      <c r="I93" s="118"/>
      <c r="J93" s="119">
        <f>BK93</f>
        <v>0</v>
      </c>
      <c r="L93" s="115"/>
      <c r="M93" s="120"/>
      <c r="P93" s="121">
        <f>P94+P283+P345+P429+P512+P557+P564+P667+P715</f>
        <v>0</v>
      </c>
      <c r="R93" s="121">
        <f>R94+R283+R345+R429+R512+R557+R564+R667+R715</f>
        <v>821.88446262999992</v>
      </c>
      <c r="T93" s="122">
        <f>T94+T283+T345+T429+T512+T557+T564+T667+T715</f>
        <v>695.21471500000007</v>
      </c>
      <c r="AR93" s="116" t="s">
        <v>85</v>
      </c>
      <c r="AT93" s="123" t="s">
        <v>76</v>
      </c>
      <c r="AU93" s="123" t="s">
        <v>77</v>
      </c>
      <c r="AY93" s="116" t="s">
        <v>128</v>
      </c>
      <c r="BK93" s="124">
        <f>BK94+BK283+BK345+BK429+BK512+BK557+BK564+BK667+BK715</f>
        <v>0</v>
      </c>
    </row>
    <row r="94" spans="2:65" s="11" customFormat="1" ht="22.9" customHeight="1">
      <c r="B94" s="115"/>
      <c r="D94" s="116" t="s">
        <v>76</v>
      </c>
      <c r="E94" s="125" t="s">
        <v>85</v>
      </c>
      <c r="F94" s="125" t="s">
        <v>294</v>
      </c>
      <c r="I94" s="118"/>
      <c r="J94" s="126">
        <f>BK94</f>
        <v>0</v>
      </c>
      <c r="L94" s="115"/>
      <c r="M94" s="120"/>
      <c r="P94" s="121">
        <f>SUM(P95:P282)</f>
        <v>0</v>
      </c>
      <c r="R94" s="121">
        <f>SUM(R95:R282)</f>
        <v>194.26836</v>
      </c>
      <c r="T94" s="122">
        <f>SUM(T95:T282)</f>
        <v>344</v>
      </c>
      <c r="AR94" s="116" t="s">
        <v>85</v>
      </c>
      <c r="AT94" s="123" t="s">
        <v>76</v>
      </c>
      <c r="AU94" s="123" t="s">
        <v>85</v>
      </c>
      <c r="AY94" s="116" t="s">
        <v>128</v>
      </c>
      <c r="BK94" s="124">
        <f>SUM(BK95:BK282)</f>
        <v>0</v>
      </c>
    </row>
    <row r="95" spans="2:65" s="1" customFormat="1" ht="24.2" customHeight="1">
      <c r="B95" s="127"/>
      <c r="C95" s="128" t="s">
        <v>85</v>
      </c>
      <c r="D95" s="128" t="s">
        <v>131</v>
      </c>
      <c r="E95" s="129" t="s">
        <v>464</v>
      </c>
      <c r="F95" s="130" t="s">
        <v>465</v>
      </c>
      <c r="G95" s="131" t="s">
        <v>134</v>
      </c>
      <c r="H95" s="132">
        <v>883</v>
      </c>
      <c r="I95" s="133"/>
      <c r="J95" s="134">
        <f>ROUND(I95*H95,2)</f>
        <v>0</v>
      </c>
      <c r="K95" s="130" t="s">
        <v>135</v>
      </c>
      <c r="L95" s="32"/>
      <c r="M95" s="135" t="s">
        <v>3</v>
      </c>
      <c r="N95" s="136" t="s">
        <v>48</v>
      </c>
      <c r="P95" s="137">
        <f>O95*H95</f>
        <v>0</v>
      </c>
      <c r="Q95" s="137">
        <v>0</v>
      </c>
      <c r="R95" s="137">
        <f>Q95*H95</f>
        <v>0</v>
      </c>
      <c r="S95" s="137">
        <v>0</v>
      </c>
      <c r="T95" s="138">
        <f>S95*H95</f>
        <v>0</v>
      </c>
      <c r="AR95" s="139" t="s">
        <v>136</v>
      </c>
      <c r="AT95" s="139" t="s">
        <v>131</v>
      </c>
      <c r="AU95" s="139" t="s">
        <v>88</v>
      </c>
      <c r="AY95" s="17" t="s">
        <v>128</v>
      </c>
      <c r="BE95" s="140">
        <f>IF(N95="základní",J95,0)</f>
        <v>0</v>
      </c>
      <c r="BF95" s="140">
        <f>IF(N95="snížená",J95,0)</f>
        <v>0</v>
      </c>
      <c r="BG95" s="140">
        <f>IF(N95="zákl. přenesená",J95,0)</f>
        <v>0</v>
      </c>
      <c r="BH95" s="140">
        <f>IF(N95="sníž. přenesená",J95,0)</f>
        <v>0</v>
      </c>
      <c r="BI95" s="140">
        <f>IF(N95="nulová",J95,0)</f>
        <v>0</v>
      </c>
      <c r="BJ95" s="17" t="s">
        <v>85</v>
      </c>
      <c r="BK95" s="140">
        <f>ROUND(I95*H95,2)</f>
        <v>0</v>
      </c>
      <c r="BL95" s="17" t="s">
        <v>136</v>
      </c>
      <c r="BM95" s="139" t="s">
        <v>466</v>
      </c>
    </row>
    <row r="96" spans="2:65" s="1" customFormat="1" ht="11.25">
      <c r="B96" s="32"/>
      <c r="D96" s="141" t="s">
        <v>138</v>
      </c>
      <c r="F96" s="142" t="s">
        <v>467</v>
      </c>
      <c r="I96" s="143"/>
      <c r="L96" s="32"/>
      <c r="M96" s="144"/>
      <c r="T96" s="53"/>
      <c r="AT96" s="17" t="s">
        <v>138</v>
      </c>
      <c r="AU96" s="17" t="s">
        <v>88</v>
      </c>
    </row>
    <row r="97" spans="2:65" s="12" customFormat="1" ht="11.25">
      <c r="B97" s="147"/>
      <c r="D97" s="145" t="s">
        <v>149</v>
      </c>
      <c r="E97" s="148" t="s">
        <v>3</v>
      </c>
      <c r="F97" s="149" t="s">
        <v>468</v>
      </c>
      <c r="H97" s="150">
        <v>883</v>
      </c>
      <c r="I97" s="151"/>
      <c r="L97" s="147"/>
      <c r="M97" s="152"/>
      <c r="T97" s="153"/>
      <c r="AT97" s="148" t="s">
        <v>149</v>
      </c>
      <c r="AU97" s="148" t="s">
        <v>88</v>
      </c>
      <c r="AV97" s="12" t="s">
        <v>88</v>
      </c>
      <c r="AW97" s="12" t="s">
        <v>37</v>
      </c>
      <c r="AX97" s="12" t="s">
        <v>85</v>
      </c>
      <c r="AY97" s="148" t="s">
        <v>128</v>
      </c>
    </row>
    <row r="98" spans="2:65" s="1" customFormat="1" ht="21.75" customHeight="1">
      <c r="B98" s="127"/>
      <c r="C98" s="128" t="s">
        <v>88</v>
      </c>
      <c r="D98" s="128" t="s">
        <v>131</v>
      </c>
      <c r="E98" s="129" t="s">
        <v>469</v>
      </c>
      <c r="F98" s="130" t="s">
        <v>470</v>
      </c>
      <c r="G98" s="131" t="s">
        <v>146</v>
      </c>
      <c r="H98" s="132">
        <v>33</v>
      </c>
      <c r="I98" s="133"/>
      <c r="J98" s="134">
        <f>ROUND(I98*H98,2)</f>
        <v>0</v>
      </c>
      <c r="K98" s="130" t="s">
        <v>135</v>
      </c>
      <c r="L98" s="32"/>
      <c r="M98" s="135" t="s">
        <v>3</v>
      </c>
      <c r="N98" s="136" t="s">
        <v>48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136</v>
      </c>
      <c r="AT98" s="139" t="s">
        <v>131</v>
      </c>
      <c r="AU98" s="139" t="s">
        <v>88</v>
      </c>
      <c r="AY98" s="17" t="s">
        <v>128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85</v>
      </c>
      <c r="BK98" s="140">
        <f>ROUND(I98*H98,2)</f>
        <v>0</v>
      </c>
      <c r="BL98" s="17" t="s">
        <v>136</v>
      </c>
      <c r="BM98" s="139" t="s">
        <v>471</v>
      </c>
    </row>
    <row r="99" spans="2:65" s="1" customFormat="1" ht="11.25">
      <c r="B99" s="32"/>
      <c r="D99" s="141" t="s">
        <v>138</v>
      </c>
      <c r="F99" s="142" t="s">
        <v>472</v>
      </c>
      <c r="I99" s="143"/>
      <c r="L99" s="32"/>
      <c r="M99" s="144"/>
      <c r="T99" s="53"/>
      <c r="AT99" s="17" t="s">
        <v>138</v>
      </c>
      <c r="AU99" s="17" t="s">
        <v>88</v>
      </c>
    </row>
    <row r="100" spans="2:65" s="12" customFormat="1" ht="11.25">
      <c r="B100" s="147"/>
      <c r="D100" s="145" t="s">
        <v>149</v>
      </c>
      <c r="E100" s="148" t="s">
        <v>3</v>
      </c>
      <c r="F100" s="149" t="s">
        <v>473</v>
      </c>
      <c r="H100" s="150">
        <v>33</v>
      </c>
      <c r="I100" s="151"/>
      <c r="L100" s="147"/>
      <c r="M100" s="152"/>
      <c r="T100" s="153"/>
      <c r="AT100" s="148" t="s">
        <v>149</v>
      </c>
      <c r="AU100" s="148" t="s">
        <v>88</v>
      </c>
      <c r="AV100" s="12" t="s">
        <v>88</v>
      </c>
      <c r="AW100" s="12" t="s">
        <v>37</v>
      </c>
      <c r="AX100" s="12" t="s">
        <v>85</v>
      </c>
      <c r="AY100" s="148" t="s">
        <v>128</v>
      </c>
    </row>
    <row r="101" spans="2:65" s="1" customFormat="1" ht="21.75" customHeight="1">
      <c r="B101" s="127"/>
      <c r="C101" s="128" t="s">
        <v>154</v>
      </c>
      <c r="D101" s="128" t="s">
        <v>131</v>
      </c>
      <c r="E101" s="129" t="s">
        <v>474</v>
      </c>
      <c r="F101" s="130" t="s">
        <v>475</v>
      </c>
      <c r="G101" s="131" t="s">
        <v>146</v>
      </c>
      <c r="H101" s="132">
        <v>3</v>
      </c>
      <c r="I101" s="133"/>
      <c r="J101" s="134">
        <f>ROUND(I101*H101,2)</f>
        <v>0</v>
      </c>
      <c r="K101" s="130" t="s">
        <v>135</v>
      </c>
      <c r="L101" s="32"/>
      <c r="M101" s="135" t="s">
        <v>3</v>
      </c>
      <c r="N101" s="136" t="s">
        <v>48</v>
      </c>
      <c r="P101" s="137">
        <f>O101*H101</f>
        <v>0</v>
      </c>
      <c r="Q101" s="137">
        <v>0</v>
      </c>
      <c r="R101" s="137">
        <f>Q101*H101</f>
        <v>0</v>
      </c>
      <c r="S101" s="137">
        <v>0</v>
      </c>
      <c r="T101" s="138">
        <f>S101*H101</f>
        <v>0</v>
      </c>
      <c r="AR101" s="139" t="s">
        <v>136</v>
      </c>
      <c r="AT101" s="139" t="s">
        <v>131</v>
      </c>
      <c r="AU101" s="139" t="s">
        <v>88</v>
      </c>
      <c r="AY101" s="17" t="s">
        <v>128</v>
      </c>
      <c r="BE101" s="140">
        <f>IF(N101="základní",J101,0)</f>
        <v>0</v>
      </c>
      <c r="BF101" s="140">
        <f>IF(N101="snížená",J101,0)</f>
        <v>0</v>
      </c>
      <c r="BG101" s="140">
        <f>IF(N101="zákl. přenesená",J101,0)</f>
        <v>0</v>
      </c>
      <c r="BH101" s="140">
        <f>IF(N101="sníž. přenesená",J101,0)</f>
        <v>0</v>
      </c>
      <c r="BI101" s="140">
        <f>IF(N101="nulová",J101,0)</f>
        <v>0</v>
      </c>
      <c r="BJ101" s="17" t="s">
        <v>85</v>
      </c>
      <c r="BK101" s="140">
        <f>ROUND(I101*H101,2)</f>
        <v>0</v>
      </c>
      <c r="BL101" s="17" t="s">
        <v>136</v>
      </c>
      <c r="BM101" s="139" t="s">
        <v>476</v>
      </c>
    </row>
    <row r="102" spans="2:65" s="1" customFormat="1" ht="11.25">
      <c r="B102" s="32"/>
      <c r="D102" s="141" t="s">
        <v>138</v>
      </c>
      <c r="F102" s="142" t="s">
        <v>477</v>
      </c>
      <c r="I102" s="143"/>
      <c r="L102" s="32"/>
      <c r="M102" s="144"/>
      <c r="T102" s="53"/>
      <c r="AT102" s="17" t="s">
        <v>138</v>
      </c>
      <c r="AU102" s="17" t="s">
        <v>88</v>
      </c>
    </row>
    <row r="103" spans="2:65" s="12" customFormat="1" ht="11.25">
      <c r="B103" s="147"/>
      <c r="D103" s="145" t="s">
        <v>149</v>
      </c>
      <c r="E103" s="148" t="s">
        <v>3</v>
      </c>
      <c r="F103" s="149" t="s">
        <v>478</v>
      </c>
      <c r="H103" s="150">
        <v>3</v>
      </c>
      <c r="I103" s="151"/>
      <c r="L103" s="147"/>
      <c r="M103" s="152"/>
      <c r="T103" s="153"/>
      <c r="AT103" s="148" t="s">
        <v>149</v>
      </c>
      <c r="AU103" s="148" t="s">
        <v>88</v>
      </c>
      <c r="AV103" s="12" t="s">
        <v>88</v>
      </c>
      <c r="AW103" s="12" t="s">
        <v>37</v>
      </c>
      <c r="AX103" s="12" t="s">
        <v>85</v>
      </c>
      <c r="AY103" s="148" t="s">
        <v>128</v>
      </c>
    </row>
    <row r="104" spans="2:65" s="1" customFormat="1" ht="24.2" customHeight="1">
      <c r="B104" s="127"/>
      <c r="C104" s="128" t="s">
        <v>136</v>
      </c>
      <c r="D104" s="128" t="s">
        <v>131</v>
      </c>
      <c r="E104" s="129" t="s">
        <v>479</v>
      </c>
      <c r="F104" s="130" t="s">
        <v>480</v>
      </c>
      <c r="G104" s="131" t="s">
        <v>146</v>
      </c>
      <c r="H104" s="132">
        <v>33</v>
      </c>
      <c r="I104" s="133"/>
      <c r="J104" s="134">
        <f>ROUND(I104*H104,2)</f>
        <v>0</v>
      </c>
      <c r="K104" s="130" t="s">
        <v>135</v>
      </c>
      <c r="L104" s="32"/>
      <c r="M104" s="135" t="s">
        <v>3</v>
      </c>
      <c r="N104" s="136" t="s">
        <v>48</v>
      </c>
      <c r="P104" s="137">
        <f>O104*H104</f>
        <v>0</v>
      </c>
      <c r="Q104" s="137">
        <v>0</v>
      </c>
      <c r="R104" s="137">
        <f>Q104*H104</f>
        <v>0</v>
      </c>
      <c r="S104" s="137">
        <v>0</v>
      </c>
      <c r="T104" s="138">
        <f>S104*H104</f>
        <v>0</v>
      </c>
      <c r="AR104" s="139" t="s">
        <v>136</v>
      </c>
      <c r="AT104" s="139" t="s">
        <v>131</v>
      </c>
      <c r="AU104" s="139" t="s">
        <v>88</v>
      </c>
      <c r="AY104" s="17" t="s">
        <v>128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7" t="s">
        <v>85</v>
      </c>
      <c r="BK104" s="140">
        <f>ROUND(I104*H104,2)</f>
        <v>0</v>
      </c>
      <c r="BL104" s="17" t="s">
        <v>136</v>
      </c>
      <c r="BM104" s="139" t="s">
        <v>481</v>
      </c>
    </row>
    <row r="105" spans="2:65" s="1" customFormat="1" ht="11.25">
      <c r="B105" s="32"/>
      <c r="D105" s="141" t="s">
        <v>138</v>
      </c>
      <c r="F105" s="142" t="s">
        <v>482</v>
      </c>
      <c r="I105" s="143"/>
      <c r="L105" s="32"/>
      <c r="M105" s="144"/>
      <c r="T105" s="53"/>
      <c r="AT105" s="17" t="s">
        <v>138</v>
      </c>
      <c r="AU105" s="17" t="s">
        <v>88</v>
      </c>
    </row>
    <row r="106" spans="2:65" s="12" customFormat="1" ht="11.25">
      <c r="B106" s="147"/>
      <c r="D106" s="145" t="s">
        <v>149</v>
      </c>
      <c r="E106" s="148" t="s">
        <v>3</v>
      </c>
      <c r="F106" s="149" t="s">
        <v>473</v>
      </c>
      <c r="H106" s="150">
        <v>33</v>
      </c>
      <c r="I106" s="151"/>
      <c r="L106" s="147"/>
      <c r="M106" s="152"/>
      <c r="T106" s="153"/>
      <c r="AT106" s="148" t="s">
        <v>149</v>
      </c>
      <c r="AU106" s="148" t="s">
        <v>88</v>
      </c>
      <c r="AV106" s="12" t="s">
        <v>88</v>
      </c>
      <c r="AW106" s="12" t="s">
        <v>37</v>
      </c>
      <c r="AX106" s="12" t="s">
        <v>85</v>
      </c>
      <c r="AY106" s="148" t="s">
        <v>128</v>
      </c>
    </row>
    <row r="107" spans="2:65" s="1" customFormat="1" ht="24.2" customHeight="1">
      <c r="B107" s="127"/>
      <c r="C107" s="128" t="s">
        <v>129</v>
      </c>
      <c r="D107" s="128" t="s">
        <v>131</v>
      </c>
      <c r="E107" s="129" t="s">
        <v>483</v>
      </c>
      <c r="F107" s="130" t="s">
        <v>484</v>
      </c>
      <c r="G107" s="131" t="s">
        <v>146</v>
      </c>
      <c r="H107" s="132">
        <v>3</v>
      </c>
      <c r="I107" s="133"/>
      <c r="J107" s="134">
        <f>ROUND(I107*H107,2)</f>
        <v>0</v>
      </c>
      <c r="K107" s="130" t="s">
        <v>135</v>
      </c>
      <c r="L107" s="32"/>
      <c r="M107" s="135" t="s">
        <v>3</v>
      </c>
      <c r="N107" s="136" t="s">
        <v>48</v>
      </c>
      <c r="P107" s="137">
        <f>O107*H107</f>
        <v>0</v>
      </c>
      <c r="Q107" s="137">
        <v>0</v>
      </c>
      <c r="R107" s="137">
        <f>Q107*H107</f>
        <v>0</v>
      </c>
      <c r="S107" s="137">
        <v>0</v>
      </c>
      <c r="T107" s="138">
        <f>S107*H107</f>
        <v>0</v>
      </c>
      <c r="AR107" s="139" t="s">
        <v>136</v>
      </c>
      <c r="AT107" s="139" t="s">
        <v>131</v>
      </c>
      <c r="AU107" s="139" t="s">
        <v>88</v>
      </c>
      <c r="AY107" s="17" t="s">
        <v>128</v>
      </c>
      <c r="BE107" s="140">
        <f>IF(N107="základní",J107,0)</f>
        <v>0</v>
      </c>
      <c r="BF107" s="140">
        <f>IF(N107="snížená",J107,0)</f>
        <v>0</v>
      </c>
      <c r="BG107" s="140">
        <f>IF(N107="zákl. přenesená",J107,0)</f>
        <v>0</v>
      </c>
      <c r="BH107" s="140">
        <f>IF(N107="sníž. přenesená",J107,0)</f>
        <v>0</v>
      </c>
      <c r="BI107" s="140">
        <f>IF(N107="nulová",J107,0)</f>
        <v>0</v>
      </c>
      <c r="BJ107" s="17" t="s">
        <v>85</v>
      </c>
      <c r="BK107" s="140">
        <f>ROUND(I107*H107,2)</f>
        <v>0</v>
      </c>
      <c r="BL107" s="17" t="s">
        <v>136</v>
      </c>
      <c r="BM107" s="139" t="s">
        <v>485</v>
      </c>
    </row>
    <row r="108" spans="2:65" s="1" customFormat="1" ht="11.25">
      <c r="B108" s="32"/>
      <c r="D108" s="141" t="s">
        <v>138</v>
      </c>
      <c r="F108" s="142" t="s">
        <v>486</v>
      </c>
      <c r="I108" s="143"/>
      <c r="L108" s="32"/>
      <c r="M108" s="144"/>
      <c r="T108" s="53"/>
      <c r="AT108" s="17" t="s">
        <v>138</v>
      </c>
      <c r="AU108" s="17" t="s">
        <v>88</v>
      </c>
    </row>
    <row r="109" spans="2:65" s="12" customFormat="1" ht="11.25">
      <c r="B109" s="147"/>
      <c r="D109" s="145" t="s">
        <v>149</v>
      </c>
      <c r="E109" s="148" t="s">
        <v>3</v>
      </c>
      <c r="F109" s="149" t="s">
        <v>478</v>
      </c>
      <c r="H109" s="150">
        <v>3</v>
      </c>
      <c r="I109" s="151"/>
      <c r="L109" s="147"/>
      <c r="M109" s="152"/>
      <c r="T109" s="153"/>
      <c r="AT109" s="148" t="s">
        <v>149</v>
      </c>
      <c r="AU109" s="148" t="s">
        <v>88</v>
      </c>
      <c r="AV109" s="12" t="s">
        <v>88</v>
      </c>
      <c r="AW109" s="12" t="s">
        <v>37</v>
      </c>
      <c r="AX109" s="12" t="s">
        <v>85</v>
      </c>
      <c r="AY109" s="148" t="s">
        <v>128</v>
      </c>
    </row>
    <row r="110" spans="2:65" s="1" customFormat="1" ht="21.75" customHeight="1">
      <c r="B110" s="127"/>
      <c r="C110" s="128" t="s">
        <v>171</v>
      </c>
      <c r="D110" s="128" t="s">
        <v>131</v>
      </c>
      <c r="E110" s="129" t="s">
        <v>487</v>
      </c>
      <c r="F110" s="130" t="s">
        <v>488</v>
      </c>
      <c r="G110" s="131" t="s">
        <v>134</v>
      </c>
      <c r="H110" s="132">
        <v>883</v>
      </c>
      <c r="I110" s="133"/>
      <c r="J110" s="134">
        <f>ROUND(I110*H110,2)</f>
        <v>0</v>
      </c>
      <c r="K110" s="130" t="s">
        <v>135</v>
      </c>
      <c r="L110" s="32"/>
      <c r="M110" s="135" t="s">
        <v>3</v>
      </c>
      <c r="N110" s="136" t="s">
        <v>48</v>
      </c>
      <c r="P110" s="137">
        <f>O110*H110</f>
        <v>0</v>
      </c>
      <c r="Q110" s="137">
        <v>0</v>
      </c>
      <c r="R110" s="137">
        <f>Q110*H110</f>
        <v>0</v>
      </c>
      <c r="S110" s="137">
        <v>0</v>
      </c>
      <c r="T110" s="138">
        <f>S110*H110</f>
        <v>0</v>
      </c>
      <c r="AR110" s="139" t="s">
        <v>136</v>
      </c>
      <c r="AT110" s="139" t="s">
        <v>131</v>
      </c>
      <c r="AU110" s="139" t="s">
        <v>88</v>
      </c>
      <c r="AY110" s="17" t="s">
        <v>128</v>
      </c>
      <c r="BE110" s="140">
        <f>IF(N110="základní",J110,0)</f>
        <v>0</v>
      </c>
      <c r="BF110" s="140">
        <f>IF(N110="snížená",J110,0)</f>
        <v>0</v>
      </c>
      <c r="BG110" s="140">
        <f>IF(N110="zákl. přenesená",J110,0)</f>
        <v>0</v>
      </c>
      <c r="BH110" s="140">
        <f>IF(N110="sníž. přenesená",J110,0)</f>
        <v>0</v>
      </c>
      <c r="BI110" s="140">
        <f>IF(N110="nulová",J110,0)</f>
        <v>0</v>
      </c>
      <c r="BJ110" s="17" t="s">
        <v>85</v>
      </c>
      <c r="BK110" s="140">
        <f>ROUND(I110*H110,2)</f>
        <v>0</v>
      </c>
      <c r="BL110" s="17" t="s">
        <v>136</v>
      </c>
      <c r="BM110" s="139" t="s">
        <v>489</v>
      </c>
    </row>
    <row r="111" spans="2:65" s="1" customFormat="1" ht="11.25">
      <c r="B111" s="32"/>
      <c r="D111" s="141" t="s">
        <v>138</v>
      </c>
      <c r="F111" s="142" t="s">
        <v>490</v>
      </c>
      <c r="I111" s="143"/>
      <c r="L111" s="32"/>
      <c r="M111" s="144"/>
      <c r="T111" s="53"/>
      <c r="AT111" s="17" t="s">
        <v>138</v>
      </c>
      <c r="AU111" s="17" t="s">
        <v>88</v>
      </c>
    </row>
    <row r="112" spans="2:65" s="12" customFormat="1" ht="11.25">
      <c r="B112" s="147"/>
      <c r="D112" s="145" t="s">
        <v>149</v>
      </c>
      <c r="E112" s="148" t="s">
        <v>3</v>
      </c>
      <c r="F112" s="149" t="s">
        <v>468</v>
      </c>
      <c r="H112" s="150">
        <v>883</v>
      </c>
      <c r="I112" s="151"/>
      <c r="L112" s="147"/>
      <c r="M112" s="152"/>
      <c r="T112" s="153"/>
      <c r="AT112" s="148" t="s">
        <v>149</v>
      </c>
      <c r="AU112" s="148" t="s">
        <v>88</v>
      </c>
      <c r="AV112" s="12" t="s">
        <v>88</v>
      </c>
      <c r="AW112" s="12" t="s">
        <v>37</v>
      </c>
      <c r="AX112" s="12" t="s">
        <v>85</v>
      </c>
      <c r="AY112" s="148" t="s">
        <v>128</v>
      </c>
    </row>
    <row r="113" spans="2:65" s="1" customFormat="1" ht="21.75" customHeight="1">
      <c r="B113" s="127"/>
      <c r="C113" s="128" t="s">
        <v>179</v>
      </c>
      <c r="D113" s="128" t="s">
        <v>131</v>
      </c>
      <c r="E113" s="129" t="s">
        <v>491</v>
      </c>
      <c r="F113" s="130" t="s">
        <v>492</v>
      </c>
      <c r="G113" s="131" t="s">
        <v>146</v>
      </c>
      <c r="H113" s="132">
        <v>33</v>
      </c>
      <c r="I113" s="133"/>
      <c r="J113" s="134">
        <f>ROUND(I113*H113,2)</f>
        <v>0</v>
      </c>
      <c r="K113" s="130" t="s">
        <v>135</v>
      </c>
      <c r="L113" s="32"/>
      <c r="M113" s="135" t="s">
        <v>3</v>
      </c>
      <c r="N113" s="136" t="s">
        <v>48</v>
      </c>
      <c r="P113" s="137">
        <f>O113*H113</f>
        <v>0</v>
      </c>
      <c r="Q113" s="137">
        <v>0</v>
      </c>
      <c r="R113" s="137">
        <f>Q113*H113</f>
        <v>0</v>
      </c>
      <c r="S113" s="137">
        <v>0</v>
      </c>
      <c r="T113" s="138">
        <f>S113*H113</f>
        <v>0</v>
      </c>
      <c r="AR113" s="139" t="s">
        <v>136</v>
      </c>
      <c r="AT113" s="139" t="s">
        <v>131</v>
      </c>
      <c r="AU113" s="139" t="s">
        <v>88</v>
      </c>
      <c r="AY113" s="17" t="s">
        <v>128</v>
      </c>
      <c r="BE113" s="140">
        <f>IF(N113="základní",J113,0)</f>
        <v>0</v>
      </c>
      <c r="BF113" s="140">
        <f>IF(N113="snížená",J113,0)</f>
        <v>0</v>
      </c>
      <c r="BG113" s="140">
        <f>IF(N113="zákl. přenesená",J113,0)</f>
        <v>0</v>
      </c>
      <c r="BH113" s="140">
        <f>IF(N113="sníž. přenesená",J113,0)</f>
        <v>0</v>
      </c>
      <c r="BI113" s="140">
        <f>IF(N113="nulová",J113,0)</f>
        <v>0</v>
      </c>
      <c r="BJ113" s="17" t="s">
        <v>85</v>
      </c>
      <c r="BK113" s="140">
        <f>ROUND(I113*H113,2)</f>
        <v>0</v>
      </c>
      <c r="BL113" s="17" t="s">
        <v>136</v>
      </c>
      <c r="BM113" s="139" t="s">
        <v>493</v>
      </c>
    </row>
    <row r="114" spans="2:65" s="1" customFormat="1" ht="11.25">
      <c r="B114" s="32"/>
      <c r="D114" s="141" t="s">
        <v>138</v>
      </c>
      <c r="F114" s="142" t="s">
        <v>494</v>
      </c>
      <c r="I114" s="143"/>
      <c r="L114" s="32"/>
      <c r="M114" s="144"/>
      <c r="T114" s="53"/>
      <c r="AT114" s="17" t="s">
        <v>138</v>
      </c>
      <c r="AU114" s="17" t="s">
        <v>88</v>
      </c>
    </row>
    <row r="115" spans="2:65" s="12" customFormat="1" ht="11.25">
      <c r="B115" s="147"/>
      <c r="D115" s="145" t="s">
        <v>149</v>
      </c>
      <c r="E115" s="148" t="s">
        <v>3</v>
      </c>
      <c r="F115" s="149" t="s">
        <v>473</v>
      </c>
      <c r="H115" s="150">
        <v>33</v>
      </c>
      <c r="I115" s="151"/>
      <c r="L115" s="147"/>
      <c r="M115" s="152"/>
      <c r="T115" s="153"/>
      <c r="AT115" s="148" t="s">
        <v>149</v>
      </c>
      <c r="AU115" s="148" t="s">
        <v>88</v>
      </c>
      <c r="AV115" s="12" t="s">
        <v>88</v>
      </c>
      <c r="AW115" s="12" t="s">
        <v>37</v>
      </c>
      <c r="AX115" s="12" t="s">
        <v>85</v>
      </c>
      <c r="AY115" s="148" t="s">
        <v>128</v>
      </c>
    </row>
    <row r="116" spans="2:65" s="1" customFormat="1" ht="21.75" customHeight="1">
      <c r="B116" s="127"/>
      <c r="C116" s="128" t="s">
        <v>158</v>
      </c>
      <c r="D116" s="128" t="s">
        <v>131</v>
      </c>
      <c r="E116" s="129" t="s">
        <v>495</v>
      </c>
      <c r="F116" s="130" t="s">
        <v>496</v>
      </c>
      <c r="G116" s="131" t="s">
        <v>146</v>
      </c>
      <c r="H116" s="132">
        <v>3</v>
      </c>
      <c r="I116" s="133"/>
      <c r="J116" s="134">
        <f>ROUND(I116*H116,2)</f>
        <v>0</v>
      </c>
      <c r="K116" s="130" t="s">
        <v>135</v>
      </c>
      <c r="L116" s="32"/>
      <c r="M116" s="135" t="s">
        <v>3</v>
      </c>
      <c r="N116" s="136" t="s">
        <v>48</v>
      </c>
      <c r="P116" s="137">
        <f>O116*H116</f>
        <v>0</v>
      </c>
      <c r="Q116" s="137">
        <v>0</v>
      </c>
      <c r="R116" s="137">
        <f>Q116*H116</f>
        <v>0</v>
      </c>
      <c r="S116" s="137">
        <v>0</v>
      </c>
      <c r="T116" s="138">
        <f>S116*H116</f>
        <v>0</v>
      </c>
      <c r="AR116" s="139" t="s">
        <v>136</v>
      </c>
      <c r="AT116" s="139" t="s">
        <v>131</v>
      </c>
      <c r="AU116" s="139" t="s">
        <v>88</v>
      </c>
      <c r="AY116" s="17" t="s">
        <v>128</v>
      </c>
      <c r="BE116" s="140">
        <f>IF(N116="základní",J116,0)</f>
        <v>0</v>
      </c>
      <c r="BF116" s="140">
        <f>IF(N116="snížená",J116,0)</f>
        <v>0</v>
      </c>
      <c r="BG116" s="140">
        <f>IF(N116="zákl. přenesená",J116,0)</f>
        <v>0</v>
      </c>
      <c r="BH116" s="140">
        <f>IF(N116="sníž. přenesená",J116,0)</f>
        <v>0</v>
      </c>
      <c r="BI116" s="140">
        <f>IF(N116="nulová",J116,0)</f>
        <v>0</v>
      </c>
      <c r="BJ116" s="17" t="s">
        <v>85</v>
      </c>
      <c r="BK116" s="140">
        <f>ROUND(I116*H116,2)</f>
        <v>0</v>
      </c>
      <c r="BL116" s="17" t="s">
        <v>136</v>
      </c>
      <c r="BM116" s="139" t="s">
        <v>497</v>
      </c>
    </row>
    <row r="117" spans="2:65" s="1" customFormat="1" ht="11.25">
      <c r="B117" s="32"/>
      <c r="D117" s="141" t="s">
        <v>138</v>
      </c>
      <c r="F117" s="142" t="s">
        <v>498</v>
      </c>
      <c r="I117" s="143"/>
      <c r="L117" s="32"/>
      <c r="M117" s="144"/>
      <c r="T117" s="53"/>
      <c r="AT117" s="17" t="s">
        <v>138</v>
      </c>
      <c r="AU117" s="17" t="s">
        <v>88</v>
      </c>
    </row>
    <row r="118" spans="2:65" s="12" customFormat="1" ht="11.25">
      <c r="B118" s="147"/>
      <c r="D118" s="145" t="s">
        <v>149</v>
      </c>
      <c r="E118" s="148" t="s">
        <v>3</v>
      </c>
      <c r="F118" s="149" t="s">
        <v>478</v>
      </c>
      <c r="H118" s="150">
        <v>3</v>
      </c>
      <c r="I118" s="151"/>
      <c r="L118" s="147"/>
      <c r="M118" s="152"/>
      <c r="T118" s="153"/>
      <c r="AT118" s="148" t="s">
        <v>149</v>
      </c>
      <c r="AU118" s="148" t="s">
        <v>88</v>
      </c>
      <c r="AV118" s="12" t="s">
        <v>88</v>
      </c>
      <c r="AW118" s="12" t="s">
        <v>37</v>
      </c>
      <c r="AX118" s="12" t="s">
        <v>85</v>
      </c>
      <c r="AY118" s="148" t="s">
        <v>128</v>
      </c>
    </row>
    <row r="119" spans="2:65" s="1" customFormat="1" ht="37.9" customHeight="1">
      <c r="B119" s="127"/>
      <c r="C119" s="128" t="s">
        <v>142</v>
      </c>
      <c r="D119" s="128" t="s">
        <v>131</v>
      </c>
      <c r="E119" s="129" t="s">
        <v>499</v>
      </c>
      <c r="F119" s="130" t="s">
        <v>500</v>
      </c>
      <c r="G119" s="131" t="s">
        <v>134</v>
      </c>
      <c r="H119" s="132">
        <v>325</v>
      </c>
      <c r="I119" s="133"/>
      <c r="J119" s="134">
        <f>ROUND(I119*H119,2)</f>
        <v>0</v>
      </c>
      <c r="K119" s="130" t="s">
        <v>135</v>
      </c>
      <c r="L119" s="32"/>
      <c r="M119" s="135" t="s">
        <v>3</v>
      </c>
      <c r="N119" s="136" t="s">
        <v>48</v>
      </c>
      <c r="P119" s="137">
        <f>O119*H119</f>
        <v>0</v>
      </c>
      <c r="Q119" s="137">
        <v>0</v>
      </c>
      <c r="R119" s="137">
        <f>Q119*H119</f>
        <v>0</v>
      </c>
      <c r="S119" s="137">
        <v>0.57999999999999996</v>
      </c>
      <c r="T119" s="138">
        <f>S119*H119</f>
        <v>188.5</v>
      </c>
      <c r="AR119" s="139" t="s">
        <v>136</v>
      </c>
      <c r="AT119" s="139" t="s">
        <v>131</v>
      </c>
      <c r="AU119" s="139" t="s">
        <v>88</v>
      </c>
      <c r="AY119" s="17" t="s">
        <v>128</v>
      </c>
      <c r="BE119" s="140">
        <f>IF(N119="základní",J119,0)</f>
        <v>0</v>
      </c>
      <c r="BF119" s="140">
        <f>IF(N119="snížená",J119,0)</f>
        <v>0</v>
      </c>
      <c r="BG119" s="140">
        <f>IF(N119="zákl. přenesená",J119,0)</f>
        <v>0</v>
      </c>
      <c r="BH119" s="140">
        <f>IF(N119="sníž. přenesená",J119,0)</f>
        <v>0</v>
      </c>
      <c r="BI119" s="140">
        <f>IF(N119="nulová",J119,0)</f>
        <v>0</v>
      </c>
      <c r="BJ119" s="17" t="s">
        <v>85</v>
      </c>
      <c r="BK119" s="140">
        <f>ROUND(I119*H119,2)</f>
        <v>0</v>
      </c>
      <c r="BL119" s="17" t="s">
        <v>136</v>
      </c>
      <c r="BM119" s="139" t="s">
        <v>501</v>
      </c>
    </row>
    <row r="120" spans="2:65" s="1" customFormat="1" ht="11.25">
      <c r="B120" s="32"/>
      <c r="D120" s="141" t="s">
        <v>138</v>
      </c>
      <c r="F120" s="142" t="s">
        <v>502</v>
      </c>
      <c r="I120" s="143"/>
      <c r="L120" s="32"/>
      <c r="M120" s="144"/>
      <c r="T120" s="53"/>
      <c r="AT120" s="17" t="s">
        <v>138</v>
      </c>
      <c r="AU120" s="17" t="s">
        <v>88</v>
      </c>
    </row>
    <row r="121" spans="2:65" s="12" customFormat="1" ht="11.25">
      <c r="B121" s="147"/>
      <c r="D121" s="145" t="s">
        <v>149</v>
      </c>
      <c r="E121" s="148" t="s">
        <v>3</v>
      </c>
      <c r="F121" s="149" t="s">
        <v>503</v>
      </c>
      <c r="H121" s="150">
        <v>325</v>
      </c>
      <c r="I121" s="151"/>
      <c r="L121" s="147"/>
      <c r="M121" s="152"/>
      <c r="T121" s="153"/>
      <c r="AT121" s="148" t="s">
        <v>149</v>
      </c>
      <c r="AU121" s="148" t="s">
        <v>88</v>
      </c>
      <c r="AV121" s="12" t="s">
        <v>88</v>
      </c>
      <c r="AW121" s="12" t="s">
        <v>37</v>
      </c>
      <c r="AX121" s="12" t="s">
        <v>85</v>
      </c>
      <c r="AY121" s="148" t="s">
        <v>128</v>
      </c>
    </row>
    <row r="122" spans="2:65" s="1" customFormat="1" ht="24.2" customHeight="1">
      <c r="B122" s="127"/>
      <c r="C122" s="128" t="s">
        <v>196</v>
      </c>
      <c r="D122" s="128" t="s">
        <v>131</v>
      </c>
      <c r="E122" s="129" t="s">
        <v>504</v>
      </c>
      <c r="F122" s="130" t="s">
        <v>505</v>
      </c>
      <c r="G122" s="131" t="s">
        <v>134</v>
      </c>
      <c r="H122" s="132">
        <v>650</v>
      </c>
      <c r="I122" s="133"/>
      <c r="J122" s="134">
        <f>ROUND(I122*H122,2)</f>
        <v>0</v>
      </c>
      <c r="K122" s="130" t="s">
        <v>135</v>
      </c>
      <c r="L122" s="32"/>
      <c r="M122" s="135" t="s">
        <v>3</v>
      </c>
      <c r="N122" s="136" t="s">
        <v>48</v>
      </c>
      <c r="P122" s="137">
        <f>O122*H122</f>
        <v>0</v>
      </c>
      <c r="Q122" s="137">
        <v>5.0000000000000002E-5</v>
      </c>
      <c r="R122" s="137">
        <f>Q122*H122</f>
        <v>3.2500000000000001E-2</v>
      </c>
      <c r="S122" s="137">
        <v>0.115</v>
      </c>
      <c r="T122" s="138">
        <f>S122*H122</f>
        <v>74.75</v>
      </c>
      <c r="AR122" s="139" t="s">
        <v>136</v>
      </c>
      <c r="AT122" s="139" t="s">
        <v>131</v>
      </c>
      <c r="AU122" s="139" t="s">
        <v>88</v>
      </c>
      <c r="AY122" s="17" t="s">
        <v>128</v>
      </c>
      <c r="BE122" s="140">
        <f>IF(N122="základní",J122,0)</f>
        <v>0</v>
      </c>
      <c r="BF122" s="140">
        <f>IF(N122="snížená",J122,0)</f>
        <v>0</v>
      </c>
      <c r="BG122" s="140">
        <f>IF(N122="zákl. přenesená",J122,0)</f>
        <v>0</v>
      </c>
      <c r="BH122" s="140">
        <f>IF(N122="sníž. přenesená",J122,0)</f>
        <v>0</v>
      </c>
      <c r="BI122" s="140">
        <f>IF(N122="nulová",J122,0)</f>
        <v>0</v>
      </c>
      <c r="BJ122" s="17" t="s">
        <v>85</v>
      </c>
      <c r="BK122" s="140">
        <f>ROUND(I122*H122,2)</f>
        <v>0</v>
      </c>
      <c r="BL122" s="17" t="s">
        <v>136</v>
      </c>
      <c r="BM122" s="139" t="s">
        <v>506</v>
      </c>
    </row>
    <row r="123" spans="2:65" s="1" customFormat="1" ht="11.25">
      <c r="B123" s="32"/>
      <c r="D123" s="141" t="s">
        <v>138</v>
      </c>
      <c r="F123" s="142" t="s">
        <v>507</v>
      </c>
      <c r="I123" s="143"/>
      <c r="L123" s="32"/>
      <c r="M123" s="144"/>
      <c r="T123" s="53"/>
      <c r="AT123" s="17" t="s">
        <v>138</v>
      </c>
      <c r="AU123" s="17" t="s">
        <v>88</v>
      </c>
    </row>
    <row r="124" spans="2:65" s="14" customFormat="1" ht="11.25">
      <c r="B124" s="171"/>
      <c r="D124" s="145" t="s">
        <v>149</v>
      </c>
      <c r="E124" s="172" t="s">
        <v>3</v>
      </c>
      <c r="F124" s="173" t="s">
        <v>508</v>
      </c>
      <c r="H124" s="172" t="s">
        <v>3</v>
      </c>
      <c r="I124" s="174"/>
      <c r="L124" s="171"/>
      <c r="M124" s="175"/>
      <c r="T124" s="176"/>
      <c r="AT124" s="172" t="s">
        <v>149</v>
      </c>
      <c r="AU124" s="172" t="s">
        <v>88</v>
      </c>
      <c r="AV124" s="14" t="s">
        <v>85</v>
      </c>
      <c r="AW124" s="14" t="s">
        <v>37</v>
      </c>
      <c r="AX124" s="14" t="s">
        <v>77</v>
      </c>
      <c r="AY124" s="172" t="s">
        <v>128</v>
      </c>
    </row>
    <row r="125" spans="2:65" s="12" customFormat="1" ht="11.25">
      <c r="B125" s="147"/>
      <c r="D125" s="145" t="s">
        <v>149</v>
      </c>
      <c r="E125" s="148" t="s">
        <v>3</v>
      </c>
      <c r="F125" s="149" t="s">
        <v>509</v>
      </c>
      <c r="H125" s="150">
        <v>650</v>
      </c>
      <c r="I125" s="151"/>
      <c r="L125" s="147"/>
      <c r="M125" s="152"/>
      <c r="T125" s="153"/>
      <c r="AT125" s="148" t="s">
        <v>149</v>
      </c>
      <c r="AU125" s="148" t="s">
        <v>88</v>
      </c>
      <c r="AV125" s="12" t="s">
        <v>88</v>
      </c>
      <c r="AW125" s="12" t="s">
        <v>37</v>
      </c>
      <c r="AX125" s="12" t="s">
        <v>85</v>
      </c>
      <c r="AY125" s="148" t="s">
        <v>128</v>
      </c>
    </row>
    <row r="126" spans="2:65" s="1" customFormat="1" ht="24.2" customHeight="1">
      <c r="B126" s="127"/>
      <c r="C126" s="128" t="s">
        <v>201</v>
      </c>
      <c r="D126" s="128" t="s">
        <v>131</v>
      </c>
      <c r="E126" s="129" t="s">
        <v>510</v>
      </c>
      <c r="F126" s="130" t="s">
        <v>511</v>
      </c>
      <c r="G126" s="131" t="s">
        <v>313</v>
      </c>
      <c r="H126" s="132">
        <v>42.5</v>
      </c>
      <c r="I126" s="133"/>
      <c r="J126" s="134">
        <f>ROUND(I126*H126,2)</f>
        <v>0</v>
      </c>
      <c r="K126" s="130" t="s">
        <v>135</v>
      </c>
      <c r="L126" s="32"/>
      <c r="M126" s="135" t="s">
        <v>3</v>
      </c>
      <c r="N126" s="136" t="s">
        <v>48</v>
      </c>
      <c r="P126" s="137">
        <f>O126*H126</f>
        <v>0</v>
      </c>
      <c r="Q126" s="137">
        <v>0</v>
      </c>
      <c r="R126" s="137">
        <f>Q126*H126</f>
        <v>0</v>
      </c>
      <c r="S126" s="137">
        <v>1.9</v>
      </c>
      <c r="T126" s="138">
        <f>S126*H126</f>
        <v>80.75</v>
      </c>
      <c r="AR126" s="139" t="s">
        <v>136</v>
      </c>
      <c r="AT126" s="139" t="s">
        <v>131</v>
      </c>
      <c r="AU126" s="139" t="s">
        <v>88</v>
      </c>
      <c r="AY126" s="17" t="s">
        <v>128</v>
      </c>
      <c r="BE126" s="140">
        <f>IF(N126="základní",J126,0)</f>
        <v>0</v>
      </c>
      <c r="BF126" s="140">
        <f>IF(N126="snížená",J126,0)</f>
        <v>0</v>
      </c>
      <c r="BG126" s="140">
        <f>IF(N126="zákl. přenesená",J126,0)</f>
        <v>0</v>
      </c>
      <c r="BH126" s="140">
        <f>IF(N126="sníž. přenesená",J126,0)</f>
        <v>0</v>
      </c>
      <c r="BI126" s="140">
        <f>IF(N126="nulová",J126,0)</f>
        <v>0</v>
      </c>
      <c r="BJ126" s="17" t="s">
        <v>85</v>
      </c>
      <c r="BK126" s="140">
        <f>ROUND(I126*H126,2)</f>
        <v>0</v>
      </c>
      <c r="BL126" s="17" t="s">
        <v>136</v>
      </c>
      <c r="BM126" s="139" t="s">
        <v>512</v>
      </c>
    </row>
    <row r="127" spans="2:65" s="1" customFormat="1" ht="11.25">
      <c r="B127" s="32"/>
      <c r="D127" s="141" t="s">
        <v>138</v>
      </c>
      <c r="F127" s="142" t="s">
        <v>513</v>
      </c>
      <c r="I127" s="143"/>
      <c r="L127" s="32"/>
      <c r="M127" s="144"/>
      <c r="T127" s="53"/>
      <c r="AT127" s="17" t="s">
        <v>138</v>
      </c>
      <c r="AU127" s="17" t="s">
        <v>88</v>
      </c>
    </row>
    <row r="128" spans="2:65" s="12" customFormat="1" ht="11.25">
      <c r="B128" s="147"/>
      <c r="D128" s="145" t="s">
        <v>149</v>
      </c>
      <c r="E128" s="148" t="s">
        <v>3</v>
      </c>
      <c r="F128" s="149" t="s">
        <v>514</v>
      </c>
      <c r="H128" s="150">
        <v>42.5</v>
      </c>
      <c r="I128" s="151"/>
      <c r="L128" s="147"/>
      <c r="M128" s="152"/>
      <c r="T128" s="153"/>
      <c r="AT128" s="148" t="s">
        <v>149</v>
      </c>
      <c r="AU128" s="148" t="s">
        <v>88</v>
      </c>
      <c r="AV128" s="12" t="s">
        <v>88</v>
      </c>
      <c r="AW128" s="12" t="s">
        <v>37</v>
      </c>
      <c r="AX128" s="12" t="s">
        <v>85</v>
      </c>
      <c r="AY128" s="148" t="s">
        <v>128</v>
      </c>
    </row>
    <row r="129" spans="2:65" s="1" customFormat="1" ht="24.2" customHeight="1">
      <c r="B129" s="127"/>
      <c r="C129" s="128" t="s">
        <v>207</v>
      </c>
      <c r="D129" s="128" t="s">
        <v>131</v>
      </c>
      <c r="E129" s="129" t="s">
        <v>515</v>
      </c>
      <c r="F129" s="130" t="s">
        <v>516</v>
      </c>
      <c r="G129" s="131" t="s">
        <v>313</v>
      </c>
      <c r="H129" s="132">
        <v>42.5</v>
      </c>
      <c r="I129" s="133"/>
      <c r="J129" s="134">
        <f>ROUND(I129*H129,2)</f>
        <v>0</v>
      </c>
      <c r="K129" s="130" t="s">
        <v>135</v>
      </c>
      <c r="L129" s="32"/>
      <c r="M129" s="135" t="s">
        <v>3</v>
      </c>
      <c r="N129" s="136" t="s">
        <v>48</v>
      </c>
      <c r="P129" s="137">
        <f>O129*H129</f>
        <v>0</v>
      </c>
      <c r="Q129" s="137">
        <v>0</v>
      </c>
      <c r="R129" s="137">
        <f>Q129*H129</f>
        <v>0</v>
      </c>
      <c r="S129" s="137">
        <v>0</v>
      </c>
      <c r="T129" s="138">
        <f>S129*H129</f>
        <v>0</v>
      </c>
      <c r="AR129" s="139" t="s">
        <v>136</v>
      </c>
      <c r="AT129" s="139" t="s">
        <v>131</v>
      </c>
      <c r="AU129" s="139" t="s">
        <v>88</v>
      </c>
      <c r="AY129" s="17" t="s">
        <v>128</v>
      </c>
      <c r="BE129" s="140">
        <f>IF(N129="základní",J129,0)</f>
        <v>0</v>
      </c>
      <c r="BF129" s="140">
        <f>IF(N129="snížená",J129,0)</f>
        <v>0</v>
      </c>
      <c r="BG129" s="140">
        <f>IF(N129="zákl. přenesená",J129,0)</f>
        <v>0</v>
      </c>
      <c r="BH129" s="140">
        <f>IF(N129="sníž. přenesená",J129,0)</f>
        <v>0</v>
      </c>
      <c r="BI129" s="140">
        <f>IF(N129="nulová",J129,0)</f>
        <v>0</v>
      </c>
      <c r="BJ129" s="17" t="s">
        <v>85</v>
      </c>
      <c r="BK129" s="140">
        <f>ROUND(I129*H129,2)</f>
        <v>0</v>
      </c>
      <c r="BL129" s="17" t="s">
        <v>136</v>
      </c>
      <c r="BM129" s="139" t="s">
        <v>517</v>
      </c>
    </row>
    <row r="130" spans="2:65" s="1" customFormat="1" ht="11.25">
      <c r="B130" s="32"/>
      <c r="D130" s="141" t="s">
        <v>138</v>
      </c>
      <c r="F130" s="142" t="s">
        <v>518</v>
      </c>
      <c r="I130" s="143"/>
      <c r="L130" s="32"/>
      <c r="M130" s="144"/>
      <c r="T130" s="53"/>
      <c r="AT130" s="17" t="s">
        <v>138</v>
      </c>
      <c r="AU130" s="17" t="s">
        <v>88</v>
      </c>
    </row>
    <row r="131" spans="2:65" s="12" customFormat="1" ht="11.25">
      <c r="B131" s="147"/>
      <c r="D131" s="145" t="s">
        <v>149</v>
      </c>
      <c r="E131" s="148" t="s">
        <v>3</v>
      </c>
      <c r="F131" s="149" t="s">
        <v>519</v>
      </c>
      <c r="H131" s="150">
        <v>42.5</v>
      </c>
      <c r="I131" s="151"/>
      <c r="L131" s="147"/>
      <c r="M131" s="152"/>
      <c r="T131" s="153"/>
      <c r="AT131" s="148" t="s">
        <v>149</v>
      </c>
      <c r="AU131" s="148" t="s">
        <v>88</v>
      </c>
      <c r="AV131" s="12" t="s">
        <v>88</v>
      </c>
      <c r="AW131" s="12" t="s">
        <v>37</v>
      </c>
      <c r="AX131" s="12" t="s">
        <v>85</v>
      </c>
      <c r="AY131" s="148" t="s">
        <v>128</v>
      </c>
    </row>
    <row r="132" spans="2:65" s="1" customFormat="1" ht="24.2" customHeight="1">
      <c r="B132" s="127"/>
      <c r="C132" s="128" t="s">
        <v>213</v>
      </c>
      <c r="D132" s="128" t="s">
        <v>131</v>
      </c>
      <c r="E132" s="129" t="s">
        <v>520</v>
      </c>
      <c r="F132" s="130" t="s">
        <v>521</v>
      </c>
      <c r="G132" s="131" t="s">
        <v>313</v>
      </c>
      <c r="H132" s="132">
        <v>42.5</v>
      </c>
      <c r="I132" s="133"/>
      <c r="J132" s="134">
        <f>ROUND(I132*H132,2)</f>
        <v>0</v>
      </c>
      <c r="K132" s="130" t="s">
        <v>135</v>
      </c>
      <c r="L132" s="32"/>
      <c r="M132" s="135" t="s">
        <v>3</v>
      </c>
      <c r="N132" s="136" t="s">
        <v>48</v>
      </c>
      <c r="P132" s="137">
        <f>O132*H132</f>
        <v>0</v>
      </c>
      <c r="Q132" s="137">
        <v>0</v>
      </c>
      <c r="R132" s="137">
        <f>Q132*H132</f>
        <v>0</v>
      </c>
      <c r="S132" s="137">
        <v>0</v>
      </c>
      <c r="T132" s="138">
        <f>S132*H132</f>
        <v>0</v>
      </c>
      <c r="AR132" s="139" t="s">
        <v>136</v>
      </c>
      <c r="AT132" s="139" t="s">
        <v>131</v>
      </c>
      <c r="AU132" s="139" t="s">
        <v>88</v>
      </c>
      <c r="AY132" s="17" t="s">
        <v>128</v>
      </c>
      <c r="BE132" s="140">
        <f>IF(N132="základní",J132,0)</f>
        <v>0</v>
      </c>
      <c r="BF132" s="140">
        <f>IF(N132="snížená",J132,0)</f>
        <v>0</v>
      </c>
      <c r="BG132" s="140">
        <f>IF(N132="zákl. přenesená",J132,0)</f>
        <v>0</v>
      </c>
      <c r="BH132" s="140">
        <f>IF(N132="sníž. přenesená",J132,0)</f>
        <v>0</v>
      </c>
      <c r="BI132" s="140">
        <f>IF(N132="nulová",J132,0)</f>
        <v>0</v>
      </c>
      <c r="BJ132" s="17" t="s">
        <v>85</v>
      </c>
      <c r="BK132" s="140">
        <f>ROUND(I132*H132,2)</f>
        <v>0</v>
      </c>
      <c r="BL132" s="17" t="s">
        <v>136</v>
      </c>
      <c r="BM132" s="139" t="s">
        <v>522</v>
      </c>
    </row>
    <row r="133" spans="2:65" s="1" customFormat="1" ht="11.25">
      <c r="B133" s="32"/>
      <c r="D133" s="141" t="s">
        <v>138</v>
      </c>
      <c r="F133" s="142" t="s">
        <v>523</v>
      </c>
      <c r="I133" s="143"/>
      <c r="L133" s="32"/>
      <c r="M133" s="144"/>
      <c r="T133" s="53"/>
      <c r="AT133" s="17" t="s">
        <v>138</v>
      </c>
      <c r="AU133" s="17" t="s">
        <v>88</v>
      </c>
    </row>
    <row r="134" spans="2:65" s="12" customFormat="1" ht="11.25">
      <c r="B134" s="147"/>
      <c r="D134" s="145" t="s">
        <v>149</v>
      </c>
      <c r="E134" s="148" t="s">
        <v>3</v>
      </c>
      <c r="F134" s="149" t="s">
        <v>519</v>
      </c>
      <c r="H134" s="150">
        <v>42.5</v>
      </c>
      <c r="I134" s="151"/>
      <c r="L134" s="147"/>
      <c r="M134" s="152"/>
      <c r="T134" s="153"/>
      <c r="AT134" s="148" t="s">
        <v>149</v>
      </c>
      <c r="AU134" s="148" t="s">
        <v>88</v>
      </c>
      <c r="AV134" s="12" t="s">
        <v>88</v>
      </c>
      <c r="AW134" s="12" t="s">
        <v>37</v>
      </c>
      <c r="AX134" s="12" t="s">
        <v>85</v>
      </c>
      <c r="AY134" s="148" t="s">
        <v>128</v>
      </c>
    </row>
    <row r="135" spans="2:65" s="1" customFormat="1" ht="16.5" customHeight="1">
      <c r="B135" s="127"/>
      <c r="C135" s="128" t="s">
        <v>219</v>
      </c>
      <c r="D135" s="128" t="s">
        <v>131</v>
      </c>
      <c r="E135" s="129" t="s">
        <v>524</v>
      </c>
      <c r="F135" s="130" t="s">
        <v>525</v>
      </c>
      <c r="G135" s="131" t="s">
        <v>233</v>
      </c>
      <c r="H135" s="132">
        <v>41</v>
      </c>
      <c r="I135" s="133"/>
      <c r="J135" s="134">
        <f>ROUND(I135*H135,2)</f>
        <v>0</v>
      </c>
      <c r="K135" s="130" t="s">
        <v>135</v>
      </c>
      <c r="L135" s="32"/>
      <c r="M135" s="135" t="s">
        <v>3</v>
      </c>
      <c r="N135" s="136" t="s">
        <v>48</v>
      </c>
      <c r="P135" s="137">
        <f>O135*H135</f>
        <v>0</v>
      </c>
      <c r="Q135" s="137">
        <v>2.6980000000000001E-2</v>
      </c>
      <c r="R135" s="137">
        <f>Q135*H135</f>
        <v>1.1061799999999999</v>
      </c>
      <c r="S135" s="137">
        <v>0</v>
      </c>
      <c r="T135" s="138">
        <f>S135*H135</f>
        <v>0</v>
      </c>
      <c r="AR135" s="139" t="s">
        <v>136</v>
      </c>
      <c r="AT135" s="139" t="s">
        <v>131</v>
      </c>
      <c r="AU135" s="139" t="s">
        <v>88</v>
      </c>
      <c r="AY135" s="17" t="s">
        <v>128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7" t="s">
        <v>85</v>
      </c>
      <c r="BK135" s="140">
        <f>ROUND(I135*H135,2)</f>
        <v>0</v>
      </c>
      <c r="BL135" s="17" t="s">
        <v>136</v>
      </c>
      <c r="BM135" s="139" t="s">
        <v>526</v>
      </c>
    </row>
    <row r="136" spans="2:65" s="1" customFormat="1" ht="11.25">
      <c r="B136" s="32"/>
      <c r="D136" s="141" t="s">
        <v>138</v>
      </c>
      <c r="F136" s="142" t="s">
        <v>527</v>
      </c>
      <c r="I136" s="143"/>
      <c r="L136" s="32"/>
      <c r="M136" s="144"/>
      <c r="T136" s="53"/>
      <c r="AT136" s="17" t="s">
        <v>138</v>
      </c>
      <c r="AU136" s="17" t="s">
        <v>88</v>
      </c>
    </row>
    <row r="137" spans="2:65" s="12" customFormat="1" ht="11.25">
      <c r="B137" s="147"/>
      <c r="D137" s="145" t="s">
        <v>149</v>
      </c>
      <c r="E137" s="148" t="s">
        <v>3</v>
      </c>
      <c r="F137" s="149" t="s">
        <v>528</v>
      </c>
      <c r="H137" s="150">
        <v>41</v>
      </c>
      <c r="I137" s="151"/>
      <c r="L137" s="147"/>
      <c r="M137" s="152"/>
      <c r="T137" s="153"/>
      <c r="AT137" s="148" t="s">
        <v>149</v>
      </c>
      <c r="AU137" s="148" t="s">
        <v>88</v>
      </c>
      <c r="AV137" s="12" t="s">
        <v>88</v>
      </c>
      <c r="AW137" s="12" t="s">
        <v>37</v>
      </c>
      <c r="AX137" s="12" t="s">
        <v>85</v>
      </c>
      <c r="AY137" s="148" t="s">
        <v>128</v>
      </c>
    </row>
    <row r="138" spans="2:65" s="1" customFormat="1" ht="16.5" customHeight="1">
      <c r="B138" s="127"/>
      <c r="C138" s="128" t="s">
        <v>9</v>
      </c>
      <c r="D138" s="128" t="s">
        <v>131</v>
      </c>
      <c r="E138" s="129" t="s">
        <v>529</v>
      </c>
      <c r="F138" s="130" t="s">
        <v>530</v>
      </c>
      <c r="G138" s="131" t="s">
        <v>531</v>
      </c>
      <c r="H138" s="132">
        <v>900</v>
      </c>
      <c r="I138" s="133"/>
      <c r="J138" s="134">
        <f>ROUND(I138*H138,2)</f>
        <v>0</v>
      </c>
      <c r="K138" s="130" t="s">
        <v>135</v>
      </c>
      <c r="L138" s="32"/>
      <c r="M138" s="135" t="s">
        <v>3</v>
      </c>
      <c r="N138" s="136" t="s">
        <v>48</v>
      </c>
      <c r="P138" s="137">
        <f>O138*H138</f>
        <v>0</v>
      </c>
      <c r="Q138" s="137">
        <v>3.0000000000000001E-5</v>
      </c>
      <c r="R138" s="137">
        <f>Q138*H138</f>
        <v>2.7E-2</v>
      </c>
      <c r="S138" s="137">
        <v>0</v>
      </c>
      <c r="T138" s="138">
        <f>S138*H138</f>
        <v>0</v>
      </c>
      <c r="AR138" s="139" t="s">
        <v>136</v>
      </c>
      <c r="AT138" s="139" t="s">
        <v>131</v>
      </c>
      <c r="AU138" s="139" t="s">
        <v>88</v>
      </c>
      <c r="AY138" s="17" t="s">
        <v>128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7" t="s">
        <v>85</v>
      </c>
      <c r="BK138" s="140">
        <f>ROUND(I138*H138,2)</f>
        <v>0</v>
      </c>
      <c r="BL138" s="17" t="s">
        <v>136</v>
      </c>
      <c r="BM138" s="139" t="s">
        <v>532</v>
      </c>
    </row>
    <row r="139" spans="2:65" s="1" customFormat="1" ht="11.25">
      <c r="B139" s="32"/>
      <c r="D139" s="141" t="s">
        <v>138</v>
      </c>
      <c r="F139" s="142" t="s">
        <v>533</v>
      </c>
      <c r="I139" s="143"/>
      <c r="L139" s="32"/>
      <c r="M139" s="144"/>
      <c r="T139" s="53"/>
      <c r="AT139" s="17" t="s">
        <v>138</v>
      </c>
      <c r="AU139" s="17" t="s">
        <v>88</v>
      </c>
    </row>
    <row r="140" spans="2:65" s="12" customFormat="1" ht="11.25">
      <c r="B140" s="147"/>
      <c r="D140" s="145" t="s">
        <v>149</v>
      </c>
      <c r="E140" s="148" t="s">
        <v>3</v>
      </c>
      <c r="F140" s="149" t="s">
        <v>534</v>
      </c>
      <c r="H140" s="150">
        <v>900</v>
      </c>
      <c r="I140" s="151"/>
      <c r="L140" s="147"/>
      <c r="M140" s="152"/>
      <c r="T140" s="153"/>
      <c r="AT140" s="148" t="s">
        <v>149</v>
      </c>
      <c r="AU140" s="148" t="s">
        <v>88</v>
      </c>
      <c r="AV140" s="12" t="s">
        <v>88</v>
      </c>
      <c r="AW140" s="12" t="s">
        <v>37</v>
      </c>
      <c r="AX140" s="12" t="s">
        <v>85</v>
      </c>
      <c r="AY140" s="148" t="s">
        <v>128</v>
      </c>
    </row>
    <row r="141" spans="2:65" s="1" customFormat="1" ht="24.2" customHeight="1">
      <c r="B141" s="127"/>
      <c r="C141" s="128" t="s">
        <v>230</v>
      </c>
      <c r="D141" s="128" t="s">
        <v>131</v>
      </c>
      <c r="E141" s="129" t="s">
        <v>535</v>
      </c>
      <c r="F141" s="130" t="s">
        <v>536</v>
      </c>
      <c r="G141" s="131" t="s">
        <v>537</v>
      </c>
      <c r="H141" s="132">
        <v>90</v>
      </c>
      <c r="I141" s="133"/>
      <c r="J141" s="134">
        <f>ROUND(I141*H141,2)</f>
        <v>0</v>
      </c>
      <c r="K141" s="130" t="s">
        <v>135</v>
      </c>
      <c r="L141" s="32"/>
      <c r="M141" s="135" t="s">
        <v>3</v>
      </c>
      <c r="N141" s="136" t="s">
        <v>48</v>
      </c>
      <c r="P141" s="137">
        <f>O141*H141</f>
        <v>0</v>
      </c>
      <c r="Q141" s="137">
        <v>0</v>
      </c>
      <c r="R141" s="137">
        <f>Q141*H141</f>
        <v>0</v>
      </c>
      <c r="S141" s="137">
        <v>0</v>
      </c>
      <c r="T141" s="138">
        <f>S141*H141</f>
        <v>0</v>
      </c>
      <c r="AR141" s="139" t="s">
        <v>136</v>
      </c>
      <c r="AT141" s="139" t="s">
        <v>131</v>
      </c>
      <c r="AU141" s="139" t="s">
        <v>88</v>
      </c>
      <c r="AY141" s="17" t="s">
        <v>128</v>
      </c>
      <c r="BE141" s="140">
        <f>IF(N141="základní",J141,0)</f>
        <v>0</v>
      </c>
      <c r="BF141" s="140">
        <f>IF(N141="snížená",J141,0)</f>
        <v>0</v>
      </c>
      <c r="BG141" s="140">
        <f>IF(N141="zákl. přenesená",J141,0)</f>
        <v>0</v>
      </c>
      <c r="BH141" s="140">
        <f>IF(N141="sníž. přenesená",J141,0)</f>
        <v>0</v>
      </c>
      <c r="BI141" s="140">
        <f>IF(N141="nulová",J141,0)</f>
        <v>0</v>
      </c>
      <c r="BJ141" s="17" t="s">
        <v>85</v>
      </c>
      <c r="BK141" s="140">
        <f>ROUND(I141*H141,2)</f>
        <v>0</v>
      </c>
      <c r="BL141" s="17" t="s">
        <v>136</v>
      </c>
      <c r="BM141" s="139" t="s">
        <v>538</v>
      </c>
    </row>
    <row r="142" spans="2:65" s="1" customFormat="1" ht="11.25">
      <c r="B142" s="32"/>
      <c r="D142" s="141" t="s">
        <v>138</v>
      </c>
      <c r="F142" s="142" t="s">
        <v>539</v>
      </c>
      <c r="I142" s="143"/>
      <c r="L142" s="32"/>
      <c r="M142" s="144"/>
      <c r="T142" s="53"/>
      <c r="AT142" s="17" t="s">
        <v>138</v>
      </c>
      <c r="AU142" s="17" t="s">
        <v>88</v>
      </c>
    </row>
    <row r="143" spans="2:65" s="12" customFormat="1" ht="11.25">
      <c r="B143" s="147"/>
      <c r="D143" s="145" t="s">
        <v>149</v>
      </c>
      <c r="E143" s="148" t="s">
        <v>3</v>
      </c>
      <c r="F143" s="149" t="s">
        <v>540</v>
      </c>
      <c r="H143" s="150">
        <v>90</v>
      </c>
      <c r="I143" s="151"/>
      <c r="L143" s="147"/>
      <c r="M143" s="152"/>
      <c r="T143" s="153"/>
      <c r="AT143" s="148" t="s">
        <v>149</v>
      </c>
      <c r="AU143" s="148" t="s">
        <v>88</v>
      </c>
      <c r="AV143" s="12" t="s">
        <v>88</v>
      </c>
      <c r="AW143" s="12" t="s">
        <v>37</v>
      </c>
      <c r="AX143" s="12" t="s">
        <v>85</v>
      </c>
      <c r="AY143" s="148" t="s">
        <v>128</v>
      </c>
    </row>
    <row r="144" spans="2:65" s="1" customFormat="1" ht="16.5" customHeight="1">
      <c r="B144" s="127"/>
      <c r="C144" s="128" t="s">
        <v>237</v>
      </c>
      <c r="D144" s="128" t="s">
        <v>131</v>
      </c>
      <c r="E144" s="129" t="s">
        <v>541</v>
      </c>
      <c r="F144" s="130" t="s">
        <v>542</v>
      </c>
      <c r="G144" s="131" t="s">
        <v>134</v>
      </c>
      <c r="H144" s="132">
        <v>565</v>
      </c>
      <c r="I144" s="133"/>
      <c r="J144" s="134">
        <f>ROUND(I144*H144,2)</f>
        <v>0</v>
      </c>
      <c r="K144" s="130" t="s">
        <v>135</v>
      </c>
      <c r="L144" s="32"/>
      <c r="M144" s="135" t="s">
        <v>3</v>
      </c>
      <c r="N144" s="136" t="s">
        <v>48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136</v>
      </c>
      <c r="AT144" s="139" t="s">
        <v>131</v>
      </c>
      <c r="AU144" s="139" t="s">
        <v>88</v>
      </c>
      <c r="AY144" s="17" t="s">
        <v>128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7" t="s">
        <v>85</v>
      </c>
      <c r="BK144" s="140">
        <f>ROUND(I144*H144,2)</f>
        <v>0</v>
      </c>
      <c r="BL144" s="17" t="s">
        <v>136</v>
      </c>
      <c r="BM144" s="139" t="s">
        <v>543</v>
      </c>
    </row>
    <row r="145" spans="2:65" s="1" customFormat="1" ht="11.25">
      <c r="B145" s="32"/>
      <c r="D145" s="141" t="s">
        <v>138</v>
      </c>
      <c r="F145" s="142" t="s">
        <v>544</v>
      </c>
      <c r="I145" s="143"/>
      <c r="L145" s="32"/>
      <c r="M145" s="144"/>
      <c r="T145" s="53"/>
      <c r="AT145" s="17" t="s">
        <v>138</v>
      </c>
      <c r="AU145" s="17" t="s">
        <v>88</v>
      </c>
    </row>
    <row r="146" spans="2:65" s="14" customFormat="1" ht="11.25">
      <c r="B146" s="171"/>
      <c r="D146" s="145" t="s">
        <v>149</v>
      </c>
      <c r="E146" s="172" t="s">
        <v>3</v>
      </c>
      <c r="F146" s="173" t="s">
        <v>299</v>
      </c>
      <c r="H146" s="172" t="s">
        <v>3</v>
      </c>
      <c r="I146" s="174"/>
      <c r="L146" s="171"/>
      <c r="M146" s="175"/>
      <c r="T146" s="176"/>
      <c r="AT146" s="172" t="s">
        <v>149</v>
      </c>
      <c r="AU146" s="172" t="s">
        <v>88</v>
      </c>
      <c r="AV146" s="14" t="s">
        <v>85</v>
      </c>
      <c r="AW146" s="14" t="s">
        <v>37</v>
      </c>
      <c r="AX146" s="14" t="s">
        <v>77</v>
      </c>
      <c r="AY146" s="172" t="s">
        <v>128</v>
      </c>
    </row>
    <row r="147" spans="2:65" s="12" customFormat="1" ht="11.25">
      <c r="B147" s="147"/>
      <c r="D147" s="145" t="s">
        <v>149</v>
      </c>
      <c r="E147" s="148" t="s">
        <v>3</v>
      </c>
      <c r="F147" s="149" t="s">
        <v>545</v>
      </c>
      <c r="H147" s="150">
        <v>565</v>
      </c>
      <c r="I147" s="151"/>
      <c r="L147" s="147"/>
      <c r="M147" s="152"/>
      <c r="T147" s="153"/>
      <c r="AT147" s="148" t="s">
        <v>149</v>
      </c>
      <c r="AU147" s="148" t="s">
        <v>88</v>
      </c>
      <c r="AV147" s="12" t="s">
        <v>88</v>
      </c>
      <c r="AW147" s="12" t="s">
        <v>37</v>
      </c>
      <c r="AX147" s="12" t="s">
        <v>85</v>
      </c>
      <c r="AY147" s="148" t="s">
        <v>128</v>
      </c>
    </row>
    <row r="148" spans="2:65" s="1" customFormat="1" ht="21.75" customHeight="1">
      <c r="B148" s="127"/>
      <c r="C148" s="128" t="s">
        <v>243</v>
      </c>
      <c r="D148" s="128" t="s">
        <v>131</v>
      </c>
      <c r="E148" s="129" t="s">
        <v>546</v>
      </c>
      <c r="F148" s="130" t="s">
        <v>547</v>
      </c>
      <c r="G148" s="131" t="s">
        <v>313</v>
      </c>
      <c r="H148" s="132">
        <v>168.15</v>
      </c>
      <c r="I148" s="133"/>
      <c r="J148" s="134">
        <f>ROUND(I148*H148,2)</f>
        <v>0</v>
      </c>
      <c r="K148" s="130" t="s">
        <v>135</v>
      </c>
      <c r="L148" s="32"/>
      <c r="M148" s="135" t="s">
        <v>3</v>
      </c>
      <c r="N148" s="136" t="s">
        <v>48</v>
      </c>
      <c r="P148" s="137">
        <f>O148*H148</f>
        <v>0</v>
      </c>
      <c r="Q148" s="137">
        <v>0</v>
      </c>
      <c r="R148" s="137">
        <f>Q148*H148</f>
        <v>0</v>
      </c>
      <c r="S148" s="137">
        <v>0</v>
      </c>
      <c r="T148" s="138">
        <f>S148*H148</f>
        <v>0</v>
      </c>
      <c r="AR148" s="139" t="s">
        <v>136</v>
      </c>
      <c r="AT148" s="139" t="s">
        <v>131</v>
      </c>
      <c r="AU148" s="139" t="s">
        <v>88</v>
      </c>
      <c r="AY148" s="17" t="s">
        <v>128</v>
      </c>
      <c r="BE148" s="140">
        <f>IF(N148="základní",J148,0)</f>
        <v>0</v>
      </c>
      <c r="BF148" s="140">
        <f>IF(N148="snížená",J148,0)</f>
        <v>0</v>
      </c>
      <c r="BG148" s="140">
        <f>IF(N148="zákl. přenesená",J148,0)</f>
        <v>0</v>
      </c>
      <c r="BH148" s="140">
        <f>IF(N148="sníž. přenesená",J148,0)</f>
        <v>0</v>
      </c>
      <c r="BI148" s="140">
        <f>IF(N148="nulová",J148,0)</f>
        <v>0</v>
      </c>
      <c r="BJ148" s="17" t="s">
        <v>85</v>
      </c>
      <c r="BK148" s="140">
        <f>ROUND(I148*H148,2)</f>
        <v>0</v>
      </c>
      <c r="BL148" s="17" t="s">
        <v>136</v>
      </c>
      <c r="BM148" s="139" t="s">
        <v>548</v>
      </c>
    </row>
    <row r="149" spans="2:65" s="1" customFormat="1" ht="11.25">
      <c r="B149" s="32"/>
      <c r="D149" s="141" t="s">
        <v>138</v>
      </c>
      <c r="F149" s="142" t="s">
        <v>549</v>
      </c>
      <c r="I149" s="143"/>
      <c r="L149" s="32"/>
      <c r="M149" s="144"/>
      <c r="T149" s="53"/>
      <c r="AT149" s="17" t="s">
        <v>138</v>
      </c>
      <c r="AU149" s="17" t="s">
        <v>88</v>
      </c>
    </row>
    <row r="150" spans="2:65" s="14" customFormat="1" ht="11.25">
      <c r="B150" s="171"/>
      <c r="D150" s="145" t="s">
        <v>149</v>
      </c>
      <c r="E150" s="172" t="s">
        <v>3</v>
      </c>
      <c r="F150" s="173" t="s">
        <v>299</v>
      </c>
      <c r="H150" s="172" t="s">
        <v>3</v>
      </c>
      <c r="I150" s="174"/>
      <c r="L150" s="171"/>
      <c r="M150" s="175"/>
      <c r="T150" s="176"/>
      <c r="AT150" s="172" t="s">
        <v>149</v>
      </c>
      <c r="AU150" s="172" t="s">
        <v>88</v>
      </c>
      <c r="AV150" s="14" t="s">
        <v>85</v>
      </c>
      <c r="AW150" s="14" t="s">
        <v>37</v>
      </c>
      <c r="AX150" s="14" t="s">
        <v>77</v>
      </c>
      <c r="AY150" s="172" t="s">
        <v>128</v>
      </c>
    </row>
    <row r="151" spans="2:65" s="12" customFormat="1" ht="11.25">
      <c r="B151" s="147"/>
      <c r="D151" s="145" t="s">
        <v>149</v>
      </c>
      <c r="E151" s="148" t="s">
        <v>3</v>
      </c>
      <c r="F151" s="149" t="s">
        <v>550</v>
      </c>
      <c r="H151" s="150">
        <v>97.5</v>
      </c>
      <c r="I151" s="151"/>
      <c r="L151" s="147"/>
      <c r="M151" s="152"/>
      <c r="T151" s="153"/>
      <c r="AT151" s="148" t="s">
        <v>149</v>
      </c>
      <c r="AU151" s="148" t="s">
        <v>88</v>
      </c>
      <c r="AV151" s="12" t="s">
        <v>88</v>
      </c>
      <c r="AW151" s="12" t="s">
        <v>37</v>
      </c>
      <c r="AX151" s="12" t="s">
        <v>77</v>
      </c>
      <c r="AY151" s="148" t="s">
        <v>128</v>
      </c>
    </row>
    <row r="152" spans="2:65" s="12" customFormat="1" ht="11.25">
      <c r="B152" s="147"/>
      <c r="D152" s="145" t="s">
        <v>149</v>
      </c>
      <c r="E152" s="148" t="s">
        <v>3</v>
      </c>
      <c r="F152" s="149" t="s">
        <v>551</v>
      </c>
      <c r="H152" s="150">
        <v>7.65</v>
      </c>
      <c r="I152" s="151"/>
      <c r="L152" s="147"/>
      <c r="M152" s="152"/>
      <c r="T152" s="153"/>
      <c r="AT152" s="148" t="s">
        <v>149</v>
      </c>
      <c r="AU152" s="148" t="s">
        <v>88</v>
      </c>
      <c r="AV152" s="12" t="s">
        <v>88</v>
      </c>
      <c r="AW152" s="12" t="s">
        <v>37</v>
      </c>
      <c r="AX152" s="12" t="s">
        <v>77</v>
      </c>
      <c r="AY152" s="148" t="s">
        <v>128</v>
      </c>
    </row>
    <row r="153" spans="2:65" s="12" customFormat="1" ht="11.25">
      <c r="B153" s="147"/>
      <c r="D153" s="145" t="s">
        <v>149</v>
      </c>
      <c r="E153" s="148" t="s">
        <v>3</v>
      </c>
      <c r="F153" s="149" t="s">
        <v>552</v>
      </c>
      <c r="H153" s="150">
        <v>63</v>
      </c>
      <c r="I153" s="151"/>
      <c r="L153" s="147"/>
      <c r="M153" s="152"/>
      <c r="T153" s="153"/>
      <c r="AT153" s="148" t="s">
        <v>149</v>
      </c>
      <c r="AU153" s="148" t="s">
        <v>88</v>
      </c>
      <c r="AV153" s="12" t="s">
        <v>88</v>
      </c>
      <c r="AW153" s="12" t="s">
        <v>37</v>
      </c>
      <c r="AX153" s="12" t="s">
        <v>77</v>
      </c>
      <c r="AY153" s="148" t="s">
        <v>128</v>
      </c>
    </row>
    <row r="154" spans="2:65" s="13" customFormat="1" ht="11.25">
      <c r="B154" s="154"/>
      <c r="D154" s="145" t="s">
        <v>149</v>
      </c>
      <c r="E154" s="155" t="s">
        <v>3</v>
      </c>
      <c r="F154" s="156" t="s">
        <v>153</v>
      </c>
      <c r="H154" s="157">
        <v>168.15</v>
      </c>
      <c r="I154" s="158"/>
      <c r="L154" s="154"/>
      <c r="M154" s="159"/>
      <c r="T154" s="160"/>
      <c r="AT154" s="155" t="s">
        <v>149</v>
      </c>
      <c r="AU154" s="155" t="s">
        <v>88</v>
      </c>
      <c r="AV154" s="13" t="s">
        <v>136</v>
      </c>
      <c r="AW154" s="13" t="s">
        <v>37</v>
      </c>
      <c r="AX154" s="13" t="s">
        <v>85</v>
      </c>
      <c r="AY154" s="155" t="s">
        <v>128</v>
      </c>
    </row>
    <row r="155" spans="2:65" s="1" customFormat="1" ht="16.5" customHeight="1">
      <c r="B155" s="127"/>
      <c r="C155" s="128" t="s">
        <v>248</v>
      </c>
      <c r="D155" s="128" t="s">
        <v>131</v>
      </c>
      <c r="E155" s="129" t="s">
        <v>553</v>
      </c>
      <c r="F155" s="130" t="s">
        <v>554</v>
      </c>
      <c r="G155" s="131" t="s">
        <v>313</v>
      </c>
      <c r="H155" s="132">
        <v>30</v>
      </c>
      <c r="I155" s="133"/>
      <c r="J155" s="134">
        <f>ROUND(I155*H155,2)</f>
        <v>0</v>
      </c>
      <c r="K155" s="130" t="s">
        <v>135</v>
      </c>
      <c r="L155" s="32"/>
      <c r="M155" s="135" t="s">
        <v>3</v>
      </c>
      <c r="N155" s="136" t="s">
        <v>48</v>
      </c>
      <c r="P155" s="137">
        <f>O155*H155</f>
        <v>0</v>
      </c>
      <c r="Q155" s="137">
        <v>0</v>
      </c>
      <c r="R155" s="137">
        <f>Q155*H155</f>
        <v>0</v>
      </c>
      <c r="S155" s="137">
        <v>0</v>
      </c>
      <c r="T155" s="138">
        <f>S155*H155</f>
        <v>0</v>
      </c>
      <c r="AR155" s="139" t="s">
        <v>136</v>
      </c>
      <c r="AT155" s="139" t="s">
        <v>131</v>
      </c>
      <c r="AU155" s="139" t="s">
        <v>88</v>
      </c>
      <c r="AY155" s="17" t="s">
        <v>128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7" t="s">
        <v>85</v>
      </c>
      <c r="BK155" s="140">
        <f>ROUND(I155*H155,2)</f>
        <v>0</v>
      </c>
      <c r="BL155" s="17" t="s">
        <v>136</v>
      </c>
      <c r="BM155" s="139" t="s">
        <v>555</v>
      </c>
    </row>
    <row r="156" spans="2:65" s="1" customFormat="1" ht="11.25">
      <c r="B156" s="32"/>
      <c r="D156" s="141" t="s">
        <v>138</v>
      </c>
      <c r="F156" s="142" t="s">
        <v>556</v>
      </c>
      <c r="I156" s="143"/>
      <c r="L156" s="32"/>
      <c r="M156" s="144"/>
      <c r="T156" s="53"/>
      <c r="AT156" s="17" t="s">
        <v>138</v>
      </c>
      <c r="AU156" s="17" t="s">
        <v>88</v>
      </c>
    </row>
    <row r="157" spans="2:65" s="12" customFormat="1" ht="11.25">
      <c r="B157" s="147"/>
      <c r="D157" s="145" t="s">
        <v>149</v>
      </c>
      <c r="E157" s="148" t="s">
        <v>3</v>
      </c>
      <c r="F157" s="149" t="s">
        <v>557</v>
      </c>
      <c r="H157" s="150">
        <v>30</v>
      </c>
      <c r="I157" s="151"/>
      <c r="L157" s="147"/>
      <c r="M157" s="152"/>
      <c r="T157" s="153"/>
      <c r="AT157" s="148" t="s">
        <v>149</v>
      </c>
      <c r="AU157" s="148" t="s">
        <v>88</v>
      </c>
      <c r="AV157" s="12" t="s">
        <v>88</v>
      </c>
      <c r="AW157" s="12" t="s">
        <v>37</v>
      </c>
      <c r="AX157" s="12" t="s">
        <v>85</v>
      </c>
      <c r="AY157" s="148" t="s">
        <v>128</v>
      </c>
    </row>
    <row r="158" spans="2:65" s="1" customFormat="1" ht="24.2" customHeight="1">
      <c r="B158" s="127"/>
      <c r="C158" s="128" t="s">
        <v>253</v>
      </c>
      <c r="D158" s="128" t="s">
        <v>131</v>
      </c>
      <c r="E158" s="129" t="s">
        <v>558</v>
      </c>
      <c r="F158" s="130" t="s">
        <v>559</v>
      </c>
      <c r="G158" s="131" t="s">
        <v>313</v>
      </c>
      <c r="H158" s="132">
        <v>600.875</v>
      </c>
      <c r="I158" s="133"/>
      <c r="J158" s="134">
        <f>ROUND(I158*H158,2)</f>
        <v>0</v>
      </c>
      <c r="K158" s="130" t="s">
        <v>135</v>
      </c>
      <c r="L158" s="32"/>
      <c r="M158" s="135" t="s">
        <v>3</v>
      </c>
      <c r="N158" s="136" t="s">
        <v>48</v>
      </c>
      <c r="P158" s="137">
        <f>O158*H158</f>
        <v>0</v>
      </c>
      <c r="Q158" s="137">
        <v>0</v>
      </c>
      <c r="R158" s="137">
        <f>Q158*H158</f>
        <v>0</v>
      </c>
      <c r="S158" s="137">
        <v>0</v>
      </c>
      <c r="T158" s="138">
        <f>S158*H158</f>
        <v>0</v>
      </c>
      <c r="AR158" s="139" t="s">
        <v>136</v>
      </c>
      <c r="AT158" s="139" t="s">
        <v>131</v>
      </c>
      <c r="AU158" s="139" t="s">
        <v>88</v>
      </c>
      <c r="AY158" s="17" t="s">
        <v>128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7" t="s">
        <v>85</v>
      </c>
      <c r="BK158" s="140">
        <f>ROUND(I158*H158,2)</f>
        <v>0</v>
      </c>
      <c r="BL158" s="17" t="s">
        <v>136</v>
      </c>
      <c r="BM158" s="139" t="s">
        <v>560</v>
      </c>
    </row>
    <row r="159" spans="2:65" s="1" customFormat="1" ht="11.25">
      <c r="B159" s="32"/>
      <c r="D159" s="141" t="s">
        <v>138</v>
      </c>
      <c r="F159" s="142" t="s">
        <v>561</v>
      </c>
      <c r="I159" s="143"/>
      <c r="L159" s="32"/>
      <c r="M159" s="144"/>
      <c r="T159" s="53"/>
      <c r="AT159" s="17" t="s">
        <v>138</v>
      </c>
      <c r="AU159" s="17" t="s">
        <v>88</v>
      </c>
    </row>
    <row r="160" spans="2:65" s="14" customFormat="1" ht="11.25">
      <c r="B160" s="171"/>
      <c r="D160" s="145" t="s">
        <v>149</v>
      </c>
      <c r="E160" s="172" t="s">
        <v>3</v>
      </c>
      <c r="F160" s="173" t="s">
        <v>299</v>
      </c>
      <c r="H160" s="172" t="s">
        <v>3</v>
      </c>
      <c r="I160" s="174"/>
      <c r="L160" s="171"/>
      <c r="M160" s="175"/>
      <c r="T160" s="176"/>
      <c r="AT160" s="172" t="s">
        <v>149</v>
      </c>
      <c r="AU160" s="172" t="s">
        <v>88</v>
      </c>
      <c r="AV160" s="14" t="s">
        <v>85</v>
      </c>
      <c r="AW160" s="14" t="s">
        <v>37</v>
      </c>
      <c r="AX160" s="14" t="s">
        <v>77</v>
      </c>
      <c r="AY160" s="172" t="s">
        <v>128</v>
      </c>
    </row>
    <row r="161" spans="2:65" s="14" customFormat="1" ht="11.25">
      <c r="B161" s="171"/>
      <c r="D161" s="145" t="s">
        <v>149</v>
      </c>
      <c r="E161" s="172" t="s">
        <v>3</v>
      </c>
      <c r="F161" s="173" t="s">
        <v>562</v>
      </c>
      <c r="H161" s="172" t="s">
        <v>3</v>
      </c>
      <c r="I161" s="174"/>
      <c r="L161" s="171"/>
      <c r="M161" s="175"/>
      <c r="T161" s="176"/>
      <c r="AT161" s="172" t="s">
        <v>149</v>
      </c>
      <c r="AU161" s="172" t="s">
        <v>88</v>
      </c>
      <c r="AV161" s="14" t="s">
        <v>85</v>
      </c>
      <c r="AW161" s="14" t="s">
        <v>37</v>
      </c>
      <c r="AX161" s="14" t="s">
        <v>77</v>
      </c>
      <c r="AY161" s="172" t="s">
        <v>128</v>
      </c>
    </row>
    <row r="162" spans="2:65" s="12" customFormat="1" ht="11.25">
      <c r="B162" s="147"/>
      <c r="D162" s="145" t="s">
        <v>149</v>
      </c>
      <c r="E162" s="148" t="s">
        <v>3</v>
      </c>
      <c r="F162" s="149" t="s">
        <v>563</v>
      </c>
      <c r="H162" s="150">
        <v>323</v>
      </c>
      <c r="I162" s="151"/>
      <c r="L162" s="147"/>
      <c r="M162" s="152"/>
      <c r="T162" s="153"/>
      <c r="AT162" s="148" t="s">
        <v>149</v>
      </c>
      <c r="AU162" s="148" t="s">
        <v>88</v>
      </c>
      <c r="AV162" s="12" t="s">
        <v>88</v>
      </c>
      <c r="AW162" s="12" t="s">
        <v>37</v>
      </c>
      <c r="AX162" s="12" t="s">
        <v>77</v>
      </c>
      <c r="AY162" s="148" t="s">
        <v>128</v>
      </c>
    </row>
    <row r="163" spans="2:65" s="12" customFormat="1" ht="11.25">
      <c r="B163" s="147"/>
      <c r="D163" s="145" t="s">
        <v>149</v>
      </c>
      <c r="E163" s="148" t="s">
        <v>3</v>
      </c>
      <c r="F163" s="149" t="s">
        <v>564</v>
      </c>
      <c r="H163" s="150">
        <v>277.875</v>
      </c>
      <c r="I163" s="151"/>
      <c r="L163" s="147"/>
      <c r="M163" s="152"/>
      <c r="T163" s="153"/>
      <c r="AT163" s="148" t="s">
        <v>149</v>
      </c>
      <c r="AU163" s="148" t="s">
        <v>88</v>
      </c>
      <c r="AV163" s="12" t="s">
        <v>88</v>
      </c>
      <c r="AW163" s="12" t="s">
        <v>37</v>
      </c>
      <c r="AX163" s="12" t="s">
        <v>77</v>
      </c>
      <c r="AY163" s="148" t="s">
        <v>128</v>
      </c>
    </row>
    <row r="164" spans="2:65" s="13" customFormat="1" ht="11.25">
      <c r="B164" s="154"/>
      <c r="D164" s="145" t="s">
        <v>149</v>
      </c>
      <c r="E164" s="155" t="s">
        <v>3</v>
      </c>
      <c r="F164" s="156" t="s">
        <v>153</v>
      </c>
      <c r="H164" s="157">
        <v>600.875</v>
      </c>
      <c r="I164" s="158"/>
      <c r="L164" s="154"/>
      <c r="M164" s="159"/>
      <c r="T164" s="160"/>
      <c r="AT164" s="155" t="s">
        <v>149</v>
      </c>
      <c r="AU164" s="155" t="s">
        <v>88</v>
      </c>
      <c r="AV164" s="13" t="s">
        <v>136</v>
      </c>
      <c r="AW164" s="13" t="s">
        <v>37</v>
      </c>
      <c r="AX164" s="13" t="s">
        <v>85</v>
      </c>
      <c r="AY164" s="155" t="s">
        <v>128</v>
      </c>
    </row>
    <row r="165" spans="2:65" s="1" customFormat="1" ht="24.2" customHeight="1">
      <c r="B165" s="127"/>
      <c r="C165" s="128" t="s">
        <v>8</v>
      </c>
      <c r="D165" s="128" t="s">
        <v>131</v>
      </c>
      <c r="E165" s="129" t="s">
        <v>565</v>
      </c>
      <c r="F165" s="130" t="s">
        <v>566</v>
      </c>
      <c r="G165" s="131" t="s">
        <v>313</v>
      </c>
      <c r="H165" s="132">
        <v>11.2</v>
      </c>
      <c r="I165" s="133"/>
      <c r="J165" s="134">
        <f>ROUND(I165*H165,2)</f>
        <v>0</v>
      </c>
      <c r="K165" s="130" t="s">
        <v>135</v>
      </c>
      <c r="L165" s="32"/>
      <c r="M165" s="135" t="s">
        <v>3</v>
      </c>
      <c r="N165" s="136" t="s">
        <v>48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136</v>
      </c>
      <c r="AT165" s="139" t="s">
        <v>131</v>
      </c>
      <c r="AU165" s="139" t="s">
        <v>88</v>
      </c>
      <c r="AY165" s="17" t="s">
        <v>128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7" t="s">
        <v>85</v>
      </c>
      <c r="BK165" s="140">
        <f>ROUND(I165*H165,2)</f>
        <v>0</v>
      </c>
      <c r="BL165" s="17" t="s">
        <v>136</v>
      </c>
      <c r="BM165" s="139" t="s">
        <v>567</v>
      </c>
    </row>
    <row r="166" spans="2:65" s="1" customFormat="1" ht="11.25">
      <c r="B166" s="32"/>
      <c r="D166" s="141" t="s">
        <v>138</v>
      </c>
      <c r="F166" s="142" t="s">
        <v>568</v>
      </c>
      <c r="I166" s="143"/>
      <c r="L166" s="32"/>
      <c r="M166" s="144"/>
      <c r="T166" s="53"/>
      <c r="AT166" s="17" t="s">
        <v>138</v>
      </c>
      <c r="AU166" s="17" t="s">
        <v>88</v>
      </c>
    </row>
    <row r="167" spans="2:65" s="12" customFormat="1" ht="11.25">
      <c r="B167" s="147"/>
      <c r="D167" s="145" t="s">
        <v>149</v>
      </c>
      <c r="E167" s="148" t="s">
        <v>3</v>
      </c>
      <c r="F167" s="149" t="s">
        <v>569</v>
      </c>
      <c r="H167" s="150">
        <v>2.4</v>
      </c>
      <c r="I167" s="151"/>
      <c r="L167" s="147"/>
      <c r="M167" s="152"/>
      <c r="T167" s="153"/>
      <c r="AT167" s="148" t="s">
        <v>149</v>
      </c>
      <c r="AU167" s="148" t="s">
        <v>88</v>
      </c>
      <c r="AV167" s="12" t="s">
        <v>88</v>
      </c>
      <c r="AW167" s="12" t="s">
        <v>37</v>
      </c>
      <c r="AX167" s="12" t="s">
        <v>77</v>
      </c>
      <c r="AY167" s="148" t="s">
        <v>128</v>
      </c>
    </row>
    <row r="168" spans="2:65" s="12" customFormat="1" ht="11.25">
      <c r="B168" s="147"/>
      <c r="D168" s="145" t="s">
        <v>149</v>
      </c>
      <c r="E168" s="148" t="s">
        <v>3</v>
      </c>
      <c r="F168" s="149" t="s">
        <v>570</v>
      </c>
      <c r="H168" s="150">
        <v>4.8</v>
      </c>
      <c r="I168" s="151"/>
      <c r="L168" s="147"/>
      <c r="M168" s="152"/>
      <c r="T168" s="153"/>
      <c r="AT168" s="148" t="s">
        <v>149</v>
      </c>
      <c r="AU168" s="148" t="s">
        <v>88</v>
      </c>
      <c r="AV168" s="12" t="s">
        <v>88</v>
      </c>
      <c r="AW168" s="12" t="s">
        <v>37</v>
      </c>
      <c r="AX168" s="12" t="s">
        <v>77</v>
      </c>
      <c r="AY168" s="148" t="s">
        <v>128</v>
      </c>
    </row>
    <row r="169" spans="2:65" s="12" customFormat="1" ht="11.25">
      <c r="B169" s="147"/>
      <c r="D169" s="145" t="s">
        <v>149</v>
      </c>
      <c r="E169" s="148" t="s">
        <v>3</v>
      </c>
      <c r="F169" s="149" t="s">
        <v>571</v>
      </c>
      <c r="H169" s="150">
        <v>4</v>
      </c>
      <c r="I169" s="151"/>
      <c r="L169" s="147"/>
      <c r="M169" s="152"/>
      <c r="T169" s="153"/>
      <c r="AT169" s="148" t="s">
        <v>149</v>
      </c>
      <c r="AU169" s="148" t="s">
        <v>88</v>
      </c>
      <c r="AV169" s="12" t="s">
        <v>88</v>
      </c>
      <c r="AW169" s="12" t="s">
        <v>37</v>
      </c>
      <c r="AX169" s="12" t="s">
        <v>77</v>
      </c>
      <c r="AY169" s="148" t="s">
        <v>128</v>
      </c>
    </row>
    <row r="170" spans="2:65" s="13" customFormat="1" ht="11.25">
      <c r="B170" s="154"/>
      <c r="D170" s="145" t="s">
        <v>149</v>
      </c>
      <c r="E170" s="155" t="s">
        <v>3</v>
      </c>
      <c r="F170" s="156" t="s">
        <v>153</v>
      </c>
      <c r="H170" s="157">
        <v>11.2</v>
      </c>
      <c r="I170" s="158"/>
      <c r="L170" s="154"/>
      <c r="M170" s="159"/>
      <c r="T170" s="160"/>
      <c r="AT170" s="155" t="s">
        <v>149</v>
      </c>
      <c r="AU170" s="155" t="s">
        <v>88</v>
      </c>
      <c r="AV170" s="13" t="s">
        <v>136</v>
      </c>
      <c r="AW170" s="13" t="s">
        <v>37</v>
      </c>
      <c r="AX170" s="13" t="s">
        <v>85</v>
      </c>
      <c r="AY170" s="155" t="s">
        <v>128</v>
      </c>
    </row>
    <row r="171" spans="2:65" s="1" customFormat="1" ht="16.5" customHeight="1">
      <c r="B171" s="127"/>
      <c r="C171" s="128" t="s">
        <v>267</v>
      </c>
      <c r="D171" s="128" t="s">
        <v>131</v>
      </c>
      <c r="E171" s="129" t="s">
        <v>572</v>
      </c>
      <c r="F171" s="130" t="s">
        <v>573</v>
      </c>
      <c r="G171" s="131" t="s">
        <v>313</v>
      </c>
      <c r="H171" s="132">
        <v>3</v>
      </c>
      <c r="I171" s="133"/>
      <c r="J171" s="134">
        <f>ROUND(I171*H171,2)</f>
        <v>0</v>
      </c>
      <c r="K171" s="130" t="s">
        <v>135</v>
      </c>
      <c r="L171" s="32"/>
      <c r="M171" s="135" t="s">
        <v>3</v>
      </c>
      <c r="N171" s="136" t="s">
        <v>48</v>
      </c>
      <c r="P171" s="137">
        <f>O171*H171</f>
        <v>0</v>
      </c>
      <c r="Q171" s="137">
        <v>0</v>
      </c>
      <c r="R171" s="137">
        <f>Q171*H171</f>
        <v>0</v>
      </c>
      <c r="S171" s="137">
        <v>0</v>
      </c>
      <c r="T171" s="138">
        <f>S171*H171</f>
        <v>0</v>
      </c>
      <c r="AR171" s="139" t="s">
        <v>136</v>
      </c>
      <c r="AT171" s="139" t="s">
        <v>131</v>
      </c>
      <c r="AU171" s="139" t="s">
        <v>88</v>
      </c>
      <c r="AY171" s="17" t="s">
        <v>128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7" t="s">
        <v>85</v>
      </c>
      <c r="BK171" s="140">
        <f>ROUND(I171*H171,2)</f>
        <v>0</v>
      </c>
      <c r="BL171" s="17" t="s">
        <v>136</v>
      </c>
      <c r="BM171" s="139" t="s">
        <v>574</v>
      </c>
    </row>
    <row r="172" spans="2:65" s="1" customFormat="1" ht="11.25">
      <c r="B172" s="32"/>
      <c r="D172" s="141" t="s">
        <v>138</v>
      </c>
      <c r="F172" s="142" t="s">
        <v>575</v>
      </c>
      <c r="I172" s="143"/>
      <c r="L172" s="32"/>
      <c r="M172" s="144"/>
      <c r="T172" s="53"/>
      <c r="AT172" s="17" t="s">
        <v>138</v>
      </c>
      <c r="AU172" s="17" t="s">
        <v>88</v>
      </c>
    </row>
    <row r="173" spans="2:65" s="12" customFormat="1" ht="11.25">
      <c r="B173" s="147"/>
      <c r="D173" s="145" t="s">
        <v>149</v>
      </c>
      <c r="E173" s="148" t="s">
        <v>3</v>
      </c>
      <c r="F173" s="149" t="s">
        <v>576</v>
      </c>
      <c r="H173" s="150">
        <v>3</v>
      </c>
      <c r="I173" s="151"/>
      <c r="L173" s="147"/>
      <c r="M173" s="152"/>
      <c r="T173" s="153"/>
      <c r="AT173" s="148" t="s">
        <v>149</v>
      </c>
      <c r="AU173" s="148" t="s">
        <v>88</v>
      </c>
      <c r="AV173" s="12" t="s">
        <v>88</v>
      </c>
      <c r="AW173" s="12" t="s">
        <v>37</v>
      </c>
      <c r="AX173" s="12" t="s">
        <v>85</v>
      </c>
      <c r="AY173" s="148" t="s">
        <v>128</v>
      </c>
    </row>
    <row r="174" spans="2:65" s="1" customFormat="1" ht="16.5" customHeight="1">
      <c r="B174" s="127"/>
      <c r="C174" s="128" t="s">
        <v>277</v>
      </c>
      <c r="D174" s="128" t="s">
        <v>131</v>
      </c>
      <c r="E174" s="129" t="s">
        <v>577</v>
      </c>
      <c r="F174" s="130" t="s">
        <v>578</v>
      </c>
      <c r="G174" s="131" t="s">
        <v>134</v>
      </c>
      <c r="H174" s="132">
        <v>94</v>
      </c>
      <c r="I174" s="133"/>
      <c r="J174" s="134">
        <f>ROUND(I174*H174,2)</f>
        <v>0</v>
      </c>
      <c r="K174" s="130" t="s">
        <v>135</v>
      </c>
      <c r="L174" s="32"/>
      <c r="M174" s="135" t="s">
        <v>3</v>
      </c>
      <c r="N174" s="136" t="s">
        <v>48</v>
      </c>
      <c r="P174" s="137">
        <f>O174*H174</f>
        <v>0</v>
      </c>
      <c r="Q174" s="137">
        <v>6.9999999999999999E-4</v>
      </c>
      <c r="R174" s="137">
        <f>Q174*H174</f>
        <v>6.5799999999999997E-2</v>
      </c>
      <c r="S174" s="137">
        <v>0</v>
      </c>
      <c r="T174" s="138">
        <f>S174*H174</f>
        <v>0</v>
      </c>
      <c r="AR174" s="139" t="s">
        <v>136</v>
      </c>
      <c r="AT174" s="139" t="s">
        <v>131</v>
      </c>
      <c r="AU174" s="139" t="s">
        <v>88</v>
      </c>
      <c r="AY174" s="17" t="s">
        <v>128</v>
      </c>
      <c r="BE174" s="140">
        <f>IF(N174="základní",J174,0)</f>
        <v>0</v>
      </c>
      <c r="BF174" s="140">
        <f>IF(N174="snížená",J174,0)</f>
        <v>0</v>
      </c>
      <c r="BG174" s="140">
        <f>IF(N174="zákl. přenesená",J174,0)</f>
        <v>0</v>
      </c>
      <c r="BH174" s="140">
        <f>IF(N174="sníž. přenesená",J174,0)</f>
        <v>0</v>
      </c>
      <c r="BI174" s="140">
        <f>IF(N174="nulová",J174,0)</f>
        <v>0</v>
      </c>
      <c r="BJ174" s="17" t="s">
        <v>85</v>
      </c>
      <c r="BK174" s="140">
        <f>ROUND(I174*H174,2)</f>
        <v>0</v>
      </c>
      <c r="BL174" s="17" t="s">
        <v>136</v>
      </c>
      <c r="BM174" s="139" t="s">
        <v>579</v>
      </c>
    </row>
    <row r="175" spans="2:65" s="1" customFormat="1" ht="11.25">
      <c r="B175" s="32"/>
      <c r="D175" s="141" t="s">
        <v>138</v>
      </c>
      <c r="F175" s="142" t="s">
        <v>580</v>
      </c>
      <c r="I175" s="143"/>
      <c r="L175" s="32"/>
      <c r="M175" s="144"/>
      <c r="T175" s="53"/>
      <c r="AT175" s="17" t="s">
        <v>138</v>
      </c>
      <c r="AU175" s="17" t="s">
        <v>88</v>
      </c>
    </row>
    <row r="176" spans="2:65" s="12" customFormat="1" ht="11.25">
      <c r="B176" s="147"/>
      <c r="D176" s="145" t="s">
        <v>149</v>
      </c>
      <c r="E176" s="148" t="s">
        <v>3</v>
      </c>
      <c r="F176" s="149" t="s">
        <v>581</v>
      </c>
      <c r="H176" s="150">
        <v>12</v>
      </c>
      <c r="I176" s="151"/>
      <c r="L176" s="147"/>
      <c r="M176" s="152"/>
      <c r="T176" s="153"/>
      <c r="AT176" s="148" t="s">
        <v>149</v>
      </c>
      <c r="AU176" s="148" t="s">
        <v>88</v>
      </c>
      <c r="AV176" s="12" t="s">
        <v>88</v>
      </c>
      <c r="AW176" s="12" t="s">
        <v>37</v>
      </c>
      <c r="AX176" s="12" t="s">
        <v>77</v>
      </c>
      <c r="AY176" s="148" t="s">
        <v>128</v>
      </c>
    </row>
    <row r="177" spans="2:65" s="12" customFormat="1" ht="11.25">
      <c r="B177" s="147"/>
      <c r="D177" s="145" t="s">
        <v>149</v>
      </c>
      <c r="E177" s="148" t="s">
        <v>3</v>
      </c>
      <c r="F177" s="149" t="s">
        <v>582</v>
      </c>
      <c r="H177" s="150">
        <v>82</v>
      </c>
      <c r="I177" s="151"/>
      <c r="L177" s="147"/>
      <c r="M177" s="152"/>
      <c r="T177" s="153"/>
      <c r="AT177" s="148" t="s">
        <v>149</v>
      </c>
      <c r="AU177" s="148" t="s">
        <v>88</v>
      </c>
      <c r="AV177" s="12" t="s">
        <v>88</v>
      </c>
      <c r="AW177" s="12" t="s">
        <v>37</v>
      </c>
      <c r="AX177" s="12" t="s">
        <v>77</v>
      </c>
      <c r="AY177" s="148" t="s">
        <v>128</v>
      </c>
    </row>
    <row r="178" spans="2:65" s="13" customFormat="1" ht="11.25">
      <c r="B178" s="154"/>
      <c r="D178" s="145" t="s">
        <v>149</v>
      </c>
      <c r="E178" s="155" t="s">
        <v>3</v>
      </c>
      <c r="F178" s="156" t="s">
        <v>153</v>
      </c>
      <c r="H178" s="157">
        <v>94</v>
      </c>
      <c r="I178" s="158"/>
      <c r="L178" s="154"/>
      <c r="M178" s="159"/>
      <c r="T178" s="160"/>
      <c r="AT178" s="155" t="s">
        <v>149</v>
      </c>
      <c r="AU178" s="155" t="s">
        <v>88</v>
      </c>
      <c r="AV178" s="13" t="s">
        <v>136</v>
      </c>
      <c r="AW178" s="13" t="s">
        <v>37</v>
      </c>
      <c r="AX178" s="13" t="s">
        <v>85</v>
      </c>
      <c r="AY178" s="155" t="s">
        <v>128</v>
      </c>
    </row>
    <row r="179" spans="2:65" s="1" customFormat="1" ht="24.2" customHeight="1">
      <c r="B179" s="127"/>
      <c r="C179" s="128" t="s">
        <v>285</v>
      </c>
      <c r="D179" s="128" t="s">
        <v>131</v>
      </c>
      <c r="E179" s="129" t="s">
        <v>583</v>
      </c>
      <c r="F179" s="130" t="s">
        <v>584</v>
      </c>
      <c r="G179" s="131" t="s">
        <v>134</v>
      </c>
      <c r="H179" s="132">
        <v>94</v>
      </c>
      <c r="I179" s="133"/>
      <c r="J179" s="134">
        <f>ROUND(I179*H179,2)</f>
        <v>0</v>
      </c>
      <c r="K179" s="130" t="s">
        <v>135</v>
      </c>
      <c r="L179" s="32"/>
      <c r="M179" s="135" t="s">
        <v>3</v>
      </c>
      <c r="N179" s="136" t="s">
        <v>48</v>
      </c>
      <c r="P179" s="137">
        <f>O179*H179</f>
        <v>0</v>
      </c>
      <c r="Q179" s="137">
        <v>0</v>
      </c>
      <c r="R179" s="137">
        <f>Q179*H179</f>
        <v>0</v>
      </c>
      <c r="S179" s="137">
        <v>0</v>
      </c>
      <c r="T179" s="138">
        <f>S179*H179</f>
        <v>0</v>
      </c>
      <c r="AR179" s="139" t="s">
        <v>136</v>
      </c>
      <c r="AT179" s="139" t="s">
        <v>131</v>
      </c>
      <c r="AU179" s="139" t="s">
        <v>88</v>
      </c>
      <c r="AY179" s="17" t="s">
        <v>128</v>
      </c>
      <c r="BE179" s="140">
        <f>IF(N179="základní",J179,0)</f>
        <v>0</v>
      </c>
      <c r="BF179" s="140">
        <f>IF(N179="snížená",J179,0)</f>
        <v>0</v>
      </c>
      <c r="BG179" s="140">
        <f>IF(N179="zákl. přenesená",J179,0)</f>
        <v>0</v>
      </c>
      <c r="BH179" s="140">
        <f>IF(N179="sníž. přenesená",J179,0)</f>
        <v>0</v>
      </c>
      <c r="BI179" s="140">
        <f>IF(N179="nulová",J179,0)</f>
        <v>0</v>
      </c>
      <c r="BJ179" s="17" t="s">
        <v>85</v>
      </c>
      <c r="BK179" s="140">
        <f>ROUND(I179*H179,2)</f>
        <v>0</v>
      </c>
      <c r="BL179" s="17" t="s">
        <v>136</v>
      </c>
      <c r="BM179" s="139" t="s">
        <v>585</v>
      </c>
    </row>
    <row r="180" spans="2:65" s="1" customFormat="1" ht="11.25">
      <c r="B180" s="32"/>
      <c r="D180" s="141" t="s">
        <v>138</v>
      </c>
      <c r="F180" s="142" t="s">
        <v>586</v>
      </c>
      <c r="I180" s="143"/>
      <c r="L180" s="32"/>
      <c r="M180" s="144"/>
      <c r="T180" s="53"/>
      <c r="AT180" s="17" t="s">
        <v>138</v>
      </c>
      <c r="AU180" s="17" t="s">
        <v>88</v>
      </c>
    </row>
    <row r="181" spans="2:65" s="1" customFormat="1" ht="21.75" customHeight="1">
      <c r="B181" s="127"/>
      <c r="C181" s="128" t="s">
        <v>425</v>
      </c>
      <c r="D181" s="128" t="s">
        <v>131</v>
      </c>
      <c r="E181" s="129" t="s">
        <v>587</v>
      </c>
      <c r="F181" s="130" t="s">
        <v>588</v>
      </c>
      <c r="G181" s="131" t="s">
        <v>313</v>
      </c>
      <c r="H181" s="132">
        <v>3</v>
      </c>
      <c r="I181" s="133"/>
      <c r="J181" s="134">
        <f>ROUND(I181*H181,2)</f>
        <v>0</v>
      </c>
      <c r="K181" s="130" t="s">
        <v>135</v>
      </c>
      <c r="L181" s="32"/>
      <c r="M181" s="135" t="s">
        <v>3</v>
      </c>
      <c r="N181" s="136" t="s">
        <v>48</v>
      </c>
      <c r="P181" s="137">
        <f>O181*H181</f>
        <v>0</v>
      </c>
      <c r="Q181" s="137">
        <v>4.6000000000000001E-4</v>
      </c>
      <c r="R181" s="137">
        <f>Q181*H181</f>
        <v>1.3800000000000002E-3</v>
      </c>
      <c r="S181" s="137">
        <v>0</v>
      </c>
      <c r="T181" s="138">
        <f>S181*H181</f>
        <v>0</v>
      </c>
      <c r="AR181" s="139" t="s">
        <v>136</v>
      </c>
      <c r="AT181" s="139" t="s">
        <v>131</v>
      </c>
      <c r="AU181" s="139" t="s">
        <v>88</v>
      </c>
      <c r="AY181" s="17" t="s">
        <v>128</v>
      </c>
      <c r="BE181" s="140">
        <f>IF(N181="základní",J181,0)</f>
        <v>0</v>
      </c>
      <c r="BF181" s="140">
        <f>IF(N181="snížená",J181,0)</f>
        <v>0</v>
      </c>
      <c r="BG181" s="140">
        <f>IF(N181="zákl. přenesená",J181,0)</f>
        <v>0</v>
      </c>
      <c r="BH181" s="140">
        <f>IF(N181="sníž. přenesená",J181,0)</f>
        <v>0</v>
      </c>
      <c r="BI181" s="140">
        <f>IF(N181="nulová",J181,0)</f>
        <v>0</v>
      </c>
      <c r="BJ181" s="17" t="s">
        <v>85</v>
      </c>
      <c r="BK181" s="140">
        <f>ROUND(I181*H181,2)</f>
        <v>0</v>
      </c>
      <c r="BL181" s="17" t="s">
        <v>136</v>
      </c>
      <c r="BM181" s="139" t="s">
        <v>589</v>
      </c>
    </row>
    <row r="182" spans="2:65" s="1" customFormat="1" ht="11.25">
      <c r="B182" s="32"/>
      <c r="D182" s="141" t="s">
        <v>138</v>
      </c>
      <c r="F182" s="142" t="s">
        <v>590</v>
      </c>
      <c r="I182" s="143"/>
      <c r="L182" s="32"/>
      <c r="M182" s="144"/>
      <c r="T182" s="53"/>
      <c r="AT182" s="17" t="s">
        <v>138</v>
      </c>
      <c r="AU182" s="17" t="s">
        <v>88</v>
      </c>
    </row>
    <row r="183" spans="2:65" s="12" customFormat="1" ht="11.25">
      <c r="B183" s="147"/>
      <c r="D183" s="145" t="s">
        <v>149</v>
      </c>
      <c r="E183" s="148" t="s">
        <v>3</v>
      </c>
      <c r="F183" s="149" t="s">
        <v>576</v>
      </c>
      <c r="H183" s="150">
        <v>3</v>
      </c>
      <c r="I183" s="151"/>
      <c r="L183" s="147"/>
      <c r="M183" s="152"/>
      <c r="T183" s="153"/>
      <c r="AT183" s="148" t="s">
        <v>149</v>
      </c>
      <c r="AU183" s="148" t="s">
        <v>88</v>
      </c>
      <c r="AV183" s="12" t="s">
        <v>88</v>
      </c>
      <c r="AW183" s="12" t="s">
        <v>37</v>
      </c>
      <c r="AX183" s="12" t="s">
        <v>85</v>
      </c>
      <c r="AY183" s="148" t="s">
        <v>128</v>
      </c>
    </row>
    <row r="184" spans="2:65" s="1" customFormat="1" ht="24.2" customHeight="1">
      <c r="B184" s="127"/>
      <c r="C184" s="128" t="s">
        <v>430</v>
      </c>
      <c r="D184" s="128" t="s">
        <v>131</v>
      </c>
      <c r="E184" s="129" t="s">
        <v>591</v>
      </c>
      <c r="F184" s="130" t="s">
        <v>592</v>
      </c>
      <c r="G184" s="131" t="s">
        <v>313</v>
      </c>
      <c r="H184" s="132">
        <v>3</v>
      </c>
      <c r="I184" s="133"/>
      <c r="J184" s="134">
        <f>ROUND(I184*H184,2)</f>
        <v>0</v>
      </c>
      <c r="K184" s="130" t="s">
        <v>135</v>
      </c>
      <c r="L184" s="32"/>
      <c r="M184" s="135" t="s">
        <v>3</v>
      </c>
      <c r="N184" s="136" t="s">
        <v>48</v>
      </c>
      <c r="P184" s="137">
        <f>O184*H184</f>
        <v>0</v>
      </c>
      <c r="Q184" s="137">
        <v>0</v>
      </c>
      <c r="R184" s="137">
        <f>Q184*H184</f>
        <v>0</v>
      </c>
      <c r="S184" s="137">
        <v>0</v>
      </c>
      <c r="T184" s="138">
        <f>S184*H184</f>
        <v>0</v>
      </c>
      <c r="AR184" s="139" t="s">
        <v>136</v>
      </c>
      <c r="AT184" s="139" t="s">
        <v>131</v>
      </c>
      <c r="AU184" s="139" t="s">
        <v>88</v>
      </c>
      <c r="AY184" s="17" t="s">
        <v>128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7" t="s">
        <v>85</v>
      </c>
      <c r="BK184" s="140">
        <f>ROUND(I184*H184,2)</f>
        <v>0</v>
      </c>
      <c r="BL184" s="17" t="s">
        <v>136</v>
      </c>
      <c r="BM184" s="139" t="s">
        <v>593</v>
      </c>
    </row>
    <row r="185" spans="2:65" s="1" customFormat="1" ht="11.25">
      <c r="B185" s="32"/>
      <c r="D185" s="141" t="s">
        <v>138</v>
      </c>
      <c r="F185" s="142" t="s">
        <v>594</v>
      </c>
      <c r="I185" s="143"/>
      <c r="L185" s="32"/>
      <c r="M185" s="144"/>
      <c r="T185" s="53"/>
      <c r="AT185" s="17" t="s">
        <v>138</v>
      </c>
      <c r="AU185" s="17" t="s">
        <v>88</v>
      </c>
    </row>
    <row r="186" spans="2:65" s="1" customFormat="1" ht="21.75" customHeight="1">
      <c r="B186" s="127"/>
      <c r="C186" s="128" t="s">
        <v>436</v>
      </c>
      <c r="D186" s="128" t="s">
        <v>131</v>
      </c>
      <c r="E186" s="129" t="s">
        <v>595</v>
      </c>
      <c r="F186" s="130" t="s">
        <v>596</v>
      </c>
      <c r="G186" s="131" t="s">
        <v>134</v>
      </c>
      <c r="H186" s="132">
        <v>82</v>
      </c>
      <c r="I186" s="133"/>
      <c r="J186" s="134">
        <f>ROUND(I186*H186,2)</f>
        <v>0</v>
      </c>
      <c r="K186" s="130" t="s">
        <v>135</v>
      </c>
      <c r="L186" s="32"/>
      <c r="M186" s="135" t="s">
        <v>3</v>
      </c>
      <c r="N186" s="136" t="s">
        <v>48</v>
      </c>
      <c r="P186" s="137">
        <f>O186*H186</f>
        <v>0</v>
      </c>
      <c r="Q186" s="137">
        <v>7.9000000000000001E-4</v>
      </c>
      <c r="R186" s="137">
        <f>Q186*H186</f>
        <v>6.4780000000000004E-2</v>
      </c>
      <c r="S186" s="137">
        <v>0</v>
      </c>
      <c r="T186" s="138">
        <f>S186*H186</f>
        <v>0</v>
      </c>
      <c r="AR186" s="139" t="s">
        <v>136</v>
      </c>
      <c r="AT186" s="139" t="s">
        <v>131</v>
      </c>
      <c r="AU186" s="139" t="s">
        <v>88</v>
      </c>
      <c r="AY186" s="17" t="s">
        <v>128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7" t="s">
        <v>85</v>
      </c>
      <c r="BK186" s="140">
        <f>ROUND(I186*H186,2)</f>
        <v>0</v>
      </c>
      <c r="BL186" s="17" t="s">
        <v>136</v>
      </c>
      <c r="BM186" s="139" t="s">
        <v>597</v>
      </c>
    </row>
    <row r="187" spans="2:65" s="1" customFormat="1" ht="11.25">
      <c r="B187" s="32"/>
      <c r="D187" s="141" t="s">
        <v>138</v>
      </c>
      <c r="F187" s="142" t="s">
        <v>598</v>
      </c>
      <c r="I187" s="143"/>
      <c r="L187" s="32"/>
      <c r="M187" s="144"/>
      <c r="T187" s="53"/>
      <c r="AT187" s="17" t="s">
        <v>138</v>
      </c>
      <c r="AU187" s="17" t="s">
        <v>88</v>
      </c>
    </row>
    <row r="188" spans="2:65" s="12" customFormat="1" ht="11.25">
      <c r="B188" s="147"/>
      <c r="D188" s="145" t="s">
        <v>149</v>
      </c>
      <c r="E188" s="148" t="s">
        <v>3</v>
      </c>
      <c r="F188" s="149" t="s">
        <v>582</v>
      </c>
      <c r="H188" s="150">
        <v>82</v>
      </c>
      <c r="I188" s="151"/>
      <c r="L188" s="147"/>
      <c r="M188" s="152"/>
      <c r="T188" s="153"/>
      <c r="AT188" s="148" t="s">
        <v>149</v>
      </c>
      <c r="AU188" s="148" t="s">
        <v>88</v>
      </c>
      <c r="AV188" s="12" t="s">
        <v>88</v>
      </c>
      <c r="AW188" s="12" t="s">
        <v>37</v>
      </c>
      <c r="AX188" s="12" t="s">
        <v>85</v>
      </c>
      <c r="AY188" s="148" t="s">
        <v>128</v>
      </c>
    </row>
    <row r="189" spans="2:65" s="1" customFormat="1" ht="24.2" customHeight="1">
      <c r="B189" s="127"/>
      <c r="C189" s="128" t="s">
        <v>443</v>
      </c>
      <c r="D189" s="128" t="s">
        <v>131</v>
      </c>
      <c r="E189" s="129" t="s">
        <v>599</v>
      </c>
      <c r="F189" s="130" t="s">
        <v>600</v>
      </c>
      <c r="G189" s="131" t="s">
        <v>134</v>
      </c>
      <c r="H189" s="132">
        <v>82</v>
      </c>
      <c r="I189" s="133"/>
      <c r="J189" s="134">
        <f>ROUND(I189*H189,2)</f>
        <v>0</v>
      </c>
      <c r="K189" s="130" t="s">
        <v>135</v>
      </c>
      <c r="L189" s="32"/>
      <c r="M189" s="135" t="s">
        <v>3</v>
      </c>
      <c r="N189" s="136" t="s">
        <v>48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136</v>
      </c>
      <c r="AT189" s="139" t="s">
        <v>131</v>
      </c>
      <c r="AU189" s="139" t="s">
        <v>88</v>
      </c>
      <c r="AY189" s="17" t="s">
        <v>128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7" t="s">
        <v>85</v>
      </c>
      <c r="BK189" s="140">
        <f>ROUND(I189*H189,2)</f>
        <v>0</v>
      </c>
      <c r="BL189" s="17" t="s">
        <v>136</v>
      </c>
      <c r="BM189" s="139" t="s">
        <v>601</v>
      </c>
    </row>
    <row r="190" spans="2:65" s="1" customFormat="1" ht="11.25">
      <c r="B190" s="32"/>
      <c r="D190" s="141" t="s">
        <v>138</v>
      </c>
      <c r="F190" s="142" t="s">
        <v>602</v>
      </c>
      <c r="I190" s="143"/>
      <c r="L190" s="32"/>
      <c r="M190" s="144"/>
      <c r="T190" s="53"/>
      <c r="AT190" s="17" t="s">
        <v>138</v>
      </c>
      <c r="AU190" s="17" t="s">
        <v>88</v>
      </c>
    </row>
    <row r="191" spans="2:65" s="1" customFormat="1" ht="24.2" customHeight="1">
      <c r="B191" s="127"/>
      <c r="C191" s="128" t="s">
        <v>450</v>
      </c>
      <c r="D191" s="128" t="s">
        <v>131</v>
      </c>
      <c r="E191" s="129" t="s">
        <v>603</v>
      </c>
      <c r="F191" s="130" t="s">
        <v>604</v>
      </c>
      <c r="G191" s="131" t="s">
        <v>146</v>
      </c>
      <c r="H191" s="132">
        <v>33</v>
      </c>
      <c r="I191" s="133"/>
      <c r="J191" s="134">
        <f>ROUND(I191*H191,2)</f>
        <v>0</v>
      </c>
      <c r="K191" s="130" t="s">
        <v>135</v>
      </c>
      <c r="L191" s="32"/>
      <c r="M191" s="135" t="s">
        <v>3</v>
      </c>
      <c r="N191" s="136" t="s">
        <v>48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136</v>
      </c>
      <c r="AT191" s="139" t="s">
        <v>131</v>
      </c>
      <c r="AU191" s="139" t="s">
        <v>88</v>
      </c>
      <c r="AY191" s="17" t="s">
        <v>128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7" t="s">
        <v>85</v>
      </c>
      <c r="BK191" s="140">
        <f>ROUND(I191*H191,2)</f>
        <v>0</v>
      </c>
      <c r="BL191" s="17" t="s">
        <v>136</v>
      </c>
      <c r="BM191" s="139" t="s">
        <v>605</v>
      </c>
    </row>
    <row r="192" spans="2:65" s="1" customFormat="1" ht="11.25">
      <c r="B192" s="32"/>
      <c r="D192" s="141" t="s">
        <v>138</v>
      </c>
      <c r="F192" s="142" t="s">
        <v>606</v>
      </c>
      <c r="I192" s="143"/>
      <c r="L192" s="32"/>
      <c r="M192" s="144"/>
      <c r="T192" s="53"/>
      <c r="AT192" s="17" t="s">
        <v>138</v>
      </c>
      <c r="AU192" s="17" t="s">
        <v>88</v>
      </c>
    </row>
    <row r="193" spans="2:65" s="12" customFormat="1" ht="11.25">
      <c r="B193" s="147"/>
      <c r="D193" s="145" t="s">
        <v>149</v>
      </c>
      <c r="E193" s="148" t="s">
        <v>3</v>
      </c>
      <c r="F193" s="149" t="s">
        <v>607</v>
      </c>
      <c r="H193" s="150">
        <v>33</v>
      </c>
      <c r="I193" s="151"/>
      <c r="L193" s="147"/>
      <c r="M193" s="152"/>
      <c r="T193" s="153"/>
      <c r="AT193" s="148" t="s">
        <v>149</v>
      </c>
      <c r="AU193" s="148" t="s">
        <v>88</v>
      </c>
      <c r="AV193" s="12" t="s">
        <v>88</v>
      </c>
      <c r="AW193" s="12" t="s">
        <v>37</v>
      </c>
      <c r="AX193" s="12" t="s">
        <v>85</v>
      </c>
      <c r="AY193" s="148" t="s">
        <v>128</v>
      </c>
    </row>
    <row r="194" spans="2:65" s="1" customFormat="1" ht="24.2" customHeight="1">
      <c r="B194" s="127"/>
      <c r="C194" s="128" t="s">
        <v>608</v>
      </c>
      <c r="D194" s="128" t="s">
        <v>131</v>
      </c>
      <c r="E194" s="129" t="s">
        <v>609</v>
      </c>
      <c r="F194" s="130" t="s">
        <v>610</v>
      </c>
      <c r="G194" s="131" t="s">
        <v>146</v>
      </c>
      <c r="H194" s="132">
        <v>3</v>
      </c>
      <c r="I194" s="133"/>
      <c r="J194" s="134">
        <f>ROUND(I194*H194,2)</f>
        <v>0</v>
      </c>
      <c r="K194" s="130" t="s">
        <v>135</v>
      </c>
      <c r="L194" s="32"/>
      <c r="M194" s="135" t="s">
        <v>3</v>
      </c>
      <c r="N194" s="136" t="s">
        <v>48</v>
      </c>
      <c r="P194" s="137">
        <f>O194*H194</f>
        <v>0</v>
      </c>
      <c r="Q194" s="137">
        <v>0</v>
      </c>
      <c r="R194" s="137">
        <f>Q194*H194</f>
        <v>0</v>
      </c>
      <c r="S194" s="137">
        <v>0</v>
      </c>
      <c r="T194" s="138">
        <f>S194*H194</f>
        <v>0</v>
      </c>
      <c r="AR194" s="139" t="s">
        <v>136</v>
      </c>
      <c r="AT194" s="139" t="s">
        <v>131</v>
      </c>
      <c r="AU194" s="139" t="s">
        <v>88</v>
      </c>
      <c r="AY194" s="17" t="s">
        <v>128</v>
      </c>
      <c r="BE194" s="140">
        <f>IF(N194="základní",J194,0)</f>
        <v>0</v>
      </c>
      <c r="BF194" s="140">
        <f>IF(N194="snížená",J194,0)</f>
        <v>0</v>
      </c>
      <c r="BG194" s="140">
        <f>IF(N194="zákl. přenesená",J194,0)</f>
        <v>0</v>
      </c>
      <c r="BH194" s="140">
        <f>IF(N194="sníž. přenesená",J194,0)</f>
        <v>0</v>
      </c>
      <c r="BI194" s="140">
        <f>IF(N194="nulová",J194,0)</f>
        <v>0</v>
      </c>
      <c r="BJ194" s="17" t="s">
        <v>85</v>
      </c>
      <c r="BK194" s="140">
        <f>ROUND(I194*H194,2)</f>
        <v>0</v>
      </c>
      <c r="BL194" s="17" t="s">
        <v>136</v>
      </c>
      <c r="BM194" s="139" t="s">
        <v>611</v>
      </c>
    </row>
    <row r="195" spans="2:65" s="1" customFormat="1" ht="11.25">
      <c r="B195" s="32"/>
      <c r="D195" s="141" t="s">
        <v>138</v>
      </c>
      <c r="F195" s="142" t="s">
        <v>612</v>
      </c>
      <c r="I195" s="143"/>
      <c r="L195" s="32"/>
      <c r="M195" s="144"/>
      <c r="T195" s="53"/>
      <c r="AT195" s="17" t="s">
        <v>138</v>
      </c>
      <c r="AU195" s="17" t="s">
        <v>88</v>
      </c>
    </row>
    <row r="196" spans="2:65" s="12" customFormat="1" ht="11.25">
      <c r="B196" s="147"/>
      <c r="D196" s="145" t="s">
        <v>149</v>
      </c>
      <c r="E196" s="148" t="s">
        <v>3</v>
      </c>
      <c r="F196" s="149" t="s">
        <v>613</v>
      </c>
      <c r="H196" s="150">
        <v>3</v>
      </c>
      <c r="I196" s="151"/>
      <c r="L196" s="147"/>
      <c r="M196" s="152"/>
      <c r="T196" s="153"/>
      <c r="AT196" s="148" t="s">
        <v>149</v>
      </c>
      <c r="AU196" s="148" t="s">
        <v>88</v>
      </c>
      <c r="AV196" s="12" t="s">
        <v>88</v>
      </c>
      <c r="AW196" s="12" t="s">
        <v>37</v>
      </c>
      <c r="AX196" s="12" t="s">
        <v>85</v>
      </c>
      <c r="AY196" s="148" t="s">
        <v>128</v>
      </c>
    </row>
    <row r="197" spans="2:65" s="1" customFormat="1" ht="24.2" customHeight="1">
      <c r="B197" s="127"/>
      <c r="C197" s="128" t="s">
        <v>614</v>
      </c>
      <c r="D197" s="128" t="s">
        <v>131</v>
      </c>
      <c r="E197" s="129" t="s">
        <v>615</v>
      </c>
      <c r="F197" s="130" t="s">
        <v>616</v>
      </c>
      <c r="G197" s="131" t="s">
        <v>146</v>
      </c>
      <c r="H197" s="132">
        <v>33</v>
      </c>
      <c r="I197" s="133"/>
      <c r="J197" s="134">
        <f>ROUND(I197*H197,2)</f>
        <v>0</v>
      </c>
      <c r="K197" s="130" t="s">
        <v>135</v>
      </c>
      <c r="L197" s="32"/>
      <c r="M197" s="135" t="s">
        <v>3</v>
      </c>
      <c r="N197" s="136" t="s">
        <v>48</v>
      </c>
      <c r="P197" s="137">
        <f>O197*H197</f>
        <v>0</v>
      </c>
      <c r="Q197" s="137">
        <v>0</v>
      </c>
      <c r="R197" s="137">
        <f>Q197*H197</f>
        <v>0</v>
      </c>
      <c r="S197" s="137">
        <v>0</v>
      </c>
      <c r="T197" s="138">
        <f>S197*H197</f>
        <v>0</v>
      </c>
      <c r="AR197" s="139" t="s">
        <v>136</v>
      </c>
      <c r="AT197" s="139" t="s">
        <v>131</v>
      </c>
      <c r="AU197" s="139" t="s">
        <v>88</v>
      </c>
      <c r="AY197" s="17" t="s">
        <v>128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7" t="s">
        <v>85</v>
      </c>
      <c r="BK197" s="140">
        <f>ROUND(I197*H197,2)</f>
        <v>0</v>
      </c>
      <c r="BL197" s="17" t="s">
        <v>136</v>
      </c>
      <c r="BM197" s="139" t="s">
        <v>617</v>
      </c>
    </row>
    <row r="198" spans="2:65" s="1" customFormat="1" ht="11.25">
      <c r="B198" s="32"/>
      <c r="D198" s="141" t="s">
        <v>138</v>
      </c>
      <c r="F198" s="142" t="s">
        <v>618</v>
      </c>
      <c r="I198" s="143"/>
      <c r="L198" s="32"/>
      <c r="M198" s="144"/>
      <c r="T198" s="53"/>
      <c r="AT198" s="17" t="s">
        <v>138</v>
      </c>
      <c r="AU198" s="17" t="s">
        <v>88</v>
      </c>
    </row>
    <row r="199" spans="2:65" s="12" customFormat="1" ht="11.25">
      <c r="B199" s="147"/>
      <c r="D199" s="145" t="s">
        <v>149</v>
      </c>
      <c r="E199" s="148" t="s">
        <v>3</v>
      </c>
      <c r="F199" s="149" t="s">
        <v>619</v>
      </c>
      <c r="H199" s="150">
        <v>33</v>
      </c>
      <c r="I199" s="151"/>
      <c r="L199" s="147"/>
      <c r="M199" s="152"/>
      <c r="T199" s="153"/>
      <c r="AT199" s="148" t="s">
        <v>149</v>
      </c>
      <c r="AU199" s="148" t="s">
        <v>88</v>
      </c>
      <c r="AV199" s="12" t="s">
        <v>88</v>
      </c>
      <c r="AW199" s="12" t="s">
        <v>37</v>
      </c>
      <c r="AX199" s="12" t="s">
        <v>85</v>
      </c>
      <c r="AY199" s="148" t="s">
        <v>128</v>
      </c>
    </row>
    <row r="200" spans="2:65" s="1" customFormat="1" ht="24.2" customHeight="1">
      <c r="B200" s="127"/>
      <c r="C200" s="128" t="s">
        <v>620</v>
      </c>
      <c r="D200" s="128" t="s">
        <v>131</v>
      </c>
      <c r="E200" s="129" t="s">
        <v>621</v>
      </c>
      <c r="F200" s="130" t="s">
        <v>622</v>
      </c>
      <c r="G200" s="131" t="s">
        <v>146</v>
      </c>
      <c r="H200" s="132">
        <v>3</v>
      </c>
      <c r="I200" s="133"/>
      <c r="J200" s="134">
        <f>ROUND(I200*H200,2)</f>
        <v>0</v>
      </c>
      <c r="K200" s="130" t="s">
        <v>135</v>
      </c>
      <c r="L200" s="32"/>
      <c r="M200" s="135" t="s">
        <v>3</v>
      </c>
      <c r="N200" s="136" t="s">
        <v>48</v>
      </c>
      <c r="P200" s="137">
        <f>O200*H200</f>
        <v>0</v>
      </c>
      <c r="Q200" s="137">
        <v>0</v>
      </c>
      <c r="R200" s="137">
        <f>Q200*H200</f>
        <v>0</v>
      </c>
      <c r="S200" s="137">
        <v>0</v>
      </c>
      <c r="T200" s="138">
        <f>S200*H200</f>
        <v>0</v>
      </c>
      <c r="AR200" s="139" t="s">
        <v>136</v>
      </c>
      <c r="AT200" s="139" t="s">
        <v>131</v>
      </c>
      <c r="AU200" s="139" t="s">
        <v>88</v>
      </c>
      <c r="AY200" s="17" t="s">
        <v>128</v>
      </c>
      <c r="BE200" s="140">
        <f>IF(N200="základní",J200,0)</f>
        <v>0</v>
      </c>
      <c r="BF200" s="140">
        <f>IF(N200="snížená",J200,0)</f>
        <v>0</v>
      </c>
      <c r="BG200" s="140">
        <f>IF(N200="zákl. přenesená",J200,0)</f>
        <v>0</v>
      </c>
      <c r="BH200" s="140">
        <f>IF(N200="sníž. přenesená",J200,0)</f>
        <v>0</v>
      </c>
      <c r="BI200" s="140">
        <f>IF(N200="nulová",J200,0)</f>
        <v>0</v>
      </c>
      <c r="BJ200" s="17" t="s">
        <v>85</v>
      </c>
      <c r="BK200" s="140">
        <f>ROUND(I200*H200,2)</f>
        <v>0</v>
      </c>
      <c r="BL200" s="17" t="s">
        <v>136</v>
      </c>
      <c r="BM200" s="139" t="s">
        <v>623</v>
      </c>
    </row>
    <row r="201" spans="2:65" s="1" customFormat="1" ht="11.25">
      <c r="B201" s="32"/>
      <c r="D201" s="141" t="s">
        <v>138</v>
      </c>
      <c r="F201" s="142" t="s">
        <v>624</v>
      </c>
      <c r="I201" s="143"/>
      <c r="L201" s="32"/>
      <c r="M201" s="144"/>
      <c r="T201" s="53"/>
      <c r="AT201" s="17" t="s">
        <v>138</v>
      </c>
      <c r="AU201" s="17" t="s">
        <v>88</v>
      </c>
    </row>
    <row r="202" spans="2:65" s="12" customFormat="1" ht="11.25">
      <c r="B202" s="147"/>
      <c r="D202" s="145" t="s">
        <v>149</v>
      </c>
      <c r="E202" s="148" t="s">
        <v>3</v>
      </c>
      <c r="F202" s="149" t="s">
        <v>613</v>
      </c>
      <c r="H202" s="150">
        <v>3</v>
      </c>
      <c r="I202" s="151"/>
      <c r="L202" s="147"/>
      <c r="M202" s="152"/>
      <c r="T202" s="153"/>
      <c r="AT202" s="148" t="s">
        <v>149</v>
      </c>
      <c r="AU202" s="148" t="s">
        <v>88</v>
      </c>
      <c r="AV202" s="12" t="s">
        <v>88</v>
      </c>
      <c r="AW202" s="12" t="s">
        <v>37</v>
      </c>
      <c r="AX202" s="12" t="s">
        <v>85</v>
      </c>
      <c r="AY202" s="148" t="s">
        <v>128</v>
      </c>
    </row>
    <row r="203" spans="2:65" s="1" customFormat="1" ht="33" customHeight="1">
      <c r="B203" s="127"/>
      <c r="C203" s="128" t="s">
        <v>625</v>
      </c>
      <c r="D203" s="128" t="s">
        <v>131</v>
      </c>
      <c r="E203" s="129" t="s">
        <v>626</v>
      </c>
      <c r="F203" s="130" t="s">
        <v>627</v>
      </c>
      <c r="G203" s="131" t="s">
        <v>146</v>
      </c>
      <c r="H203" s="132">
        <v>627</v>
      </c>
      <c r="I203" s="133"/>
      <c r="J203" s="134">
        <f>ROUND(I203*H203,2)</f>
        <v>0</v>
      </c>
      <c r="K203" s="130" t="s">
        <v>135</v>
      </c>
      <c r="L203" s="32"/>
      <c r="M203" s="135" t="s">
        <v>3</v>
      </c>
      <c r="N203" s="136" t="s">
        <v>48</v>
      </c>
      <c r="P203" s="137">
        <f>O203*H203</f>
        <v>0</v>
      </c>
      <c r="Q203" s="137">
        <v>0</v>
      </c>
      <c r="R203" s="137">
        <f>Q203*H203</f>
        <v>0</v>
      </c>
      <c r="S203" s="137">
        <v>0</v>
      </c>
      <c r="T203" s="138">
        <f>S203*H203</f>
        <v>0</v>
      </c>
      <c r="AR203" s="139" t="s">
        <v>136</v>
      </c>
      <c r="AT203" s="139" t="s">
        <v>131</v>
      </c>
      <c r="AU203" s="139" t="s">
        <v>88</v>
      </c>
      <c r="AY203" s="17" t="s">
        <v>128</v>
      </c>
      <c r="BE203" s="140">
        <f>IF(N203="základní",J203,0)</f>
        <v>0</v>
      </c>
      <c r="BF203" s="140">
        <f>IF(N203="snížená",J203,0)</f>
        <v>0</v>
      </c>
      <c r="BG203" s="140">
        <f>IF(N203="zákl. přenesená",J203,0)</f>
        <v>0</v>
      </c>
      <c r="BH203" s="140">
        <f>IF(N203="sníž. přenesená",J203,0)</f>
        <v>0</v>
      </c>
      <c r="BI203" s="140">
        <f>IF(N203="nulová",J203,0)</f>
        <v>0</v>
      </c>
      <c r="BJ203" s="17" t="s">
        <v>85</v>
      </c>
      <c r="BK203" s="140">
        <f>ROUND(I203*H203,2)</f>
        <v>0</v>
      </c>
      <c r="BL203" s="17" t="s">
        <v>136</v>
      </c>
      <c r="BM203" s="139" t="s">
        <v>628</v>
      </c>
    </row>
    <row r="204" spans="2:65" s="1" customFormat="1" ht="11.25">
      <c r="B204" s="32"/>
      <c r="D204" s="141" t="s">
        <v>138</v>
      </c>
      <c r="F204" s="142" t="s">
        <v>629</v>
      </c>
      <c r="I204" s="143"/>
      <c r="L204" s="32"/>
      <c r="M204" s="144"/>
      <c r="T204" s="53"/>
      <c r="AT204" s="17" t="s">
        <v>138</v>
      </c>
      <c r="AU204" s="17" t="s">
        <v>88</v>
      </c>
    </row>
    <row r="205" spans="2:65" s="12" customFormat="1" ht="11.25">
      <c r="B205" s="147"/>
      <c r="D205" s="145" t="s">
        <v>149</v>
      </c>
      <c r="E205" s="148" t="s">
        <v>3</v>
      </c>
      <c r="F205" s="149" t="s">
        <v>630</v>
      </c>
      <c r="H205" s="150">
        <v>627</v>
      </c>
      <c r="I205" s="151"/>
      <c r="L205" s="147"/>
      <c r="M205" s="152"/>
      <c r="T205" s="153"/>
      <c r="AT205" s="148" t="s">
        <v>149</v>
      </c>
      <c r="AU205" s="148" t="s">
        <v>88</v>
      </c>
      <c r="AV205" s="12" t="s">
        <v>88</v>
      </c>
      <c r="AW205" s="12" t="s">
        <v>37</v>
      </c>
      <c r="AX205" s="12" t="s">
        <v>85</v>
      </c>
      <c r="AY205" s="148" t="s">
        <v>128</v>
      </c>
    </row>
    <row r="206" spans="2:65" s="1" customFormat="1" ht="33" customHeight="1">
      <c r="B206" s="127"/>
      <c r="C206" s="128" t="s">
        <v>631</v>
      </c>
      <c r="D206" s="128" t="s">
        <v>131</v>
      </c>
      <c r="E206" s="129" t="s">
        <v>632</v>
      </c>
      <c r="F206" s="130" t="s">
        <v>633</v>
      </c>
      <c r="G206" s="131" t="s">
        <v>146</v>
      </c>
      <c r="H206" s="132">
        <v>57</v>
      </c>
      <c r="I206" s="133"/>
      <c r="J206" s="134">
        <f>ROUND(I206*H206,2)</f>
        <v>0</v>
      </c>
      <c r="K206" s="130" t="s">
        <v>135</v>
      </c>
      <c r="L206" s="32"/>
      <c r="M206" s="135" t="s">
        <v>3</v>
      </c>
      <c r="N206" s="136" t="s">
        <v>48</v>
      </c>
      <c r="P206" s="137">
        <f>O206*H206</f>
        <v>0</v>
      </c>
      <c r="Q206" s="137">
        <v>0</v>
      </c>
      <c r="R206" s="137">
        <f>Q206*H206</f>
        <v>0</v>
      </c>
      <c r="S206" s="137">
        <v>0</v>
      </c>
      <c r="T206" s="138">
        <f>S206*H206</f>
        <v>0</v>
      </c>
      <c r="AR206" s="139" t="s">
        <v>136</v>
      </c>
      <c r="AT206" s="139" t="s">
        <v>131</v>
      </c>
      <c r="AU206" s="139" t="s">
        <v>88</v>
      </c>
      <c r="AY206" s="17" t="s">
        <v>128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7" t="s">
        <v>85</v>
      </c>
      <c r="BK206" s="140">
        <f>ROUND(I206*H206,2)</f>
        <v>0</v>
      </c>
      <c r="BL206" s="17" t="s">
        <v>136</v>
      </c>
      <c r="BM206" s="139" t="s">
        <v>634</v>
      </c>
    </row>
    <row r="207" spans="2:65" s="1" customFormat="1" ht="11.25">
      <c r="B207" s="32"/>
      <c r="D207" s="141" t="s">
        <v>138</v>
      </c>
      <c r="F207" s="142" t="s">
        <v>635</v>
      </c>
      <c r="I207" s="143"/>
      <c r="L207" s="32"/>
      <c r="M207" s="144"/>
      <c r="T207" s="53"/>
      <c r="AT207" s="17" t="s">
        <v>138</v>
      </c>
      <c r="AU207" s="17" t="s">
        <v>88</v>
      </c>
    </row>
    <row r="208" spans="2:65" s="12" customFormat="1" ht="11.25">
      <c r="B208" s="147"/>
      <c r="D208" s="145" t="s">
        <v>149</v>
      </c>
      <c r="E208" s="148" t="s">
        <v>3</v>
      </c>
      <c r="F208" s="149" t="s">
        <v>636</v>
      </c>
      <c r="H208" s="150">
        <v>57</v>
      </c>
      <c r="I208" s="151"/>
      <c r="L208" s="147"/>
      <c r="M208" s="152"/>
      <c r="T208" s="153"/>
      <c r="AT208" s="148" t="s">
        <v>149</v>
      </c>
      <c r="AU208" s="148" t="s">
        <v>88</v>
      </c>
      <c r="AV208" s="12" t="s">
        <v>88</v>
      </c>
      <c r="AW208" s="12" t="s">
        <v>37</v>
      </c>
      <c r="AX208" s="12" t="s">
        <v>85</v>
      </c>
      <c r="AY208" s="148" t="s">
        <v>128</v>
      </c>
    </row>
    <row r="209" spans="2:65" s="1" customFormat="1" ht="33" customHeight="1">
      <c r="B209" s="127"/>
      <c r="C209" s="128" t="s">
        <v>637</v>
      </c>
      <c r="D209" s="128" t="s">
        <v>131</v>
      </c>
      <c r="E209" s="129" t="s">
        <v>638</v>
      </c>
      <c r="F209" s="130" t="s">
        <v>639</v>
      </c>
      <c r="G209" s="131" t="s">
        <v>146</v>
      </c>
      <c r="H209" s="132">
        <v>627</v>
      </c>
      <c r="I209" s="133"/>
      <c r="J209" s="134">
        <f>ROUND(I209*H209,2)</f>
        <v>0</v>
      </c>
      <c r="K209" s="130" t="s">
        <v>135</v>
      </c>
      <c r="L209" s="32"/>
      <c r="M209" s="135" t="s">
        <v>3</v>
      </c>
      <c r="N209" s="136" t="s">
        <v>48</v>
      </c>
      <c r="P209" s="137">
        <f>O209*H209</f>
        <v>0</v>
      </c>
      <c r="Q209" s="137">
        <v>0</v>
      </c>
      <c r="R209" s="137">
        <f>Q209*H209</f>
        <v>0</v>
      </c>
      <c r="S209" s="137">
        <v>0</v>
      </c>
      <c r="T209" s="138">
        <f>S209*H209</f>
        <v>0</v>
      </c>
      <c r="AR209" s="139" t="s">
        <v>136</v>
      </c>
      <c r="AT209" s="139" t="s">
        <v>131</v>
      </c>
      <c r="AU209" s="139" t="s">
        <v>88</v>
      </c>
      <c r="AY209" s="17" t="s">
        <v>128</v>
      </c>
      <c r="BE209" s="140">
        <f>IF(N209="základní",J209,0)</f>
        <v>0</v>
      </c>
      <c r="BF209" s="140">
        <f>IF(N209="snížená",J209,0)</f>
        <v>0</v>
      </c>
      <c r="BG209" s="140">
        <f>IF(N209="zákl. přenesená",J209,0)</f>
        <v>0</v>
      </c>
      <c r="BH209" s="140">
        <f>IF(N209="sníž. přenesená",J209,0)</f>
        <v>0</v>
      </c>
      <c r="BI209" s="140">
        <f>IF(N209="nulová",J209,0)</f>
        <v>0</v>
      </c>
      <c r="BJ209" s="17" t="s">
        <v>85</v>
      </c>
      <c r="BK209" s="140">
        <f>ROUND(I209*H209,2)</f>
        <v>0</v>
      </c>
      <c r="BL209" s="17" t="s">
        <v>136</v>
      </c>
      <c r="BM209" s="139" t="s">
        <v>640</v>
      </c>
    </row>
    <row r="210" spans="2:65" s="1" customFormat="1" ht="11.25">
      <c r="B210" s="32"/>
      <c r="D210" s="141" t="s">
        <v>138</v>
      </c>
      <c r="F210" s="142" t="s">
        <v>641</v>
      </c>
      <c r="I210" s="143"/>
      <c r="L210" s="32"/>
      <c r="M210" s="144"/>
      <c r="T210" s="53"/>
      <c r="AT210" s="17" t="s">
        <v>138</v>
      </c>
      <c r="AU210" s="17" t="s">
        <v>88</v>
      </c>
    </row>
    <row r="211" spans="2:65" s="12" customFormat="1" ht="11.25">
      <c r="B211" s="147"/>
      <c r="D211" s="145" t="s">
        <v>149</v>
      </c>
      <c r="E211" s="148" t="s">
        <v>3</v>
      </c>
      <c r="F211" s="149" t="s">
        <v>642</v>
      </c>
      <c r="H211" s="150">
        <v>627</v>
      </c>
      <c r="I211" s="151"/>
      <c r="L211" s="147"/>
      <c r="M211" s="152"/>
      <c r="T211" s="153"/>
      <c r="AT211" s="148" t="s">
        <v>149</v>
      </c>
      <c r="AU211" s="148" t="s">
        <v>88</v>
      </c>
      <c r="AV211" s="12" t="s">
        <v>88</v>
      </c>
      <c r="AW211" s="12" t="s">
        <v>37</v>
      </c>
      <c r="AX211" s="12" t="s">
        <v>85</v>
      </c>
      <c r="AY211" s="148" t="s">
        <v>128</v>
      </c>
    </row>
    <row r="212" spans="2:65" s="1" customFormat="1" ht="33" customHeight="1">
      <c r="B212" s="127"/>
      <c r="C212" s="128" t="s">
        <v>643</v>
      </c>
      <c r="D212" s="128" t="s">
        <v>131</v>
      </c>
      <c r="E212" s="129" t="s">
        <v>644</v>
      </c>
      <c r="F212" s="130" t="s">
        <v>645</v>
      </c>
      <c r="G212" s="131" t="s">
        <v>146</v>
      </c>
      <c r="H212" s="132">
        <v>57</v>
      </c>
      <c r="I212" s="133"/>
      <c r="J212" s="134">
        <f>ROUND(I212*H212,2)</f>
        <v>0</v>
      </c>
      <c r="K212" s="130" t="s">
        <v>135</v>
      </c>
      <c r="L212" s="32"/>
      <c r="M212" s="135" t="s">
        <v>3</v>
      </c>
      <c r="N212" s="136" t="s">
        <v>48</v>
      </c>
      <c r="P212" s="137">
        <f>O212*H212</f>
        <v>0</v>
      </c>
      <c r="Q212" s="137">
        <v>0</v>
      </c>
      <c r="R212" s="137">
        <f>Q212*H212</f>
        <v>0</v>
      </c>
      <c r="S212" s="137">
        <v>0</v>
      </c>
      <c r="T212" s="138">
        <f>S212*H212</f>
        <v>0</v>
      </c>
      <c r="AR212" s="139" t="s">
        <v>136</v>
      </c>
      <c r="AT212" s="139" t="s">
        <v>131</v>
      </c>
      <c r="AU212" s="139" t="s">
        <v>88</v>
      </c>
      <c r="AY212" s="17" t="s">
        <v>128</v>
      </c>
      <c r="BE212" s="140">
        <f>IF(N212="základní",J212,0)</f>
        <v>0</v>
      </c>
      <c r="BF212" s="140">
        <f>IF(N212="snížená",J212,0)</f>
        <v>0</v>
      </c>
      <c r="BG212" s="140">
        <f>IF(N212="zákl. přenesená",J212,0)</f>
        <v>0</v>
      </c>
      <c r="BH212" s="140">
        <f>IF(N212="sníž. přenesená",J212,0)</f>
        <v>0</v>
      </c>
      <c r="BI212" s="140">
        <f>IF(N212="nulová",J212,0)</f>
        <v>0</v>
      </c>
      <c r="BJ212" s="17" t="s">
        <v>85</v>
      </c>
      <c r="BK212" s="140">
        <f>ROUND(I212*H212,2)</f>
        <v>0</v>
      </c>
      <c r="BL212" s="17" t="s">
        <v>136</v>
      </c>
      <c r="BM212" s="139" t="s">
        <v>646</v>
      </c>
    </row>
    <row r="213" spans="2:65" s="1" customFormat="1" ht="11.25">
      <c r="B213" s="32"/>
      <c r="D213" s="141" t="s">
        <v>138</v>
      </c>
      <c r="F213" s="142" t="s">
        <v>647</v>
      </c>
      <c r="I213" s="143"/>
      <c r="L213" s="32"/>
      <c r="M213" s="144"/>
      <c r="T213" s="53"/>
      <c r="AT213" s="17" t="s">
        <v>138</v>
      </c>
      <c r="AU213" s="17" t="s">
        <v>88</v>
      </c>
    </row>
    <row r="214" spans="2:65" s="12" customFormat="1" ht="11.25">
      <c r="B214" s="147"/>
      <c r="D214" s="145" t="s">
        <v>149</v>
      </c>
      <c r="E214" s="148" t="s">
        <v>3</v>
      </c>
      <c r="F214" s="149" t="s">
        <v>636</v>
      </c>
      <c r="H214" s="150">
        <v>57</v>
      </c>
      <c r="I214" s="151"/>
      <c r="L214" s="147"/>
      <c r="M214" s="152"/>
      <c r="T214" s="153"/>
      <c r="AT214" s="148" t="s">
        <v>149</v>
      </c>
      <c r="AU214" s="148" t="s">
        <v>88</v>
      </c>
      <c r="AV214" s="12" t="s">
        <v>88</v>
      </c>
      <c r="AW214" s="12" t="s">
        <v>37</v>
      </c>
      <c r="AX214" s="12" t="s">
        <v>85</v>
      </c>
      <c r="AY214" s="148" t="s">
        <v>128</v>
      </c>
    </row>
    <row r="215" spans="2:65" s="1" customFormat="1" ht="37.9" customHeight="1">
      <c r="B215" s="127"/>
      <c r="C215" s="128" t="s">
        <v>648</v>
      </c>
      <c r="D215" s="128" t="s">
        <v>131</v>
      </c>
      <c r="E215" s="129" t="s">
        <v>319</v>
      </c>
      <c r="F215" s="130" t="s">
        <v>320</v>
      </c>
      <c r="G215" s="131" t="s">
        <v>313</v>
      </c>
      <c r="H215" s="132">
        <v>926.72500000000002</v>
      </c>
      <c r="I215" s="133"/>
      <c r="J215" s="134">
        <f>ROUND(I215*H215,2)</f>
        <v>0</v>
      </c>
      <c r="K215" s="130" t="s">
        <v>135</v>
      </c>
      <c r="L215" s="32"/>
      <c r="M215" s="135" t="s">
        <v>3</v>
      </c>
      <c r="N215" s="136" t="s">
        <v>48</v>
      </c>
      <c r="P215" s="137">
        <f>O215*H215</f>
        <v>0</v>
      </c>
      <c r="Q215" s="137">
        <v>0</v>
      </c>
      <c r="R215" s="137">
        <f>Q215*H215</f>
        <v>0</v>
      </c>
      <c r="S215" s="137">
        <v>0</v>
      </c>
      <c r="T215" s="138">
        <f>S215*H215</f>
        <v>0</v>
      </c>
      <c r="AR215" s="139" t="s">
        <v>136</v>
      </c>
      <c r="AT215" s="139" t="s">
        <v>131</v>
      </c>
      <c r="AU215" s="139" t="s">
        <v>88</v>
      </c>
      <c r="AY215" s="17" t="s">
        <v>128</v>
      </c>
      <c r="BE215" s="140">
        <f>IF(N215="základní",J215,0)</f>
        <v>0</v>
      </c>
      <c r="BF215" s="140">
        <f>IF(N215="snížená",J215,0)</f>
        <v>0</v>
      </c>
      <c r="BG215" s="140">
        <f>IF(N215="zákl. přenesená",J215,0)</f>
        <v>0</v>
      </c>
      <c r="BH215" s="140">
        <f>IF(N215="sníž. přenesená",J215,0)</f>
        <v>0</v>
      </c>
      <c r="BI215" s="140">
        <f>IF(N215="nulová",J215,0)</f>
        <v>0</v>
      </c>
      <c r="BJ215" s="17" t="s">
        <v>85</v>
      </c>
      <c r="BK215" s="140">
        <f>ROUND(I215*H215,2)</f>
        <v>0</v>
      </c>
      <c r="BL215" s="17" t="s">
        <v>136</v>
      </c>
      <c r="BM215" s="139" t="s">
        <v>649</v>
      </c>
    </row>
    <row r="216" spans="2:65" s="1" customFormat="1" ht="11.25">
      <c r="B216" s="32"/>
      <c r="D216" s="141" t="s">
        <v>138</v>
      </c>
      <c r="F216" s="142" t="s">
        <v>322</v>
      </c>
      <c r="I216" s="143"/>
      <c r="L216" s="32"/>
      <c r="M216" s="144"/>
      <c r="T216" s="53"/>
      <c r="AT216" s="17" t="s">
        <v>138</v>
      </c>
      <c r="AU216" s="17" t="s">
        <v>88</v>
      </c>
    </row>
    <row r="217" spans="2:65" s="14" customFormat="1" ht="11.25">
      <c r="B217" s="171"/>
      <c r="D217" s="145" t="s">
        <v>149</v>
      </c>
      <c r="E217" s="172" t="s">
        <v>3</v>
      </c>
      <c r="F217" s="173" t="s">
        <v>323</v>
      </c>
      <c r="H217" s="172" t="s">
        <v>3</v>
      </c>
      <c r="I217" s="174"/>
      <c r="L217" s="171"/>
      <c r="M217" s="175"/>
      <c r="T217" s="176"/>
      <c r="AT217" s="172" t="s">
        <v>149</v>
      </c>
      <c r="AU217" s="172" t="s">
        <v>88</v>
      </c>
      <c r="AV217" s="14" t="s">
        <v>85</v>
      </c>
      <c r="AW217" s="14" t="s">
        <v>37</v>
      </c>
      <c r="AX217" s="14" t="s">
        <v>77</v>
      </c>
      <c r="AY217" s="172" t="s">
        <v>128</v>
      </c>
    </row>
    <row r="218" spans="2:65" s="12" customFormat="1" ht="11.25">
      <c r="B218" s="147"/>
      <c r="D218" s="145" t="s">
        <v>149</v>
      </c>
      <c r="E218" s="148" t="s">
        <v>3</v>
      </c>
      <c r="F218" s="149" t="s">
        <v>650</v>
      </c>
      <c r="H218" s="150">
        <v>113</v>
      </c>
      <c r="I218" s="151"/>
      <c r="L218" s="147"/>
      <c r="M218" s="152"/>
      <c r="T218" s="153"/>
      <c r="AT218" s="148" t="s">
        <v>149</v>
      </c>
      <c r="AU218" s="148" t="s">
        <v>88</v>
      </c>
      <c r="AV218" s="12" t="s">
        <v>88</v>
      </c>
      <c r="AW218" s="12" t="s">
        <v>37</v>
      </c>
      <c r="AX218" s="12" t="s">
        <v>77</v>
      </c>
      <c r="AY218" s="148" t="s">
        <v>128</v>
      </c>
    </row>
    <row r="219" spans="2:65" s="12" customFormat="1" ht="11.25">
      <c r="B219" s="147"/>
      <c r="D219" s="145" t="s">
        <v>149</v>
      </c>
      <c r="E219" s="148" t="s">
        <v>3</v>
      </c>
      <c r="F219" s="149" t="s">
        <v>651</v>
      </c>
      <c r="H219" s="150">
        <v>97.5</v>
      </c>
      <c r="I219" s="151"/>
      <c r="L219" s="147"/>
      <c r="M219" s="152"/>
      <c r="T219" s="153"/>
      <c r="AT219" s="148" t="s">
        <v>149</v>
      </c>
      <c r="AU219" s="148" t="s">
        <v>88</v>
      </c>
      <c r="AV219" s="12" t="s">
        <v>88</v>
      </c>
      <c r="AW219" s="12" t="s">
        <v>37</v>
      </c>
      <c r="AX219" s="12" t="s">
        <v>77</v>
      </c>
      <c r="AY219" s="148" t="s">
        <v>128</v>
      </c>
    </row>
    <row r="220" spans="2:65" s="12" customFormat="1" ht="11.25">
      <c r="B220" s="147"/>
      <c r="D220" s="145" t="s">
        <v>149</v>
      </c>
      <c r="E220" s="148" t="s">
        <v>3</v>
      </c>
      <c r="F220" s="149" t="s">
        <v>652</v>
      </c>
      <c r="H220" s="150">
        <v>7.65</v>
      </c>
      <c r="I220" s="151"/>
      <c r="L220" s="147"/>
      <c r="M220" s="152"/>
      <c r="T220" s="153"/>
      <c r="AT220" s="148" t="s">
        <v>149</v>
      </c>
      <c r="AU220" s="148" t="s">
        <v>88</v>
      </c>
      <c r="AV220" s="12" t="s">
        <v>88</v>
      </c>
      <c r="AW220" s="12" t="s">
        <v>37</v>
      </c>
      <c r="AX220" s="12" t="s">
        <v>77</v>
      </c>
      <c r="AY220" s="148" t="s">
        <v>128</v>
      </c>
    </row>
    <row r="221" spans="2:65" s="12" customFormat="1" ht="11.25">
      <c r="B221" s="147"/>
      <c r="D221" s="145" t="s">
        <v>149</v>
      </c>
      <c r="E221" s="148" t="s">
        <v>3</v>
      </c>
      <c r="F221" s="149" t="s">
        <v>653</v>
      </c>
      <c r="H221" s="150">
        <v>63</v>
      </c>
      <c r="I221" s="151"/>
      <c r="L221" s="147"/>
      <c r="M221" s="152"/>
      <c r="T221" s="153"/>
      <c r="AT221" s="148" t="s">
        <v>149</v>
      </c>
      <c r="AU221" s="148" t="s">
        <v>88</v>
      </c>
      <c r="AV221" s="12" t="s">
        <v>88</v>
      </c>
      <c r="AW221" s="12" t="s">
        <v>37</v>
      </c>
      <c r="AX221" s="12" t="s">
        <v>77</v>
      </c>
      <c r="AY221" s="148" t="s">
        <v>128</v>
      </c>
    </row>
    <row r="222" spans="2:65" s="12" customFormat="1" ht="11.25">
      <c r="B222" s="147"/>
      <c r="D222" s="145" t="s">
        <v>149</v>
      </c>
      <c r="E222" s="148" t="s">
        <v>3</v>
      </c>
      <c r="F222" s="149" t="s">
        <v>654</v>
      </c>
      <c r="H222" s="150">
        <v>600.875</v>
      </c>
      <c r="I222" s="151"/>
      <c r="L222" s="147"/>
      <c r="M222" s="152"/>
      <c r="T222" s="153"/>
      <c r="AT222" s="148" t="s">
        <v>149</v>
      </c>
      <c r="AU222" s="148" t="s">
        <v>88</v>
      </c>
      <c r="AV222" s="12" t="s">
        <v>88</v>
      </c>
      <c r="AW222" s="12" t="s">
        <v>37</v>
      </c>
      <c r="AX222" s="12" t="s">
        <v>77</v>
      </c>
      <c r="AY222" s="148" t="s">
        <v>128</v>
      </c>
    </row>
    <row r="223" spans="2:65" s="12" customFormat="1" ht="11.25">
      <c r="B223" s="147"/>
      <c r="D223" s="145" t="s">
        <v>149</v>
      </c>
      <c r="E223" s="148" t="s">
        <v>3</v>
      </c>
      <c r="F223" s="149" t="s">
        <v>655</v>
      </c>
      <c r="H223" s="150">
        <v>11.2</v>
      </c>
      <c r="I223" s="151"/>
      <c r="L223" s="147"/>
      <c r="M223" s="152"/>
      <c r="T223" s="153"/>
      <c r="AT223" s="148" t="s">
        <v>149</v>
      </c>
      <c r="AU223" s="148" t="s">
        <v>88</v>
      </c>
      <c r="AV223" s="12" t="s">
        <v>88</v>
      </c>
      <c r="AW223" s="12" t="s">
        <v>37</v>
      </c>
      <c r="AX223" s="12" t="s">
        <v>77</v>
      </c>
      <c r="AY223" s="148" t="s">
        <v>128</v>
      </c>
    </row>
    <row r="224" spans="2:65" s="12" customFormat="1" ht="11.25">
      <c r="B224" s="147"/>
      <c r="D224" s="145" t="s">
        <v>149</v>
      </c>
      <c r="E224" s="148" t="s">
        <v>3</v>
      </c>
      <c r="F224" s="149" t="s">
        <v>656</v>
      </c>
      <c r="H224" s="150">
        <v>33.5</v>
      </c>
      <c r="I224" s="151"/>
      <c r="L224" s="147"/>
      <c r="M224" s="152"/>
      <c r="T224" s="153"/>
      <c r="AT224" s="148" t="s">
        <v>149</v>
      </c>
      <c r="AU224" s="148" t="s">
        <v>88</v>
      </c>
      <c r="AV224" s="12" t="s">
        <v>88</v>
      </c>
      <c r="AW224" s="12" t="s">
        <v>37</v>
      </c>
      <c r="AX224" s="12" t="s">
        <v>77</v>
      </c>
      <c r="AY224" s="148" t="s">
        <v>128</v>
      </c>
    </row>
    <row r="225" spans="2:65" s="13" customFormat="1" ht="11.25">
      <c r="B225" s="154"/>
      <c r="D225" s="145" t="s">
        <v>149</v>
      </c>
      <c r="E225" s="155" t="s">
        <v>3</v>
      </c>
      <c r="F225" s="156" t="s">
        <v>153</v>
      </c>
      <c r="H225" s="157">
        <v>926.72500000000002</v>
      </c>
      <c r="I225" s="158"/>
      <c r="L225" s="154"/>
      <c r="M225" s="159"/>
      <c r="T225" s="160"/>
      <c r="AT225" s="155" t="s">
        <v>149</v>
      </c>
      <c r="AU225" s="155" t="s">
        <v>88</v>
      </c>
      <c r="AV225" s="13" t="s">
        <v>136</v>
      </c>
      <c r="AW225" s="13" t="s">
        <v>37</v>
      </c>
      <c r="AX225" s="13" t="s">
        <v>85</v>
      </c>
      <c r="AY225" s="155" t="s">
        <v>128</v>
      </c>
    </row>
    <row r="226" spans="2:65" s="1" customFormat="1" ht="37.9" customHeight="1">
      <c r="B226" s="127"/>
      <c r="C226" s="128" t="s">
        <v>657</v>
      </c>
      <c r="D226" s="128" t="s">
        <v>131</v>
      </c>
      <c r="E226" s="129" t="s">
        <v>325</v>
      </c>
      <c r="F226" s="130" t="s">
        <v>326</v>
      </c>
      <c r="G226" s="131" t="s">
        <v>313</v>
      </c>
      <c r="H226" s="132">
        <v>9267.25</v>
      </c>
      <c r="I226" s="133"/>
      <c r="J226" s="134">
        <f>ROUND(I226*H226,2)</f>
        <v>0</v>
      </c>
      <c r="K226" s="130" t="s">
        <v>135</v>
      </c>
      <c r="L226" s="32"/>
      <c r="M226" s="135" t="s">
        <v>3</v>
      </c>
      <c r="N226" s="136" t="s">
        <v>48</v>
      </c>
      <c r="P226" s="137">
        <f>O226*H226</f>
        <v>0</v>
      </c>
      <c r="Q226" s="137">
        <v>0</v>
      </c>
      <c r="R226" s="137">
        <f>Q226*H226</f>
        <v>0</v>
      </c>
      <c r="S226" s="137">
        <v>0</v>
      </c>
      <c r="T226" s="138">
        <f>S226*H226</f>
        <v>0</v>
      </c>
      <c r="AR226" s="139" t="s">
        <v>136</v>
      </c>
      <c r="AT226" s="139" t="s">
        <v>131</v>
      </c>
      <c r="AU226" s="139" t="s">
        <v>88</v>
      </c>
      <c r="AY226" s="17" t="s">
        <v>128</v>
      </c>
      <c r="BE226" s="140">
        <f>IF(N226="základní",J226,0)</f>
        <v>0</v>
      </c>
      <c r="BF226" s="140">
        <f>IF(N226="snížená",J226,0)</f>
        <v>0</v>
      </c>
      <c r="BG226" s="140">
        <f>IF(N226="zákl. přenesená",J226,0)</f>
        <v>0</v>
      </c>
      <c r="BH226" s="140">
        <f>IF(N226="sníž. přenesená",J226,0)</f>
        <v>0</v>
      </c>
      <c r="BI226" s="140">
        <f>IF(N226="nulová",J226,0)</f>
        <v>0</v>
      </c>
      <c r="BJ226" s="17" t="s">
        <v>85</v>
      </c>
      <c r="BK226" s="140">
        <f>ROUND(I226*H226,2)</f>
        <v>0</v>
      </c>
      <c r="BL226" s="17" t="s">
        <v>136</v>
      </c>
      <c r="BM226" s="139" t="s">
        <v>658</v>
      </c>
    </row>
    <row r="227" spans="2:65" s="1" customFormat="1" ht="11.25">
      <c r="B227" s="32"/>
      <c r="D227" s="141" t="s">
        <v>138</v>
      </c>
      <c r="F227" s="142" t="s">
        <v>328</v>
      </c>
      <c r="I227" s="143"/>
      <c r="L227" s="32"/>
      <c r="M227" s="144"/>
      <c r="T227" s="53"/>
      <c r="AT227" s="17" t="s">
        <v>138</v>
      </c>
      <c r="AU227" s="17" t="s">
        <v>88</v>
      </c>
    </row>
    <row r="228" spans="2:65" s="14" customFormat="1" ht="11.25">
      <c r="B228" s="171"/>
      <c r="D228" s="145" t="s">
        <v>149</v>
      </c>
      <c r="E228" s="172" t="s">
        <v>3</v>
      </c>
      <c r="F228" s="173" t="s">
        <v>323</v>
      </c>
      <c r="H228" s="172" t="s">
        <v>3</v>
      </c>
      <c r="I228" s="174"/>
      <c r="L228" s="171"/>
      <c r="M228" s="175"/>
      <c r="T228" s="176"/>
      <c r="AT228" s="172" t="s">
        <v>149</v>
      </c>
      <c r="AU228" s="172" t="s">
        <v>88</v>
      </c>
      <c r="AV228" s="14" t="s">
        <v>85</v>
      </c>
      <c r="AW228" s="14" t="s">
        <v>37</v>
      </c>
      <c r="AX228" s="14" t="s">
        <v>77</v>
      </c>
      <c r="AY228" s="172" t="s">
        <v>128</v>
      </c>
    </row>
    <row r="229" spans="2:65" s="12" customFormat="1" ht="11.25">
      <c r="B229" s="147"/>
      <c r="D229" s="145" t="s">
        <v>149</v>
      </c>
      <c r="E229" s="148" t="s">
        <v>3</v>
      </c>
      <c r="F229" s="149" t="s">
        <v>659</v>
      </c>
      <c r="H229" s="150">
        <v>1130</v>
      </c>
      <c r="I229" s="151"/>
      <c r="L229" s="147"/>
      <c r="M229" s="152"/>
      <c r="T229" s="153"/>
      <c r="AT229" s="148" t="s">
        <v>149</v>
      </c>
      <c r="AU229" s="148" t="s">
        <v>88</v>
      </c>
      <c r="AV229" s="12" t="s">
        <v>88</v>
      </c>
      <c r="AW229" s="12" t="s">
        <v>37</v>
      </c>
      <c r="AX229" s="12" t="s">
        <v>77</v>
      </c>
      <c r="AY229" s="148" t="s">
        <v>128</v>
      </c>
    </row>
    <row r="230" spans="2:65" s="12" customFormat="1" ht="11.25">
      <c r="B230" s="147"/>
      <c r="D230" s="145" t="s">
        <v>149</v>
      </c>
      <c r="E230" s="148" t="s">
        <v>3</v>
      </c>
      <c r="F230" s="149" t="s">
        <v>660</v>
      </c>
      <c r="H230" s="150">
        <v>975</v>
      </c>
      <c r="I230" s="151"/>
      <c r="L230" s="147"/>
      <c r="M230" s="152"/>
      <c r="T230" s="153"/>
      <c r="AT230" s="148" t="s">
        <v>149</v>
      </c>
      <c r="AU230" s="148" t="s">
        <v>88</v>
      </c>
      <c r="AV230" s="12" t="s">
        <v>88</v>
      </c>
      <c r="AW230" s="12" t="s">
        <v>37</v>
      </c>
      <c r="AX230" s="12" t="s">
        <v>77</v>
      </c>
      <c r="AY230" s="148" t="s">
        <v>128</v>
      </c>
    </row>
    <row r="231" spans="2:65" s="12" customFormat="1" ht="11.25">
      <c r="B231" s="147"/>
      <c r="D231" s="145" t="s">
        <v>149</v>
      </c>
      <c r="E231" s="148" t="s">
        <v>3</v>
      </c>
      <c r="F231" s="149" t="s">
        <v>661</v>
      </c>
      <c r="H231" s="150">
        <v>76.5</v>
      </c>
      <c r="I231" s="151"/>
      <c r="L231" s="147"/>
      <c r="M231" s="152"/>
      <c r="T231" s="153"/>
      <c r="AT231" s="148" t="s">
        <v>149</v>
      </c>
      <c r="AU231" s="148" t="s">
        <v>88</v>
      </c>
      <c r="AV231" s="12" t="s">
        <v>88</v>
      </c>
      <c r="AW231" s="12" t="s">
        <v>37</v>
      </c>
      <c r="AX231" s="12" t="s">
        <v>77</v>
      </c>
      <c r="AY231" s="148" t="s">
        <v>128</v>
      </c>
    </row>
    <row r="232" spans="2:65" s="12" customFormat="1" ht="11.25">
      <c r="B232" s="147"/>
      <c r="D232" s="145" t="s">
        <v>149</v>
      </c>
      <c r="E232" s="148" t="s">
        <v>3</v>
      </c>
      <c r="F232" s="149" t="s">
        <v>662</v>
      </c>
      <c r="H232" s="150">
        <v>630</v>
      </c>
      <c r="I232" s="151"/>
      <c r="L232" s="147"/>
      <c r="M232" s="152"/>
      <c r="T232" s="153"/>
      <c r="AT232" s="148" t="s">
        <v>149</v>
      </c>
      <c r="AU232" s="148" t="s">
        <v>88</v>
      </c>
      <c r="AV232" s="12" t="s">
        <v>88</v>
      </c>
      <c r="AW232" s="12" t="s">
        <v>37</v>
      </c>
      <c r="AX232" s="12" t="s">
        <v>77</v>
      </c>
      <c r="AY232" s="148" t="s">
        <v>128</v>
      </c>
    </row>
    <row r="233" spans="2:65" s="12" customFormat="1" ht="11.25">
      <c r="B233" s="147"/>
      <c r="D233" s="145" t="s">
        <v>149</v>
      </c>
      <c r="E233" s="148" t="s">
        <v>3</v>
      </c>
      <c r="F233" s="149" t="s">
        <v>663</v>
      </c>
      <c r="H233" s="150">
        <v>6008.75</v>
      </c>
      <c r="I233" s="151"/>
      <c r="L233" s="147"/>
      <c r="M233" s="152"/>
      <c r="T233" s="153"/>
      <c r="AT233" s="148" t="s">
        <v>149</v>
      </c>
      <c r="AU233" s="148" t="s">
        <v>88</v>
      </c>
      <c r="AV233" s="12" t="s">
        <v>88</v>
      </c>
      <c r="AW233" s="12" t="s">
        <v>37</v>
      </c>
      <c r="AX233" s="12" t="s">
        <v>77</v>
      </c>
      <c r="AY233" s="148" t="s">
        <v>128</v>
      </c>
    </row>
    <row r="234" spans="2:65" s="12" customFormat="1" ht="11.25">
      <c r="B234" s="147"/>
      <c r="D234" s="145" t="s">
        <v>149</v>
      </c>
      <c r="E234" s="148" t="s">
        <v>3</v>
      </c>
      <c r="F234" s="149" t="s">
        <v>664</v>
      </c>
      <c r="H234" s="150">
        <v>112</v>
      </c>
      <c r="I234" s="151"/>
      <c r="L234" s="147"/>
      <c r="M234" s="152"/>
      <c r="T234" s="153"/>
      <c r="AT234" s="148" t="s">
        <v>149</v>
      </c>
      <c r="AU234" s="148" t="s">
        <v>88</v>
      </c>
      <c r="AV234" s="12" t="s">
        <v>88</v>
      </c>
      <c r="AW234" s="12" t="s">
        <v>37</v>
      </c>
      <c r="AX234" s="12" t="s">
        <v>77</v>
      </c>
      <c r="AY234" s="148" t="s">
        <v>128</v>
      </c>
    </row>
    <row r="235" spans="2:65" s="12" customFormat="1" ht="11.25">
      <c r="B235" s="147"/>
      <c r="D235" s="145" t="s">
        <v>149</v>
      </c>
      <c r="E235" s="148" t="s">
        <v>3</v>
      </c>
      <c r="F235" s="149" t="s">
        <v>665</v>
      </c>
      <c r="H235" s="150">
        <v>335</v>
      </c>
      <c r="I235" s="151"/>
      <c r="L235" s="147"/>
      <c r="M235" s="152"/>
      <c r="T235" s="153"/>
      <c r="AT235" s="148" t="s">
        <v>149</v>
      </c>
      <c r="AU235" s="148" t="s">
        <v>88</v>
      </c>
      <c r="AV235" s="12" t="s">
        <v>88</v>
      </c>
      <c r="AW235" s="12" t="s">
        <v>37</v>
      </c>
      <c r="AX235" s="12" t="s">
        <v>77</v>
      </c>
      <c r="AY235" s="148" t="s">
        <v>128</v>
      </c>
    </row>
    <row r="236" spans="2:65" s="13" customFormat="1" ht="11.25">
      <c r="B236" s="154"/>
      <c r="D236" s="145" t="s">
        <v>149</v>
      </c>
      <c r="E236" s="155" t="s">
        <v>3</v>
      </c>
      <c r="F236" s="156" t="s">
        <v>153</v>
      </c>
      <c r="H236" s="157">
        <v>9267.25</v>
      </c>
      <c r="I236" s="158"/>
      <c r="L236" s="154"/>
      <c r="M236" s="159"/>
      <c r="T236" s="160"/>
      <c r="AT236" s="155" t="s">
        <v>149</v>
      </c>
      <c r="AU236" s="155" t="s">
        <v>88</v>
      </c>
      <c r="AV236" s="13" t="s">
        <v>136</v>
      </c>
      <c r="AW236" s="13" t="s">
        <v>37</v>
      </c>
      <c r="AX236" s="13" t="s">
        <v>85</v>
      </c>
      <c r="AY236" s="155" t="s">
        <v>128</v>
      </c>
    </row>
    <row r="237" spans="2:65" s="1" customFormat="1" ht="24.2" customHeight="1">
      <c r="B237" s="127"/>
      <c r="C237" s="128" t="s">
        <v>666</v>
      </c>
      <c r="D237" s="128" t="s">
        <v>131</v>
      </c>
      <c r="E237" s="129" t="s">
        <v>667</v>
      </c>
      <c r="F237" s="130" t="s">
        <v>668</v>
      </c>
      <c r="G237" s="131" t="s">
        <v>313</v>
      </c>
      <c r="H237" s="132">
        <v>120</v>
      </c>
      <c r="I237" s="133"/>
      <c r="J237" s="134">
        <f>ROUND(I237*H237,2)</f>
        <v>0</v>
      </c>
      <c r="K237" s="130" t="s">
        <v>135</v>
      </c>
      <c r="L237" s="32"/>
      <c r="M237" s="135" t="s">
        <v>3</v>
      </c>
      <c r="N237" s="136" t="s">
        <v>48</v>
      </c>
      <c r="P237" s="137">
        <f>O237*H237</f>
        <v>0</v>
      </c>
      <c r="Q237" s="137">
        <v>0</v>
      </c>
      <c r="R237" s="137">
        <f>Q237*H237</f>
        <v>0</v>
      </c>
      <c r="S237" s="137">
        <v>0</v>
      </c>
      <c r="T237" s="138">
        <f>S237*H237</f>
        <v>0</v>
      </c>
      <c r="AR237" s="139" t="s">
        <v>136</v>
      </c>
      <c r="AT237" s="139" t="s">
        <v>131</v>
      </c>
      <c r="AU237" s="139" t="s">
        <v>88</v>
      </c>
      <c r="AY237" s="17" t="s">
        <v>128</v>
      </c>
      <c r="BE237" s="140">
        <f>IF(N237="základní",J237,0)</f>
        <v>0</v>
      </c>
      <c r="BF237" s="140">
        <f>IF(N237="snížená",J237,0)</f>
        <v>0</v>
      </c>
      <c r="BG237" s="140">
        <f>IF(N237="zákl. přenesená",J237,0)</f>
        <v>0</v>
      </c>
      <c r="BH237" s="140">
        <f>IF(N237="sníž. přenesená",J237,0)</f>
        <v>0</v>
      </c>
      <c r="BI237" s="140">
        <f>IF(N237="nulová",J237,0)</f>
        <v>0</v>
      </c>
      <c r="BJ237" s="17" t="s">
        <v>85</v>
      </c>
      <c r="BK237" s="140">
        <f>ROUND(I237*H237,2)</f>
        <v>0</v>
      </c>
      <c r="BL237" s="17" t="s">
        <v>136</v>
      </c>
      <c r="BM237" s="139" t="s">
        <v>669</v>
      </c>
    </row>
    <row r="238" spans="2:65" s="1" customFormat="1" ht="11.25">
      <c r="B238" s="32"/>
      <c r="D238" s="141" t="s">
        <v>138</v>
      </c>
      <c r="F238" s="142" t="s">
        <v>670</v>
      </c>
      <c r="I238" s="143"/>
      <c r="L238" s="32"/>
      <c r="M238" s="144"/>
      <c r="T238" s="53"/>
      <c r="AT238" s="17" t="s">
        <v>138</v>
      </c>
      <c r="AU238" s="17" t="s">
        <v>88</v>
      </c>
    </row>
    <row r="239" spans="2:65" s="12" customFormat="1" ht="11.25">
      <c r="B239" s="147"/>
      <c r="D239" s="145" t="s">
        <v>149</v>
      </c>
      <c r="E239" s="148" t="s">
        <v>3</v>
      </c>
      <c r="F239" s="149" t="s">
        <v>671</v>
      </c>
      <c r="H239" s="150">
        <v>120</v>
      </c>
      <c r="I239" s="151"/>
      <c r="L239" s="147"/>
      <c r="M239" s="152"/>
      <c r="T239" s="153"/>
      <c r="AT239" s="148" t="s">
        <v>149</v>
      </c>
      <c r="AU239" s="148" t="s">
        <v>88</v>
      </c>
      <c r="AV239" s="12" t="s">
        <v>88</v>
      </c>
      <c r="AW239" s="12" t="s">
        <v>37</v>
      </c>
      <c r="AX239" s="12" t="s">
        <v>85</v>
      </c>
      <c r="AY239" s="148" t="s">
        <v>128</v>
      </c>
    </row>
    <row r="240" spans="2:65" s="1" customFormat="1" ht="16.5" customHeight="1">
      <c r="B240" s="127"/>
      <c r="C240" s="161" t="s">
        <v>672</v>
      </c>
      <c r="D240" s="161" t="s">
        <v>155</v>
      </c>
      <c r="E240" s="162" t="s">
        <v>673</v>
      </c>
      <c r="F240" s="163" t="s">
        <v>674</v>
      </c>
      <c r="G240" s="164" t="s">
        <v>263</v>
      </c>
      <c r="H240" s="165">
        <v>240</v>
      </c>
      <c r="I240" s="166"/>
      <c r="J240" s="167">
        <f>ROUND(I240*H240,2)</f>
        <v>0</v>
      </c>
      <c r="K240" s="163" t="s">
        <v>135</v>
      </c>
      <c r="L240" s="168"/>
      <c r="M240" s="169" t="s">
        <v>3</v>
      </c>
      <c r="N240" s="170" t="s">
        <v>48</v>
      </c>
      <c r="P240" s="137">
        <f>O240*H240</f>
        <v>0</v>
      </c>
      <c r="Q240" s="137">
        <v>0</v>
      </c>
      <c r="R240" s="137">
        <f>Q240*H240</f>
        <v>0</v>
      </c>
      <c r="S240" s="137">
        <v>0</v>
      </c>
      <c r="T240" s="138">
        <f>S240*H240</f>
        <v>0</v>
      </c>
      <c r="AR240" s="139" t="s">
        <v>158</v>
      </c>
      <c r="AT240" s="139" t="s">
        <v>155</v>
      </c>
      <c r="AU240" s="139" t="s">
        <v>88</v>
      </c>
      <c r="AY240" s="17" t="s">
        <v>128</v>
      </c>
      <c r="BE240" s="140">
        <f>IF(N240="základní",J240,0)</f>
        <v>0</v>
      </c>
      <c r="BF240" s="140">
        <f>IF(N240="snížená",J240,0)</f>
        <v>0</v>
      </c>
      <c r="BG240" s="140">
        <f>IF(N240="zákl. přenesená",J240,0)</f>
        <v>0</v>
      </c>
      <c r="BH240" s="140">
        <f>IF(N240="sníž. přenesená",J240,0)</f>
        <v>0</v>
      </c>
      <c r="BI240" s="140">
        <f>IF(N240="nulová",J240,0)</f>
        <v>0</v>
      </c>
      <c r="BJ240" s="17" t="s">
        <v>85</v>
      </c>
      <c r="BK240" s="140">
        <f>ROUND(I240*H240,2)</f>
        <v>0</v>
      </c>
      <c r="BL240" s="17" t="s">
        <v>136</v>
      </c>
      <c r="BM240" s="139" t="s">
        <v>675</v>
      </c>
    </row>
    <row r="241" spans="2:65" s="12" customFormat="1" ht="11.25">
      <c r="B241" s="147"/>
      <c r="D241" s="145" t="s">
        <v>149</v>
      </c>
      <c r="E241" s="148" t="s">
        <v>3</v>
      </c>
      <c r="F241" s="149" t="s">
        <v>676</v>
      </c>
      <c r="H241" s="150">
        <v>240</v>
      </c>
      <c r="I241" s="151"/>
      <c r="L241" s="147"/>
      <c r="M241" s="152"/>
      <c r="T241" s="153"/>
      <c r="AT241" s="148" t="s">
        <v>149</v>
      </c>
      <c r="AU241" s="148" t="s">
        <v>88</v>
      </c>
      <c r="AV241" s="12" t="s">
        <v>88</v>
      </c>
      <c r="AW241" s="12" t="s">
        <v>37</v>
      </c>
      <c r="AX241" s="12" t="s">
        <v>85</v>
      </c>
      <c r="AY241" s="148" t="s">
        <v>128</v>
      </c>
    </row>
    <row r="242" spans="2:65" s="1" customFormat="1" ht="33" customHeight="1">
      <c r="B242" s="127"/>
      <c r="C242" s="128" t="s">
        <v>677</v>
      </c>
      <c r="D242" s="128" t="s">
        <v>131</v>
      </c>
      <c r="E242" s="129" t="s">
        <v>330</v>
      </c>
      <c r="F242" s="130" t="s">
        <v>331</v>
      </c>
      <c r="G242" s="131" t="s">
        <v>313</v>
      </c>
      <c r="H242" s="132">
        <v>83.1</v>
      </c>
      <c r="I242" s="133"/>
      <c r="J242" s="134">
        <f>ROUND(I242*H242,2)</f>
        <v>0</v>
      </c>
      <c r="K242" s="130" t="s">
        <v>135</v>
      </c>
      <c r="L242" s="32"/>
      <c r="M242" s="135" t="s">
        <v>3</v>
      </c>
      <c r="N242" s="136" t="s">
        <v>48</v>
      </c>
      <c r="P242" s="137">
        <f>O242*H242</f>
        <v>0</v>
      </c>
      <c r="Q242" s="137">
        <v>0</v>
      </c>
      <c r="R242" s="137">
        <f>Q242*H242</f>
        <v>0</v>
      </c>
      <c r="S242" s="137">
        <v>0</v>
      </c>
      <c r="T242" s="138">
        <f>S242*H242</f>
        <v>0</v>
      </c>
      <c r="AR242" s="139" t="s">
        <v>136</v>
      </c>
      <c r="AT242" s="139" t="s">
        <v>131</v>
      </c>
      <c r="AU242" s="139" t="s">
        <v>88</v>
      </c>
      <c r="AY242" s="17" t="s">
        <v>128</v>
      </c>
      <c r="BE242" s="140">
        <f>IF(N242="základní",J242,0)</f>
        <v>0</v>
      </c>
      <c r="BF242" s="140">
        <f>IF(N242="snížená",J242,0)</f>
        <v>0</v>
      </c>
      <c r="BG242" s="140">
        <f>IF(N242="zákl. přenesená",J242,0)</f>
        <v>0</v>
      </c>
      <c r="BH242" s="140">
        <f>IF(N242="sníž. přenesená",J242,0)</f>
        <v>0</v>
      </c>
      <c r="BI242" s="140">
        <f>IF(N242="nulová",J242,0)</f>
        <v>0</v>
      </c>
      <c r="BJ242" s="17" t="s">
        <v>85</v>
      </c>
      <c r="BK242" s="140">
        <f>ROUND(I242*H242,2)</f>
        <v>0</v>
      </c>
      <c r="BL242" s="17" t="s">
        <v>136</v>
      </c>
      <c r="BM242" s="139" t="s">
        <v>678</v>
      </c>
    </row>
    <row r="243" spans="2:65" s="1" customFormat="1" ht="11.25">
      <c r="B243" s="32"/>
      <c r="D243" s="141" t="s">
        <v>138</v>
      </c>
      <c r="F243" s="142" t="s">
        <v>333</v>
      </c>
      <c r="I243" s="143"/>
      <c r="L243" s="32"/>
      <c r="M243" s="144"/>
      <c r="T243" s="53"/>
      <c r="AT243" s="17" t="s">
        <v>138</v>
      </c>
      <c r="AU243" s="17" t="s">
        <v>88</v>
      </c>
    </row>
    <row r="244" spans="2:65" s="14" customFormat="1" ht="11.25">
      <c r="B244" s="171"/>
      <c r="D244" s="145" t="s">
        <v>149</v>
      </c>
      <c r="E244" s="172" t="s">
        <v>3</v>
      </c>
      <c r="F244" s="173" t="s">
        <v>679</v>
      </c>
      <c r="H244" s="172" t="s">
        <v>3</v>
      </c>
      <c r="I244" s="174"/>
      <c r="L244" s="171"/>
      <c r="M244" s="175"/>
      <c r="T244" s="176"/>
      <c r="AT244" s="172" t="s">
        <v>149</v>
      </c>
      <c r="AU244" s="172" t="s">
        <v>88</v>
      </c>
      <c r="AV244" s="14" t="s">
        <v>85</v>
      </c>
      <c r="AW244" s="14" t="s">
        <v>37</v>
      </c>
      <c r="AX244" s="14" t="s">
        <v>77</v>
      </c>
      <c r="AY244" s="172" t="s">
        <v>128</v>
      </c>
    </row>
    <row r="245" spans="2:65" s="12" customFormat="1" ht="11.25">
      <c r="B245" s="147"/>
      <c r="D245" s="145" t="s">
        <v>149</v>
      </c>
      <c r="E245" s="148" t="s">
        <v>3</v>
      </c>
      <c r="F245" s="149" t="s">
        <v>680</v>
      </c>
      <c r="H245" s="150">
        <v>83.1</v>
      </c>
      <c r="I245" s="151"/>
      <c r="L245" s="147"/>
      <c r="M245" s="152"/>
      <c r="T245" s="153"/>
      <c r="AT245" s="148" t="s">
        <v>149</v>
      </c>
      <c r="AU245" s="148" t="s">
        <v>88</v>
      </c>
      <c r="AV245" s="12" t="s">
        <v>88</v>
      </c>
      <c r="AW245" s="12" t="s">
        <v>37</v>
      </c>
      <c r="AX245" s="12" t="s">
        <v>85</v>
      </c>
      <c r="AY245" s="148" t="s">
        <v>128</v>
      </c>
    </row>
    <row r="246" spans="2:65" s="1" customFormat="1" ht="16.5" customHeight="1">
      <c r="B246" s="127"/>
      <c r="C246" s="161" t="s">
        <v>681</v>
      </c>
      <c r="D246" s="161" t="s">
        <v>155</v>
      </c>
      <c r="E246" s="162" t="s">
        <v>335</v>
      </c>
      <c r="F246" s="163" t="s">
        <v>336</v>
      </c>
      <c r="G246" s="164" t="s">
        <v>263</v>
      </c>
      <c r="H246" s="165">
        <v>166.2</v>
      </c>
      <c r="I246" s="166"/>
      <c r="J246" s="167">
        <f>ROUND(I246*H246,2)</f>
        <v>0</v>
      </c>
      <c r="K246" s="163" t="s">
        <v>135</v>
      </c>
      <c r="L246" s="168"/>
      <c r="M246" s="169" t="s">
        <v>3</v>
      </c>
      <c r="N246" s="170" t="s">
        <v>48</v>
      </c>
      <c r="P246" s="137">
        <f>O246*H246</f>
        <v>0</v>
      </c>
      <c r="Q246" s="137">
        <v>0</v>
      </c>
      <c r="R246" s="137">
        <f>Q246*H246</f>
        <v>0</v>
      </c>
      <c r="S246" s="137">
        <v>0</v>
      </c>
      <c r="T246" s="138">
        <f>S246*H246</f>
        <v>0</v>
      </c>
      <c r="AR246" s="139" t="s">
        <v>158</v>
      </c>
      <c r="AT246" s="139" t="s">
        <v>155</v>
      </c>
      <c r="AU246" s="139" t="s">
        <v>88</v>
      </c>
      <c r="AY246" s="17" t="s">
        <v>128</v>
      </c>
      <c r="BE246" s="140">
        <f>IF(N246="základní",J246,0)</f>
        <v>0</v>
      </c>
      <c r="BF246" s="140">
        <f>IF(N246="snížená",J246,0)</f>
        <v>0</v>
      </c>
      <c r="BG246" s="140">
        <f>IF(N246="zákl. přenesená",J246,0)</f>
        <v>0</v>
      </c>
      <c r="BH246" s="140">
        <f>IF(N246="sníž. přenesená",J246,0)</f>
        <v>0</v>
      </c>
      <c r="BI246" s="140">
        <f>IF(N246="nulová",J246,0)</f>
        <v>0</v>
      </c>
      <c r="BJ246" s="17" t="s">
        <v>85</v>
      </c>
      <c r="BK246" s="140">
        <f>ROUND(I246*H246,2)</f>
        <v>0</v>
      </c>
      <c r="BL246" s="17" t="s">
        <v>136</v>
      </c>
      <c r="BM246" s="139" t="s">
        <v>682</v>
      </c>
    </row>
    <row r="247" spans="2:65" s="12" customFormat="1" ht="11.25">
      <c r="B247" s="147"/>
      <c r="D247" s="145" t="s">
        <v>149</v>
      </c>
      <c r="E247" s="148" t="s">
        <v>3</v>
      </c>
      <c r="F247" s="149" t="s">
        <v>683</v>
      </c>
      <c r="H247" s="150">
        <v>166.2</v>
      </c>
      <c r="I247" s="151"/>
      <c r="L247" s="147"/>
      <c r="M247" s="152"/>
      <c r="T247" s="153"/>
      <c r="AT247" s="148" t="s">
        <v>149</v>
      </c>
      <c r="AU247" s="148" t="s">
        <v>88</v>
      </c>
      <c r="AV247" s="12" t="s">
        <v>88</v>
      </c>
      <c r="AW247" s="12" t="s">
        <v>37</v>
      </c>
      <c r="AX247" s="12" t="s">
        <v>85</v>
      </c>
      <c r="AY247" s="148" t="s">
        <v>128</v>
      </c>
    </row>
    <row r="248" spans="2:65" s="1" customFormat="1" ht="24.2" customHeight="1">
      <c r="B248" s="127"/>
      <c r="C248" s="128" t="s">
        <v>684</v>
      </c>
      <c r="D248" s="128" t="s">
        <v>131</v>
      </c>
      <c r="E248" s="129" t="s">
        <v>685</v>
      </c>
      <c r="F248" s="130" t="s">
        <v>686</v>
      </c>
      <c r="G248" s="131" t="s">
        <v>313</v>
      </c>
      <c r="H248" s="132">
        <v>88</v>
      </c>
      <c r="I248" s="133"/>
      <c r="J248" s="134">
        <f>ROUND(I248*H248,2)</f>
        <v>0</v>
      </c>
      <c r="K248" s="130" t="s">
        <v>135</v>
      </c>
      <c r="L248" s="32"/>
      <c r="M248" s="135" t="s">
        <v>3</v>
      </c>
      <c r="N248" s="136" t="s">
        <v>48</v>
      </c>
      <c r="P248" s="137">
        <f>O248*H248</f>
        <v>0</v>
      </c>
      <c r="Q248" s="137">
        <v>0</v>
      </c>
      <c r="R248" s="137">
        <f>Q248*H248</f>
        <v>0</v>
      </c>
      <c r="S248" s="137">
        <v>0</v>
      </c>
      <c r="T248" s="138">
        <f>S248*H248</f>
        <v>0</v>
      </c>
      <c r="AR248" s="139" t="s">
        <v>136</v>
      </c>
      <c r="AT248" s="139" t="s">
        <v>131</v>
      </c>
      <c r="AU248" s="139" t="s">
        <v>88</v>
      </c>
      <c r="AY248" s="17" t="s">
        <v>128</v>
      </c>
      <c r="BE248" s="140">
        <f>IF(N248="základní",J248,0)</f>
        <v>0</v>
      </c>
      <c r="BF248" s="140">
        <f>IF(N248="snížená",J248,0)</f>
        <v>0</v>
      </c>
      <c r="BG248" s="140">
        <f>IF(N248="zákl. přenesená",J248,0)</f>
        <v>0</v>
      </c>
      <c r="BH248" s="140">
        <f>IF(N248="sníž. přenesená",J248,0)</f>
        <v>0</v>
      </c>
      <c r="BI248" s="140">
        <f>IF(N248="nulová",J248,0)</f>
        <v>0</v>
      </c>
      <c r="BJ248" s="17" t="s">
        <v>85</v>
      </c>
      <c r="BK248" s="140">
        <f>ROUND(I248*H248,2)</f>
        <v>0</v>
      </c>
      <c r="BL248" s="17" t="s">
        <v>136</v>
      </c>
      <c r="BM248" s="139" t="s">
        <v>687</v>
      </c>
    </row>
    <row r="249" spans="2:65" s="1" customFormat="1" ht="11.25">
      <c r="B249" s="32"/>
      <c r="D249" s="141" t="s">
        <v>138</v>
      </c>
      <c r="F249" s="142" t="s">
        <v>688</v>
      </c>
      <c r="I249" s="143"/>
      <c r="L249" s="32"/>
      <c r="M249" s="144"/>
      <c r="T249" s="53"/>
      <c r="AT249" s="17" t="s">
        <v>138</v>
      </c>
      <c r="AU249" s="17" t="s">
        <v>88</v>
      </c>
    </row>
    <row r="250" spans="2:65" s="14" customFormat="1" ht="11.25">
      <c r="B250" s="171"/>
      <c r="D250" s="145" t="s">
        <v>149</v>
      </c>
      <c r="E250" s="172" t="s">
        <v>3</v>
      </c>
      <c r="F250" s="173" t="s">
        <v>689</v>
      </c>
      <c r="H250" s="172" t="s">
        <v>3</v>
      </c>
      <c r="I250" s="174"/>
      <c r="L250" s="171"/>
      <c r="M250" s="175"/>
      <c r="T250" s="176"/>
      <c r="AT250" s="172" t="s">
        <v>149</v>
      </c>
      <c r="AU250" s="172" t="s">
        <v>88</v>
      </c>
      <c r="AV250" s="14" t="s">
        <v>85</v>
      </c>
      <c r="AW250" s="14" t="s">
        <v>37</v>
      </c>
      <c r="AX250" s="14" t="s">
        <v>77</v>
      </c>
      <c r="AY250" s="172" t="s">
        <v>128</v>
      </c>
    </row>
    <row r="251" spans="2:65" s="12" customFormat="1" ht="11.25">
      <c r="B251" s="147"/>
      <c r="D251" s="145" t="s">
        <v>149</v>
      </c>
      <c r="E251" s="148" t="s">
        <v>3</v>
      </c>
      <c r="F251" s="149" t="s">
        <v>690</v>
      </c>
      <c r="H251" s="150">
        <v>30</v>
      </c>
      <c r="I251" s="151"/>
      <c r="L251" s="147"/>
      <c r="M251" s="152"/>
      <c r="T251" s="153"/>
      <c r="AT251" s="148" t="s">
        <v>149</v>
      </c>
      <c r="AU251" s="148" t="s">
        <v>88</v>
      </c>
      <c r="AV251" s="12" t="s">
        <v>88</v>
      </c>
      <c r="AW251" s="12" t="s">
        <v>37</v>
      </c>
      <c r="AX251" s="12" t="s">
        <v>77</v>
      </c>
      <c r="AY251" s="148" t="s">
        <v>128</v>
      </c>
    </row>
    <row r="252" spans="2:65" s="15" customFormat="1" ht="11.25">
      <c r="B252" s="180"/>
      <c r="D252" s="145" t="s">
        <v>149</v>
      </c>
      <c r="E252" s="181" t="s">
        <v>3</v>
      </c>
      <c r="F252" s="182" t="s">
        <v>691</v>
      </c>
      <c r="H252" s="183">
        <v>30</v>
      </c>
      <c r="I252" s="184"/>
      <c r="L252" s="180"/>
      <c r="M252" s="185"/>
      <c r="T252" s="186"/>
      <c r="AT252" s="181" t="s">
        <v>149</v>
      </c>
      <c r="AU252" s="181" t="s">
        <v>88</v>
      </c>
      <c r="AV252" s="15" t="s">
        <v>154</v>
      </c>
      <c r="AW252" s="15" t="s">
        <v>37</v>
      </c>
      <c r="AX252" s="15" t="s">
        <v>77</v>
      </c>
      <c r="AY252" s="181" t="s">
        <v>128</v>
      </c>
    </row>
    <row r="253" spans="2:65" s="14" customFormat="1" ht="11.25">
      <c r="B253" s="171"/>
      <c r="D253" s="145" t="s">
        <v>149</v>
      </c>
      <c r="E253" s="172" t="s">
        <v>3</v>
      </c>
      <c r="F253" s="173" t="s">
        <v>692</v>
      </c>
      <c r="H253" s="172" t="s">
        <v>3</v>
      </c>
      <c r="I253" s="174"/>
      <c r="L253" s="171"/>
      <c r="M253" s="175"/>
      <c r="T253" s="176"/>
      <c r="AT253" s="172" t="s">
        <v>149</v>
      </c>
      <c r="AU253" s="172" t="s">
        <v>88</v>
      </c>
      <c r="AV253" s="14" t="s">
        <v>85</v>
      </c>
      <c r="AW253" s="14" t="s">
        <v>37</v>
      </c>
      <c r="AX253" s="14" t="s">
        <v>77</v>
      </c>
      <c r="AY253" s="172" t="s">
        <v>128</v>
      </c>
    </row>
    <row r="254" spans="2:65" s="12" customFormat="1" ht="11.25">
      <c r="B254" s="147"/>
      <c r="D254" s="145" t="s">
        <v>149</v>
      </c>
      <c r="E254" s="148" t="s">
        <v>3</v>
      </c>
      <c r="F254" s="149" t="s">
        <v>693</v>
      </c>
      <c r="H254" s="150">
        <v>46</v>
      </c>
      <c r="I254" s="151"/>
      <c r="L254" s="147"/>
      <c r="M254" s="152"/>
      <c r="T254" s="153"/>
      <c r="AT254" s="148" t="s">
        <v>149</v>
      </c>
      <c r="AU254" s="148" t="s">
        <v>88</v>
      </c>
      <c r="AV254" s="12" t="s">
        <v>88</v>
      </c>
      <c r="AW254" s="12" t="s">
        <v>37</v>
      </c>
      <c r="AX254" s="12" t="s">
        <v>77</v>
      </c>
      <c r="AY254" s="148" t="s">
        <v>128</v>
      </c>
    </row>
    <row r="255" spans="2:65" s="12" customFormat="1" ht="11.25">
      <c r="B255" s="147"/>
      <c r="D255" s="145" t="s">
        <v>149</v>
      </c>
      <c r="E255" s="148" t="s">
        <v>3</v>
      </c>
      <c r="F255" s="149" t="s">
        <v>694</v>
      </c>
      <c r="H255" s="150">
        <v>12</v>
      </c>
      <c r="I255" s="151"/>
      <c r="L255" s="147"/>
      <c r="M255" s="152"/>
      <c r="T255" s="153"/>
      <c r="AT255" s="148" t="s">
        <v>149</v>
      </c>
      <c r="AU255" s="148" t="s">
        <v>88</v>
      </c>
      <c r="AV255" s="12" t="s">
        <v>88</v>
      </c>
      <c r="AW255" s="12" t="s">
        <v>37</v>
      </c>
      <c r="AX255" s="12" t="s">
        <v>77</v>
      </c>
      <c r="AY255" s="148" t="s">
        <v>128</v>
      </c>
    </row>
    <row r="256" spans="2:65" s="15" customFormat="1" ht="11.25">
      <c r="B256" s="180"/>
      <c r="D256" s="145" t="s">
        <v>149</v>
      </c>
      <c r="E256" s="181" t="s">
        <v>3</v>
      </c>
      <c r="F256" s="182" t="s">
        <v>691</v>
      </c>
      <c r="H256" s="183">
        <v>58</v>
      </c>
      <c r="I256" s="184"/>
      <c r="L256" s="180"/>
      <c r="M256" s="185"/>
      <c r="T256" s="186"/>
      <c r="AT256" s="181" t="s">
        <v>149</v>
      </c>
      <c r="AU256" s="181" t="s">
        <v>88</v>
      </c>
      <c r="AV256" s="15" t="s">
        <v>154</v>
      </c>
      <c r="AW256" s="15" t="s">
        <v>37</v>
      </c>
      <c r="AX256" s="15" t="s">
        <v>77</v>
      </c>
      <c r="AY256" s="181" t="s">
        <v>128</v>
      </c>
    </row>
    <row r="257" spans="2:65" s="13" customFormat="1" ht="11.25">
      <c r="B257" s="154"/>
      <c r="D257" s="145" t="s">
        <v>149</v>
      </c>
      <c r="E257" s="155" t="s">
        <v>3</v>
      </c>
      <c r="F257" s="156" t="s">
        <v>153</v>
      </c>
      <c r="H257" s="157">
        <v>88</v>
      </c>
      <c r="I257" s="158"/>
      <c r="L257" s="154"/>
      <c r="M257" s="159"/>
      <c r="T257" s="160"/>
      <c r="AT257" s="155" t="s">
        <v>149</v>
      </c>
      <c r="AU257" s="155" t="s">
        <v>88</v>
      </c>
      <c r="AV257" s="13" t="s">
        <v>136</v>
      </c>
      <c r="AW257" s="13" t="s">
        <v>37</v>
      </c>
      <c r="AX257" s="13" t="s">
        <v>85</v>
      </c>
      <c r="AY257" s="155" t="s">
        <v>128</v>
      </c>
    </row>
    <row r="258" spans="2:65" s="1" customFormat="1" ht="16.5" customHeight="1">
      <c r="B258" s="127"/>
      <c r="C258" s="161" t="s">
        <v>695</v>
      </c>
      <c r="D258" s="161" t="s">
        <v>155</v>
      </c>
      <c r="E258" s="162" t="s">
        <v>673</v>
      </c>
      <c r="F258" s="163" t="s">
        <v>674</v>
      </c>
      <c r="G258" s="164" t="s">
        <v>263</v>
      </c>
      <c r="H258" s="165">
        <v>116</v>
      </c>
      <c r="I258" s="166"/>
      <c r="J258" s="167">
        <f>ROUND(I258*H258,2)</f>
        <v>0</v>
      </c>
      <c r="K258" s="163" t="s">
        <v>135</v>
      </c>
      <c r="L258" s="168"/>
      <c r="M258" s="169" t="s">
        <v>3</v>
      </c>
      <c r="N258" s="170" t="s">
        <v>48</v>
      </c>
      <c r="P258" s="137">
        <f>O258*H258</f>
        <v>0</v>
      </c>
      <c r="Q258" s="137">
        <v>0</v>
      </c>
      <c r="R258" s="137">
        <f>Q258*H258</f>
        <v>0</v>
      </c>
      <c r="S258" s="137">
        <v>0</v>
      </c>
      <c r="T258" s="138">
        <f>S258*H258</f>
        <v>0</v>
      </c>
      <c r="AR258" s="139" t="s">
        <v>158</v>
      </c>
      <c r="AT258" s="139" t="s">
        <v>155</v>
      </c>
      <c r="AU258" s="139" t="s">
        <v>88</v>
      </c>
      <c r="AY258" s="17" t="s">
        <v>128</v>
      </c>
      <c r="BE258" s="140">
        <f>IF(N258="základní",J258,0)</f>
        <v>0</v>
      </c>
      <c r="BF258" s="140">
        <f>IF(N258="snížená",J258,0)</f>
        <v>0</v>
      </c>
      <c r="BG258" s="140">
        <f>IF(N258="zákl. přenesená",J258,0)</f>
        <v>0</v>
      </c>
      <c r="BH258" s="140">
        <f>IF(N258="sníž. přenesená",J258,0)</f>
        <v>0</v>
      </c>
      <c r="BI258" s="140">
        <f>IF(N258="nulová",J258,0)</f>
        <v>0</v>
      </c>
      <c r="BJ258" s="17" t="s">
        <v>85</v>
      </c>
      <c r="BK258" s="140">
        <f>ROUND(I258*H258,2)</f>
        <v>0</v>
      </c>
      <c r="BL258" s="17" t="s">
        <v>136</v>
      </c>
      <c r="BM258" s="139" t="s">
        <v>696</v>
      </c>
    </row>
    <row r="259" spans="2:65" s="12" customFormat="1" ht="11.25">
      <c r="B259" s="147"/>
      <c r="D259" s="145" t="s">
        <v>149</v>
      </c>
      <c r="E259" s="148" t="s">
        <v>3</v>
      </c>
      <c r="F259" s="149" t="s">
        <v>697</v>
      </c>
      <c r="H259" s="150">
        <v>116</v>
      </c>
      <c r="I259" s="151"/>
      <c r="L259" s="147"/>
      <c r="M259" s="152"/>
      <c r="T259" s="153"/>
      <c r="AT259" s="148" t="s">
        <v>149</v>
      </c>
      <c r="AU259" s="148" t="s">
        <v>88</v>
      </c>
      <c r="AV259" s="12" t="s">
        <v>88</v>
      </c>
      <c r="AW259" s="12" t="s">
        <v>37</v>
      </c>
      <c r="AX259" s="12" t="s">
        <v>85</v>
      </c>
      <c r="AY259" s="148" t="s">
        <v>128</v>
      </c>
    </row>
    <row r="260" spans="2:65" s="1" customFormat="1" ht="24.2" customHeight="1">
      <c r="B260" s="127"/>
      <c r="C260" s="128" t="s">
        <v>698</v>
      </c>
      <c r="D260" s="128" t="s">
        <v>131</v>
      </c>
      <c r="E260" s="129" t="s">
        <v>699</v>
      </c>
      <c r="F260" s="130" t="s">
        <v>700</v>
      </c>
      <c r="G260" s="131" t="s">
        <v>313</v>
      </c>
      <c r="H260" s="132">
        <v>380.875</v>
      </c>
      <c r="I260" s="133"/>
      <c r="J260" s="134">
        <f>ROUND(I260*H260,2)</f>
        <v>0</v>
      </c>
      <c r="K260" s="130" t="s">
        <v>135</v>
      </c>
      <c r="L260" s="32"/>
      <c r="M260" s="135" t="s">
        <v>3</v>
      </c>
      <c r="N260" s="136" t="s">
        <v>48</v>
      </c>
      <c r="P260" s="137">
        <f>O260*H260</f>
        <v>0</v>
      </c>
      <c r="Q260" s="137">
        <v>0</v>
      </c>
      <c r="R260" s="137">
        <f>Q260*H260</f>
        <v>0</v>
      </c>
      <c r="S260" s="137">
        <v>0</v>
      </c>
      <c r="T260" s="138">
        <f>S260*H260</f>
        <v>0</v>
      </c>
      <c r="AR260" s="139" t="s">
        <v>136</v>
      </c>
      <c r="AT260" s="139" t="s">
        <v>131</v>
      </c>
      <c r="AU260" s="139" t="s">
        <v>88</v>
      </c>
      <c r="AY260" s="17" t="s">
        <v>128</v>
      </c>
      <c r="BE260" s="140">
        <f>IF(N260="základní",J260,0)</f>
        <v>0</v>
      </c>
      <c r="BF260" s="140">
        <f>IF(N260="snížená",J260,0)</f>
        <v>0</v>
      </c>
      <c r="BG260" s="140">
        <f>IF(N260="zákl. přenesená",J260,0)</f>
        <v>0</v>
      </c>
      <c r="BH260" s="140">
        <f>IF(N260="sníž. přenesená",J260,0)</f>
        <v>0</v>
      </c>
      <c r="BI260" s="140">
        <f>IF(N260="nulová",J260,0)</f>
        <v>0</v>
      </c>
      <c r="BJ260" s="17" t="s">
        <v>85</v>
      </c>
      <c r="BK260" s="140">
        <f>ROUND(I260*H260,2)</f>
        <v>0</v>
      </c>
      <c r="BL260" s="17" t="s">
        <v>136</v>
      </c>
      <c r="BM260" s="139" t="s">
        <v>701</v>
      </c>
    </row>
    <row r="261" spans="2:65" s="1" customFormat="1" ht="11.25">
      <c r="B261" s="32"/>
      <c r="D261" s="141" t="s">
        <v>138</v>
      </c>
      <c r="F261" s="142" t="s">
        <v>702</v>
      </c>
      <c r="I261" s="143"/>
      <c r="L261" s="32"/>
      <c r="M261" s="144"/>
      <c r="T261" s="53"/>
      <c r="AT261" s="17" t="s">
        <v>138</v>
      </c>
      <c r="AU261" s="17" t="s">
        <v>88</v>
      </c>
    </row>
    <row r="262" spans="2:65" s="14" customFormat="1" ht="11.25">
      <c r="B262" s="171"/>
      <c r="D262" s="145" t="s">
        <v>149</v>
      </c>
      <c r="E262" s="172" t="s">
        <v>3</v>
      </c>
      <c r="F262" s="173" t="s">
        <v>299</v>
      </c>
      <c r="H262" s="172" t="s">
        <v>3</v>
      </c>
      <c r="I262" s="174"/>
      <c r="L262" s="171"/>
      <c r="M262" s="175"/>
      <c r="T262" s="176"/>
      <c r="AT262" s="172" t="s">
        <v>149</v>
      </c>
      <c r="AU262" s="172" t="s">
        <v>88</v>
      </c>
      <c r="AV262" s="14" t="s">
        <v>85</v>
      </c>
      <c r="AW262" s="14" t="s">
        <v>37</v>
      </c>
      <c r="AX262" s="14" t="s">
        <v>77</v>
      </c>
      <c r="AY262" s="172" t="s">
        <v>128</v>
      </c>
    </row>
    <row r="263" spans="2:65" s="12" customFormat="1" ht="11.25">
      <c r="B263" s="147"/>
      <c r="D263" s="145" t="s">
        <v>149</v>
      </c>
      <c r="E263" s="148" t="s">
        <v>3</v>
      </c>
      <c r="F263" s="149" t="s">
        <v>703</v>
      </c>
      <c r="H263" s="150">
        <v>3</v>
      </c>
      <c r="I263" s="151"/>
      <c r="L263" s="147"/>
      <c r="M263" s="152"/>
      <c r="T263" s="153"/>
      <c r="AT263" s="148" t="s">
        <v>149</v>
      </c>
      <c r="AU263" s="148" t="s">
        <v>88</v>
      </c>
      <c r="AV263" s="12" t="s">
        <v>88</v>
      </c>
      <c r="AW263" s="12" t="s">
        <v>37</v>
      </c>
      <c r="AX263" s="12" t="s">
        <v>77</v>
      </c>
      <c r="AY263" s="148" t="s">
        <v>128</v>
      </c>
    </row>
    <row r="264" spans="2:65" s="12" customFormat="1" ht="11.25">
      <c r="B264" s="147"/>
      <c r="D264" s="145" t="s">
        <v>149</v>
      </c>
      <c r="E264" s="148" t="s">
        <v>3</v>
      </c>
      <c r="F264" s="149" t="s">
        <v>704</v>
      </c>
      <c r="H264" s="150">
        <v>42.5</v>
      </c>
      <c r="I264" s="151"/>
      <c r="L264" s="147"/>
      <c r="M264" s="152"/>
      <c r="T264" s="153"/>
      <c r="AT264" s="148" t="s">
        <v>149</v>
      </c>
      <c r="AU264" s="148" t="s">
        <v>88</v>
      </c>
      <c r="AV264" s="12" t="s">
        <v>88</v>
      </c>
      <c r="AW264" s="12" t="s">
        <v>37</v>
      </c>
      <c r="AX264" s="12" t="s">
        <v>77</v>
      </c>
      <c r="AY264" s="148" t="s">
        <v>128</v>
      </c>
    </row>
    <row r="265" spans="2:65" s="12" customFormat="1" ht="11.25">
      <c r="B265" s="147"/>
      <c r="D265" s="145" t="s">
        <v>149</v>
      </c>
      <c r="E265" s="148" t="s">
        <v>3</v>
      </c>
      <c r="F265" s="149" t="s">
        <v>705</v>
      </c>
      <c r="H265" s="150">
        <v>13.875</v>
      </c>
      <c r="I265" s="151"/>
      <c r="L265" s="147"/>
      <c r="M265" s="152"/>
      <c r="T265" s="153"/>
      <c r="AT265" s="148" t="s">
        <v>149</v>
      </c>
      <c r="AU265" s="148" t="s">
        <v>88</v>
      </c>
      <c r="AV265" s="12" t="s">
        <v>88</v>
      </c>
      <c r="AW265" s="12" t="s">
        <v>37</v>
      </c>
      <c r="AX265" s="12" t="s">
        <v>77</v>
      </c>
      <c r="AY265" s="148" t="s">
        <v>128</v>
      </c>
    </row>
    <row r="266" spans="2:65" s="12" customFormat="1" ht="11.25">
      <c r="B266" s="147"/>
      <c r="D266" s="145" t="s">
        <v>149</v>
      </c>
      <c r="E266" s="148" t="s">
        <v>3</v>
      </c>
      <c r="F266" s="149" t="s">
        <v>706</v>
      </c>
      <c r="H266" s="150">
        <v>126.75</v>
      </c>
      <c r="I266" s="151"/>
      <c r="L266" s="147"/>
      <c r="M266" s="152"/>
      <c r="T266" s="153"/>
      <c r="AT266" s="148" t="s">
        <v>149</v>
      </c>
      <c r="AU266" s="148" t="s">
        <v>88</v>
      </c>
      <c r="AV266" s="12" t="s">
        <v>88</v>
      </c>
      <c r="AW266" s="12" t="s">
        <v>37</v>
      </c>
      <c r="AX266" s="12" t="s">
        <v>77</v>
      </c>
      <c r="AY266" s="148" t="s">
        <v>128</v>
      </c>
    </row>
    <row r="267" spans="2:65" s="12" customFormat="1" ht="11.25">
      <c r="B267" s="147"/>
      <c r="D267" s="145" t="s">
        <v>149</v>
      </c>
      <c r="E267" s="148" t="s">
        <v>3</v>
      </c>
      <c r="F267" s="149" t="s">
        <v>707</v>
      </c>
      <c r="H267" s="150">
        <v>194.75</v>
      </c>
      <c r="I267" s="151"/>
      <c r="L267" s="147"/>
      <c r="M267" s="152"/>
      <c r="T267" s="153"/>
      <c r="AT267" s="148" t="s">
        <v>149</v>
      </c>
      <c r="AU267" s="148" t="s">
        <v>88</v>
      </c>
      <c r="AV267" s="12" t="s">
        <v>88</v>
      </c>
      <c r="AW267" s="12" t="s">
        <v>37</v>
      </c>
      <c r="AX267" s="12" t="s">
        <v>77</v>
      </c>
      <c r="AY267" s="148" t="s">
        <v>128</v>
      </c>
    </row>
    <row r="268" spans="2:65" s="13" customFormat="1" ht="11.25">
      <c r="B268" s="154"/>
      <c r="D268" s="145" t="s">
        <v>149</v>
      </c>
      <c r="E268" s="155" t="s">
        <v>3</v>
      </c>
      <c r="F268" s="156" t="s">
        <v>153</v>
      </c>
      <c r="H268" s="157">
        <v>380.875</v>
      </c>
      <c r="I268" s="158"/>
      <c r="L268" s="154"/>
      <c r="M268" s="159"/>
      <c r="T268" s="160"/>
      <c r="AT268" s="155" t="s">
        <v>149</v>
      </c>
      <c r="AU268" s="155" t="s">
        <v>88</v>
      </c>
      <c r="AV268" s="13" t="s">
        <v>136</v>
      </c>
      <c r="AW268" s="13" t="s">
        <v>37</v>
      </c>
      <c r="AX268" s="13" t="s">
        <v>85</v>
      </c>
      <c r="AY268" s="155" t="s">
        <v>128</v>
      </c>
    </row>
    <row r="269" spans="2:65" s="1" customFormat="1" ht="16.5" customHeight="1">
      <c r="B269" s="127"/>
      <c r="C269" s="161" t="s">
        <v>708</v>
      </c>
      <c r="D269" s="161" t="s">
        <v>155</v>
      </c>
      <c r="E269" s="162" t="s">
        <v>673</v>
      </c>
      <c r="F269" s="163" t="s">
        <v>674</v>
      </c>
      <c r="G269" s="164" t="s">
        <v>263</v>
      </c>
      <c r="H269" s="165">
        <v>761.75</v>
      </c>
      <c r="I269" s="166"/>
      <c r="J269" s="167">
        <f>ROUND(I269*H269,2)</f>
        <v>0</v>
      </c>
      <c r="K269" s="163" t="s">
        <v>135</v>
      </c>
      <c r="L269" s="168"/>
      <c r="M269" s="169" t="s">
        <v>3</v>
      </c>
      <c r="N269" s="170" t="s">
        <v>48</v>
      </c>
      <c r="P269" s="137">
        <f>O269*H269</f>
        <v>0</v>
      </c>
      <c r="Q269" s="137">
        <v>0</v>
      </c>
      <c r="R269" s="137">
        <f>Q269*H269</f>
        <v>0</v>
      </c>
      <c r="S269" s="137">
        <v>0</v>
      </c>
      <c r="T269" s="138">
        <f>S269*H269</f>
        <v>0</v>
      </c>
      <c r="AR269" s="139" t="s">
        <v>158</v>
      </c>
      <c r="AT269" s="139" t="s">
        <v>155</v>
      </c>
      <c r="AU269" s="139" t="s">
        <v>88</v>
      </c>
      <c r="AY269" s="17" t="s">
        <v>128</v>
      </c>
      <c r="BE269" s="140">
        <f>IF(N269="základní",J269,0)</f>
        <v>0</v>
      </c>
      <c r="BF269" s="140">
        <f>IF(N269="snížená",J269,0)</f>
        <v>0</v>
      </c>
      <c r="BG269" s="140">
        <f>IF(N269="zákl. přenesená",J269,0)</f>
        <v>0</v>
      </c>
      <c r="BH269" s="140">
        <f>IF(N269="sníž. přenesená",J269,0)</f>
        <v>0</v>
      </c>
      <c r="BI269" s="140">
        <f>IF(N269="nulová",J269,0)</f>
        <v>0</v>
      </c>
      <c r="BJ269" s="17" t="s">
        <v>85</v>
      </c>
      <c r="BK269" s="140">
        <f>ROUND(I269*H269,2)</f>
        <v>0</v>
      </c>
      <c r="BL269" s="17" t="s">
        <v>136</v>
      </c>
      <c r="BM269" s="139" t="s">
        <v>709</v>
      </c>
    </row>
    <row r="270" spans="2:65" s="12" customFormat="1" ht="11.25">
      <c r="B270" s="147"/>
      <c r="D270" s="145" t="s">
        <v>149</v>
      </c>
      <c r="E270" s="148" t="s">
        <v>3</v>
      </c>
      <c r="F270" s="149" t="s">
        <v>710</v>
      </c>
      <c r="H270" s="150">
        <v>761.75</v>
      </c>
      <c r="I270" s="151"/>
      <c r="L270" s="147"/>
      <c r="M270" s="152"/>
      <c r="T270" s="153"/>
      <c r="AT270" s="148" t="s">
        <v>149</v>
      </c>
      <c r="AU270" s="148" t="s">
        <v>88</v>
      </c>
      <c r="AV270" s="12" t="s">
        <v>88</v>
      </c>
      <c r="AW270" s="12" t="s">
        <v>37</v>
      </c>
      <c r="AX270" s="12" t="s">
        <v>85</v>
      </c>
      <c r="AY270" s="148" t="s">
        <v>128</v>
      </c>
    </row>
    <row r="271" spans="2:65" s="1" customFormat="1" ht="24.2" customHeight="1">
      <c r="B271" s="127"/>
      <c r="C271" s="128" t="s">
        <v>711</v>
      </c>
      <c r="D271" s="128" t="s">
        <v>131</v>
      </c>
      <c r="E271" s="129" t="s">
        <v>339</v>
      </c>
      <c r="F271" s="130" t="s">
        <v>340</v>
      </c>
      <c r="G271" s="131" t="s">
        <v>134</v>
      </c>
      <c r="H271" s="132">
        <v>536</v>
      </c>
      <c r="I271" s="133"/>
      <c r="J271" s="134">
        <f>ROUND(I271*H271,2)</f>
        <v>0</v>
      </c>
      <c r="K271" s="130" t="s">
        <v>135</v>
      </c>
      <c r="L271" s="32"/>
      <c r="M271" s="135" t="s">
        <v>3</v>
      </c>
      <c r="N271" s="136" t="s">
        <v>48</v>
      </c>
      <c r="P271" s="137">
        <f>O271*H271</f>
        <v>0</v>
      </c>
      <c r="Q271" s="137">
        <v>0</v>
      </c>
      <c r="R271" s="137">
        <f>Q271*H271</f>
        <v>0</v>
      </c>
      <c r="S271" s="137">
        <v>0</v>
      </c>
      <c r="T271" s="138">
        <f>S271*H271</f>
        <v>0</v>
      </c>
      <c r="AR271" s="139" t="s">
        <v>136</v>
      </c>
      <c r="AT271" s="139" t="s">
        <v>131</v>
      </c>
      <c r="AU271" s="139" t="s">
        <v>88</v>
      </c>
      <c r="AY271" s="17" t="s">
        <v>128</v>
      </c>
      <c r="BE271" s="140">
        <f>IF(N271="základní",J271,0)</f>
        <v>0</v>
      </c>
      <c r="BF271" s="140">
        <f>IF(N271="snížená",J271,0)</f>
        <v>0</v>
      </c>
      <c r="BG271" s="140">
        <f>IF(N271="zákl. přenesená",J271,0)</f>
        <v>0</v>
      </c>
      <c r="BH271" s="140">
        <f>IF(N271="sníž. přenesená",J271,0)</f>
        <v>0</v>
      </c>
      <c r="BI271" s="140">
        <f>IF(N271="nulová",J271,0)</f>
        <v>0</v>
      </c>
      <c r="BJ271" s="17" t="s">
        <v>85</v>
      </c>
      <c r="BK271" s="140">
        <f>ROUND(I271*H271,2)</f>
        <v>0</v>
      </c>
      <c r="BL271" s="17" t="s">
        <v>136</v>
      </c>
      <c r="BM271" s="139" t="s">
        <v>712</v>
      </c>
    </row>
    <row r="272" spans="2:65" s="1" customFormat="1" ht="11.25">
      <c r="B272" s="32"/>
      <c r="D272" s="141" t="s">
        <v>138</v>
      </c>
      <c r="F272" s="142" t="s">
        <v>342</v>
      </c>
      <c r="I272" s="143"/>
      <c r="L272" s="32"/>
      <c r="M272" s="144"/>
      <c r="T272" s="53"/>
      <c r="AT272" s="17" t="s">
        <v>138</v>
      </c>
      <c r="AU272" s="17" t="s">
        <v>88</v>
      </c>
    </row>
    <row r="273" spans="2:65" s="14" customFormat="1" ht="11.25">
      <c r="B273" s="171"/>
      <c r="D273" s="145" t="s">
        <v>149</v>
      </c>
      <c r="E273" s="172" t="s">
        <v>3</v>
      </c>
      <c r="F273" s="173" t="s">
        <v>299</v>
      </c>
      <c r="H273" s="172" t="s">
        <v>3</v>
      </c>
      <c r="I273" s="174"/>
      <c r="L273" s="171"/>
      <c r="M273" s="175"/>
      <c r="T273" s="176"/>
      <c r="AT273" s="172" t="s">
        <v>149</v>
      </c>
      <c r="AU273" s="172" t="s">
        <v>88</v>
      </c>
      <c r="AV273" s="14" t="s">
        <v>85</v>
      </c>
      <c r="AW273" s="14" t="s">
        <v>37</v>
      </c>
      <c r="AX273" s="14" t="s">
        <v>77</v>
      </c>
      <c r="AY273" s="172" t="s">
        <v>128</v>
      </c>
    </row>
    <row r="274" spans="2:65" s="12" customFormat="1" ht="11.25">
      <c r="B274" s="147"/>
      <c r="D274" s="145" t="s">
        <v>149</v>
      </c>
      <c r="E274" s="148" t="s">
        <v>3</v>
      </c>
      <c r="F274" s="149" t="s">
        <v>713</v>
      </c>
      <c r="H274" s="150">
        <v>536</v>
      </c>
      <c r="I274" s="151"/>
      <c r="L274" s="147"/>
      <c r="M274" s="152"/>
      <c r="T274" s="153"/>
      <c r="AT274" s="148" t="s">
        <v>149</v>
      </c>
      <c r="AU274" s="148" t="s">
        <v>88</v>
      </c>
      <c r="AV274" s="12" t="s">
        <v>88</v>
      </c>
      <c r="AW274" s="12" t="s">
        <v>37</v>
      </c>
      <c r="AX274" s="12" t="s">
        <v>85</v>
      </c>
      <c r="AY274" s="148" t="s">
        <v>128</v>
      </c>
    </row>
    <row r="275" spans="2:65" s="1" customFormat="1" ht="16.5" customHeight="1">
      <c r="B275" s="127"/>
      <c r="C275" s="161" t="s">
        <v>714</v>
      </c>
      <c r="D275" s="161" t="s">
        <v>155</v>
      </c>
      <c r="E275" s="162" t="s">
        <v>344</v>
      </c>
      <c r="F275" s="163" t="s">
        <v>345</v>
      </c>
      <c r="G275" s="164" t="s">
        <v>346</v>
      </c>
      <c r="H275" s="165">
        <v>10.72</v>
      </c>
      <c r="I275" s="166"/>
      <c r="J275" s="167">
        <f>ROUND(I275*H275,2)</f>
        <v>0</v>
      </c>
      <c r="K275" s="163" t="s">
        <v>135</v>
      </c>
      <c r="L275" s="168"/>
      <c r="M275" s="169" t="s">
        <v>3</v>
      </c>
      <c r="N275" s="170" t="s">
        <v>48</v>
      </c>
      <c r="P275" s="137">
        <f>O275*H275</f>
        <v>0</v>
      </c>
      <c r="Q275" s="137">
        <v>1E-3</v>
      </c>
      <c r="R275" s="137">
        <f>Q275*H275</f>
        <v>1.072E-2</v>
      </c>
      <c r="S275" s="137">
        <v>0</v>
      </c>
      <c r="T275" s="138">
        <f>S275*H275</f>
        <v>0</v>
      </c>
      <c r="AR275" s="139" t="s">
        <v>158</v>
      </c>
      <c r="AT275" s="139" t="s">
        <v>155</v>
      </c>
      <c r="AU275" s="139" t="s">
        <v>88</v>
      </c>
      <c r="AY275" s="17" t="s">
        <v>128</v>
      </c>
      <c r="BE275" s="140">
        <f>IF(N275="základní",J275,0)</f>
        <v>0</v>
      </c>
      <c r="BF275" s="140">
        <f>IF(N275="snížená",J275,0)</f>
        <v>0</v>
      </c>
      <c r="BG275" s="140">
        <f>IF(N275="zákl. přenesená",J275,0)</f>
        <v>0</v>
      </c>
      <c r="BH275" s="140">
        <f>IF(N275="sníž. přenesená",J275,0)</f>
        <v>0</v>
      </c>
      <c r="BI275" s="140">
        <f>IF(N275="nulová",J275,0)</f>
        <v>0</v>
      </c>
      <c r="BJ275" s="17" t="s">
        <v>85</v>
      </c>
      <c r="BK275" s="140">
        <f>ROUND(I275*H275,2)</f>
        <v>0</v>
      </c>
      <c r="BL275" s="17" t="s">
        <v>136</v>
      </c>
      <c r="BM275" s="139" t="s">
        <v>715</v>
      </c>
    </row>
    <row r="276" spans="2:65" s="12" customFormat="1" ht="11.25">
      <c r="B276" s="147"/>
      <c r="D276" s="145" t="s">
        <v>149</v>
      </c>
      <c r="E276" s="148" t="s">
        <v>3</v>
      </c>
      <c r="F276" s="149" t="s">
        <v>716</v>
      </c>
      <c r="H276" s="150">
        <v>10.72</v>
      </c>
      <c r="I276" s="151"/>
      <c r="L276" s="147"/>
      <c r="M276" s="152"/>
      <c r="T276" s="153"/>
      <c r="AT276" s="148" t="s">
        <v>149</v>
      </c>
      <c r="AU276" s="148" t="s">
        <v>88</v>
      </c>
      <c r="AV276" s="12" t="s">
        <v>88</v>
      </c>
      <c r="AW276" s="12" t="s">
        <v>37</v>
      </c>
      <c r="AX276" s="12" t="s">
        <v>85</v>
      </c>
      <c r="AY276" s="148" t="s">
        <v>128</v>
      </c>
    </row>
    <row r="277" spans="2:65" s="1" customFormat="1" ht="24.2" customHeight="1">
      <c r="B277" s="127"/>
      <c r="C277" s="128" t="s">
        <v>717</v>
      </c>
      <c r="D277" s="128" t="s">
        <v>131</v>
      </c>
      <c r="E277" s="129" t="s">
        <v>349</v>
      </c>
      <c r="F277" s="130" t="s">
        <v>350</v>
      </c>
      <c r="G277" s="131" t="s">
        <v>134</v>
      </c>
      <c r="H277" s="132">
        <v>536</v>
      </c>
      <c r="I277" s="133"/>
      <c r="J277" s="134">
        <f>ROUND(I277*H277,2)</f>
        <v>0</v>
      </c>
      <c r="K277" s="130" t="s">
        <v>135</v>
      </c>
      <c r="L277" s="32"/>
      <c r="M277" s="135" t="s">
        <v>3</v>
      </c>
      <c r="N277" s="136" t="s">
        <v>48</v>
      </c>
      <c r="P277" s="137">
        <f>O277*H277</f>
        <v>0</v>
      </c>
      <c r="Q277" s="137">
        <v>0</v>
      </c>
      <c r="R277" s="137">
        <f>Q277*H277</f>
        <v>0</v>
      </c>
      <c r="S277" s="137">
        <v>0</v>
      </c>
      <c r="T277" s="138">
        <f>S277*H277</f>
        <v>0</v>
      </c>
      <c r="AR277" s="139" t="s">
        <v>136</v>
      </c>
      <c r="AT277" s="139" t="s">
        <v>131</v>
      </c>
      <c r="AU277" s="139" t="s">
        <v>88</v>
      </c>
      <c r="AY277" s="17" t="s">
        <v>128</v>
      </c>
      <c r="BE277" s="140">
        <f>IF(N277="základní",J277,0)</f>
        <v>0</v>
      </c>
      <c r="BF277" s="140">
        <f>IF(N277="snížená",J277,0)</f>
        <v>0</v>
      </c>
      <c r="BG277" s="140">
        <f>IF(N277="zákl. přenesená",J277,0)</f>
        <v>0</v>
      </c>
      <c r="BH277" s="140">
        <f>IF(N277="sníž. přenesená",J277,0)</f>
        <v>0</v>
      </c>
      <c r="BI277" s="140">
        <f>IF(N277="nulová",J277,0)</f>
        <v>0</v>
      </c>
      <c r="BJ277" s="17" t="s">
        <v>85</v>
      </c>
      <c r="BK277" s="140">
        <f>ROUND(I277*H277,2)</f>
        <v>0</v>
      </c>
      <c r="BL277" s="17" t="s">
        <v>136</v>
      </c>
      <c r="BM277" s="139" t="s">
        <v>718</v>
      </c>
    </row>
    <row r="278" spans="2:65" s="1" customFormat="1" ht="11.25">
      <c r="B278" s="32"/>
      <c r="D278" s="141" t="s">
        <v>138</v>
      </c>
      <c r="F278" s="142" t="s">
        <v>352</v>
      </c>
      <c r="I278" s="143"/>
      <c r="L278" s="32"/>
      <c r="M278" s="144"/>
      <c r="T278" s="53"/>
      <c r="AT278" s="17" t="s">
        <v>138</v>
      </c>
      <c r="AU278" s="17" t="s">
        <v>88</v>
      </c>
    </row>
    <row r="279" spans="2:65" s="14" customFormat="1" ht="11.25">
      <c r="B279" s="171"/>
      <c r="D279" s="145" t="s">
        <v>149</v>
      </c>
      <c r="E279" s="172" t="s">
        <v>3</v>
      </c>
      <c r="F279" s="173" t="s">
        <v>299</v>
      </c>
      <c r="H279" s="172" t="s">
        <v>3</v>
      </c>
      <c r="I279" s="174"/>
      <c r="L279" s="171"/>
      <c r="M279" s="175"/>
      <c r="T279" s="176"/>
      <c r="AT279" s="172" t="s">
        <v>149</v>
      </c>
      <c r="AU279" s="172" t="s">
        <v>88</v>
      </c>
      <c r="AV279" s="14" t="s">
        <v>85</v>
      </c>
      <c r="AW279" s="14" t="s">
        <v>37</v>
      </c>
      <c r="AX279" s="14" t="s">
        <v>77</v>
      </c>
      <c r="AY279" s="172" t="s">
        <v>128</v>
      </c>
    </row>
    <row r="280" spans="2:65" s="12" customFormat="1" ht="11.25">
      <c r="B280" s="147"/>
      <c r="D280" s="145" t="s">
        <v>149</v>
      </c>
      <c r="E280" s="148" t="s">
        <v>3</v>
      </c>
      <c r="F280" s="149" t="s">
        <v>713</v>
      </c>
      <c r="H280" s="150">
        <v>536</v>
      </c>
      <c r="I280" s="151"/>
      <c r="L280" s="147"/>
      <c r="M280" s="152"/>
      <c r="T280" s="153"/>
      <c r="AT280" s="148" t="s">
        <v>149</v>
      </c>
      <c r="AU280" s="148" t="s">
        <v>88</v>
      </c>
      <c r="AV280" s="12" t="s">
        <v>88</v>
      </c>
      <c r="AW280" s="12" t="s">
        <v>37</v>
      </c>
      <c r="AX280" s="12" t="s">
        <v>85</v>
      </c>
      <c r="AY280" s="148" t="s">
        <v>128</v>
      </c>
    </row>
    <row r="281" spans="2:65" s="1" customFormat="1" ht="16.5" customHeight="1">
      <c r="B281" s="127"/>
      <c r="C281" s="161" t="s">
        <v>719</v>
      </c>
      <c r="D281" s="161" t="s">
        <v>155</v>
      </c>
      <c r="E281" s="162" t="s">
        <v>353</v>
      </c>
      <c r="F281" s="163" t="s">
        <v>354</v>
      </c>
      <c r="G281" s="164" t="s">
        <v>263</v>
      </c>
      <c r="H281" s="165">
        <v>192.96</v>
      </c>
      <c r="I281" s="166"/>
      <c r="J281" s="167">
        <f>ROUND(I281*H281,2)</f>
        <v>0</v>
      </c>
      <c r="K281" s="163" t="s">
        <v>135</v>
      </c>
      <c r="L281" s="168"/>
      <c r="M281" s="169" t="s">
        <v>3</v>
      </c>
      <c r="N281" s="170" t="s">
        <v>48</v>
      </c>
      <c r="P281" s="137">
        <f>O281*H281</f>
        <v>0</v>
      </c>
      <c r="Q281" s="137">
        <v>1</v>
      </c>
      <c r="R281" s="137">
        <f>Q281*H281</f>
        <v>192.96</v>
      </c>
      <c r="S281" s="137">
        <v>0</v>
      </c>
      <c r="T281" s="138">
        <f>S281*H281</f>
        <v>0</v>
      </c>
      <c r="AR281" s="139" t="s">
        <v>158</v>
      </c>
      <c r="AT281" s="139" t="s">
        <v>155</v>
      </c>
      <c r="AU281" s="139" t="s">
        <v>88</v>
      </c>
      <c r="AY281" s="17" t="s">
        <v>128</v>
      </c>
      <c r="BE281" s="140">
        <f>IF(N281="základní",J281,0)</f>
        <v>0</v>
      </c>
      <c r="BF281" s="140">
        <f>IF(N281="snížená",J281,0)</f>
        <v>0</v>
      </c>
      <c r="BG281" s="140">
        <f>IF(N281="zákl. přenesená",J281,0)</f>
        <v>0</v>
      </c>
      <c r="BH281" s="140">
        <f>IF(N281="sníž. přenesená",J281,0)</f>
        <v>0</v>
      </c>
      <c r="BI281" s="140">
        <f>IF(N281="nulová",J281,0)</f>
        <v>0</v>
      </c>
      <c r="BJ281" s="17" t="s">
        <v>85</v>
      </c>
      <c r="BK281" s="140">
        <f>ROUND(I281*H281,2)</f>
        <v>0</v>
      </c>
      <c r="BL281" s="17" t="s">
        <v>136</v>
      </c>
      <c r="BM281" s="139" t="s">
        <v>720</v>
      </c>
    </row>
    <row r="282" spans="2:65" s="12" customFormat="1" ht="11.25">
      <c r="B282" s="147"/>
      <c r="D282" s="145" t="s">
        <v>149</v>
      </c>
      <c r="E282" s="148" t="s">
        <v>3</v>
      </c>
      <c r="F282" s="149" t="s">
        <v>721</v>
      </c>
      <c r="H282" s="150">
        <v>192.96</v>
      </c>
      <c r="I282" s="151"/>
      <c r="L282" s="147"/>
      <c r="M282" s="152"/>
      <c r="T282" s="153"/>
      <c r="AT282" s="148" t="s">
        <v>149</v>
      </c>
      <c r="AU282" s="148" t="s">
        <v>88</v>
      </c>
      <c r="AV282" s="12" t="s">
        <v>88</v>
      </c>
      <c r="AW282" s="12" t="s">
        <v>37</v>
      </c>
      <c r="AX282" s="12" t="s">
        <v>85</v>
      </c>
      <c r="AY282" s="148" t="s">
        <v>128</v>
      </c>
    </row>
    <row r="283" spans="2:65" s="11" customFormat="1" ht="22.9" customHeight="1">
      <c r="B283" s="115"/>
      <c r="D283" s="116" t="s">
        <v>76</v>
      </c>
      <c r="E283" s="125" t="s">
        <v>88</v>
      </c>
      <c r="F283" s="125" t="s">
        <v>722</v>
      </c>
      <c r="I283" s="118"/>
      <c r="J283" s="126">
        <f>BK283</f>
        <v>0</v>
      </c>
      <c r="L283" s="115"/>
      <c r="M283" s="120"/>
      <c r="P283" s="121">
        <f>SUM(P284:P344)</f>
        <v>0</v>
      </c>
      <c r="R283" s="121">
        <f>SUM(R284:R344)</f>
        <v>9.4588164999999993</v>
      </c>
      <c r="T283" s="122">
        <f>SUM(T284:T344)</f>
        <v>0</v>
      </c>
      <c r="AR283" s="116" t="s">
        <v>85</v>
      </c>
      <c r="AT283" s="123" t="s">
        <v>76</v>
      </c>
      <c r="AU283" s="123" t="s">
        <v>85</v>
      </c>
      <c r="AY283" s="116" t="s">
        <v>128</v>
      </c>
      <c r="BK283" s="124">
        <f>SUM(BK284:BK344)</f>
        <v>0</v>
      </c>
    </row>
    <row r="284" spans="2:65" s="1" customFormat="1" ht="16.5" customHeight="1">
      <c r="B284" s="127"/>
      <c r="C284" s="128" t="s">
        <v>723</v>
      </c>
      <c r="D284" s="128" t="s">
        <v>131</v>
      </c>
      <c r="E284" s="129" t="s">
        <v>724</v>
      </c>
      <c r="F284" s="130" t="s">
        <v>725</v>
      </c>
      <c r="G284" s="131" t="s">
        <v>313</v>
      </c>
      <c r="H284" s="132">
        <v>7.7119999999999997</v>
      </c>
      <c r="I284" s="133"/>
      <c r="J284" s="134">
        <f>ROUND(I284*H284,2)</f>
        <v>0</v>
      </c>
      <c r="K284" s="130" t="s">
        <v>135</v>
      </c>
      <c r="L284" s="32"/>
      <c r="M284" s="135" t="s">
        <v>3</v>
      </c>
      <c r="N284" s="136" t="s">
        <v>48</v>
      </c>
      <c r="P284" s="137">
        <f>O284*H284</f>
        <v>0</v>
      </c>
      <c r="Q284" s="137">
        <v>0</v>
      </c>
      <c r="R284" s="137">
        <f>Q284*H284</f>
        <v>0</v>
      </c>
      <c r="S284" s="137">
        <v>0</v>
      </c>
      <c r="T284" s="138">
        <f>S284*H284</f>
        <v>0</v>
      </c>
      <c r="AR284" s="139" t="s">
        <v>136</v>
      </c>
      <c r="AT284" s="139" t="s">
        <v>131</v>
      </c>
      <c r="AU284" s="139" t="s">
        <v>88</v>
      </c>
      <c r="AY284" s="17" t="s">
        <v>128</v>
      </c>
      <c r="BE284" s="140">
        <f>IF(N284="základní",J284,0)</f>
        <v>0</v>
      </c>
      <c r="BF284" s="140">
        <f>IF(N284="snížená",J284,0)</f>
        <v>0</v>
      </c>
      <c r="BG284" s="140">
        <f>IF(N284="zákl. přenesená",J284,0)</f>
        <v>0</v>
      </c>
      <c r="BH284" s="140">
        <f>IF(N284="sníž. přenesená",J284,0)</f>
        <v>0</v>
      </c>
      <c r="BI284" s="140">
        <f>IF(N284="nulová",J284,0)</f>
        <v>0</v>
      </c>
      <c r="BJ284" s="17" t="s">
        <v>85</v>
      </c>
      <c r="BK284" s="140">
        <f>ROUND(I284*H284,2)</f>
        <v>0</v>
      </c>
      <c r="BL284" s="17" t="s">
        <v>136</v>
      </c>
      <c r="BM284" s="139" t="s">
        <v>726</v>
      </c>
    </row>
    <row r="285" spans="2:65" s="1" customFormat="1" ht="11.25">
      <c r="B285" s="32"/>
      <c r="D285" s="141" t="s">
        <v>138</v>
      </c>
      <c r="F285" s="142" t="s">
        <v>727</v>
      </c>
      <c r="I285" s="143"/>
      <c r="L285" s="32"/>
      <c r="M285" s="144"/>
      <c r="T285" s="53"/>
      <c r="AT285" s="17" t="s">
        <v>138</v>
      </c>
      <c r="AU285" s="17" t="s">
        <v>88</v>
      </c>
    </row>
    <row r="286" spans="2:65" s="12" customFormat="1" ht="11.25">
      <c r="B286" s="147"/>
      <c r="D286" s="145" t="s">
        <v>149</v>
      </c>
      <c r="E286" s="148" t="s">
        <v>3</v>
      </c>
      <c r="F286" s="149" t="s">
        <v>728</v>
      </c>
      <c r="H286" s="150">
        <v>7.7119999999999997</v>
      </c>
      <c r="I286" s="151"/>
      <c r="L286" s="147"/>
      <c r="M286" s="152"/>
      <c r="T286" s="153"/>
      <c r="AT286" s="148" t="s">
        <v>149</v>
      </c>
      <c r="AU286" s="148" t="s">
        <v>88</v>
      </c>
      <c r="AV286" s="12" t="s">
        <v>88</v>
      </c>
      <c r="AW286" s="12" t="s">
        <v>37</v>
      </c>
      <c r="AX286" s="12" t="s">
        <v>85</v>
      </c>
      <c r="AY286" s="148" t="s">
        <v>128</v>
      </c>
    </row>
    <row r="287" spans="2:65" s="1" customFormat="1" ht="16.5" customHeight="1">
      <c r="B287" s="127"/>
      <c r="C287" s="128" t="s">
        <v>729</v>
      </c>
      <c r="D287" s="128" t="s">
        <v>131</v>
      </c>
      <c r="E287" s="129" t="s">
        <v>730</v>
      </c>
      <c r="F287" s="130" t="s">
        <v>731</v>
      </c>
      <c r="G287" s="131" t="s">
        <v>233</v>
      </c>
      <c r="H287" s="132">
        <v>48.2</v>
      </c>
      <c r="I287" s="133"/>
      <c r="J287" s="134">
        <f>ROUND(I287*H287,2)</f>
        <v>0</v>
      </c>
      <c r="K287" s="130" t="s">
        <v>135</v>
      </c>
      <c r="L287" s="32"/>
      <c r="M287" s="135" t="s">
        <v>3</v>
      </c>
      <c r="N287" s="136" t="s">
        <v>48</v>
      </c>
      <c r="P287" s="137">
        <f>O287*H287</f>
        <v>0</v>
      </c>
      <c r="Q287" s="137">
        <v>1.14E-3</v>
      </c>
      <c r="R287" s="137">
        <f>Q287*H287</f>
        <v>5.4948000000000004E-2</v>
      </c>
      <c r="S287" s="137">
        <v>0</v>
      </c>
      <c r="T287" s="138">
        <f>S287*H287</f>
        <v>0</v>
      </c>
      <c r="AR287" s="139" t="s">
        <v>136</v>
      </c>
      <c r="AT287" s="139" t="s">
        <v>131</v>
      </c>
      <c r="AU287" s="139" t="s">
        <v>88</v>
      </c>
      <c r="AY287" s="17" t="s">
        <v>128</v>
      </c>
      <c r="BE287" s="140">
        <f>IF(N287="základní",J287,0)</f>
        <v>0</v>
      </c>
      <c r="BF287" s="140">
        <f>IF(N287="snížená",J287,0)</f>
        <v>0</v>
      </c>
      <c r="BG287" s="140">
        <f>IF(N287="zákl. přenesená",J287,0)</f>
        <v>0</v>
      </c>
      <c r="BH287" s="140">
        <f>IF(N287="sníž. přenesená",J287,0)</f>
        <v>0</v>
      </c>
      <c r="BI287" s="140">
        <f>IF(N287="nulová",J287,0)</f>
        <v>0</v>
      </c>
      <c r="BJ287" s="17" t="s">
        <v>85</v>
      </c>
      <c r="BK287" s="140">
        <f>ROUND(I287*H287,2)</f>
        <v>0</v>
      </c>
      <c r="BL287" s="17" t="s">
        <v>136</v>
      </c>
      <c r="BM287" s="139" t="s">
        <v>732</v>
      </c>
    </row>
    <row r="288" spans="2:65" s="1" customFormat="1" ht="11.25">
      <c r="B288" s="32"/>
      <c r="D288" s="141" t="s">
        <v>138</v>
      </c>
      <c r="F288" s="142" t="s">
        <v>733</v>
      </c>
      <c r="I288" s="143"/>
      <c r="L288" s="32"/>
      <c r="M288" s="144"/>
      <c r="T288" s="53"/>
      <c r="AT288" s="17" t="s">
        <v>138</v>
      </c>
      <c r="AU288" s="17" t="s">
        <v>88</v>
      </c>
    </row>
    <row r="289" spans="2:65" s="12" customFormat="1" ht="11.25">
      <c r="B289" s="147"/>
      <c r="D289" s="145" t="s">
        <v>149</v>
      </c>
      <c r="E289" s="148" t="s">
        <v>3</v>
      </c>
      <c r="F289" s="149" t="s">
        <v>734</v>
      </c>
      <c r="H289" s="150">
        <v>31</v>
      </c>
      <c r="I289" s="151"/>
      <c r="L289" s="147"/>
      <c r="M289" s="152"/>
      <c r="T289" s="153"/>
      <c r="AT289" s="148" t="s">
        <v>149</v>
      </c>
      <c r="AU289" s="148" t="s">
        <v>88</v>
      </c>
      <c r="AV289" s="12" t="s">
        <v>88</v>
      </c>
      <c r="AW289" s="12" t="s">
        <v>37</v>
      </c>
      <c r="AX289" s="12" t="s">
        <v>77</v>
      </c>
      <c r="AY289" s="148" t="s">
        <v>128</v>
      </c>
    </row>
    <row r="290" spans="2:65" s="12" customFormat="1" ht="11.25">
      <c r="B290" s="147"/>
      <c r="D290" s="145" t="s">
        <v>149</v>
      </c>
      <c r="E290" s="148" t="s">
        <v>3</v>
      </c>
      <c r="F290" s="149" t="s">
        <v>735</v>
      </c>
      <c r="H290" s="150">
        <v>17.2</v>
      </c>
      <c r="I290" s="151"/>
      <c r="L290" s="147"/>
      <c r="M290" s="152"/>
      <c r="T290" s="153"/>
      <c r="AT290" s="148" t="s">
        <v>149</v>
      </c>
      <c r="AU290" s="148" t="s">
        <v>88</v>
      </c>
      <c r="AV290" s="12" t="s">
        <v>88</v>
      </c>
      <c r="AW290" s="12" t="s">
        <v>37</v>
      </c>
      <c r="AX290" s="12" t="s">
        <v>77</v>
      </c>
      <c r="AY290" s="148" t="s">
        <v>128</v>
      </c>
    </row>
    <row r="291" spans="2:65" s="13" customFormat="1" ht="11.25">
      <c r="B291" s="154"/>
      <c r="D291" s="145" t="s">
        <v>149</v>
      </c>
      <c r="E291" s="155" t="s">
        <v>3</v>
      </c>
      <c r="F291" s="156" t="s">
        <v>153</v>
      </c>
      <c r="H291" s="157">
        <v>48.2</v>
      </c>
      <c r="I291" s="158"/>
      <c r="L291" s="154"/>
      <c r="M291" s="159"/>
      <c r="T291" s="160"/>
      <c r="AT291" s="155" t="s">
        <v>149</v>
      </c>
      <c r="AU291" s="155" t="s">
        <v>88</v>
      </c>
      <c r="AV291" s="13" t="s">
        <v>136</v>
      </c>
      <c r="AW291" s="13" t="s">
        <v>37</v>
      </c>
      <c r="AX291" s="13" t="s">
        <v>85</v>
      </c>
      <c r="AY291" s="155" t="s">
        <v>128</v>
      </c>
    </row>
    <row r="292" spans="2:65" s="1" customFormat="1" ht="16.5" customHeight="1">
      <c r="B292" s="127"/>
      <c r="C292" s="128" t="s">
        <v>736</v>
      </c>
      <c r="D292" s="128" t="s">
        <v>131</v>
      </c>
      <c r="E292" s="129" t="s">
        <v>737</v>
      </c>
      <c r="F292" s="130" t="s">
        <v>738</v>
      </c>
      <c r="G292" s="131" t="s">
        <v>233</v>
      </c>
      <c r="H292" s="132">
        <v>4.3499999999999996</v>
      </c>
      <c r="I292" s="133"/>
      <c r="J292" s="134">
        <f>ROUND(I292*H292,2)</f>
        <v>0</v>
      </c>
      <c r="K292" s="130" t="s">
        <v>135</v>
      </c>
      <c r="L292" s="32"/>
      <c r="M292" s="135" t="s">
        <v>3</v>
      </c>
      <c r="N292" s="136" t="s">
        <v>48</v>
      </c>
      <c r="P292" s="137">
        <f>O292*H292</f>
        <v>0</v>
      </c>
      <c r="Q292" s="137">
        <v>9.2000000000000003E-4</v>
      </c>
      <c r="R292" s="137">
        <f>Q292*H292</f>
        <v>4.0019999999999995E-3</v>
      </c>
      <c r="S292" s="137">
        <v>0</v>
      </c>
      <c r="T292" s="138">
        <f>S292*H292</f>
        <v>0</v>
      </c>
      <c r="AR292" s="139" t="s">
        <v>136</v>
      </c>
      <c r="AT292" s="139" t="s">
        <v>131</v>
      </c>
      <c r="AU292" s="139" t="s">
        <v>88</v>
      </c>
      <c r="AY292" s="17" t="s">
        <v>128</v>
      </c>
      <c r="BE292" s="140">
        <f>IF(N292="základní",J292,0)</f>
        <v>0</v>
      </c>
      <c r="BF292" s="140">
        <f>IF(N292="snížená",J292,0)</f>
        <v>0</v>
      </c>
      <c r="BG292" s="140">
        <f>IF(N292="zákl. přenesená",J292,0)</f>
        <v>0</v>
      </c>
      <c r="BH292" s="140">
        <f>IF(N292="sníž. přenesená",J292,0)</f>
        <v>0</v>
      </c>
      <c r="BI292" s="140">
        <f>IF(N292="nulová",J292,0)</f>
        <v>0</v>
      </c>
      <c r="BJ292" s="17" t="s">
        <v>85</v>
      </c>
      <c r="BK292" s="140">
        <f>ROUND(I292*H292,2)</f>
        <v>0</v>
      </c>
      <c r="BL292" s="17" t="s">
        <v>136</v>
      </c>
      <c r="BM292" s="139" t="s">
        <v>739</v>
      </c>
    </row>
    <row r="293" spans="2:65" s="1" customFormat="1" ht="11.25">
      <c r="B293" s="32"/>
      <c r="D293" s="141" t="s">
        <v>138</v>
      </c>
      <c r="F293" s="142" t="s">
        <v>740</v>
      </c>
      <c r="I293" s="143"/>
      <c r="L293" s="32"/>
      <c r="M293" s="144"/>
      <c r="T293" s="53"/>
      <c r="AT293" s="17" t="s">
        <v>138</v>
      </c>
      <c r="AU293" s="17" t="s">
        <v>88</v>
      </c>
    </row>
    <row r="294" spans="2:65" s="14" customFormat="1" ht="11.25">
      <c r="B294" s="171"/>
      <c r="D294" s="145" t="s">
        <v>149</v>
      </c>
      <c r="E294" s="172" t="s">
        <v>3</v>
      </c>
      <c r="F294" s="173" t="s">
        <v>741</v>
      </c>
      <c r="H294" s="172" t="s">
        <v>3</v>
      </c>
      <c r="I294" s="174"/>
      <c r="L294" s="171"/>
      <c r="M294" s="175"/>
      <c r="T294" s="176"/>
      <c r="AT294" s="172" t="s">
        <v>149</v>
      </c>
      <c r="AU294" s="172" t="s">
        <v>88</v>
      </c>
      <c r="AV294" s="14" t="s">
        <v>85</v>
      </c>
      <c r="AW294" s="14" t="s">
        <v>37</v>
      </c>
      <c r="AX294" s="14" t="s">
        <v>77</v>
      </c>
      <c r="AY294" s="172" t="s">
        <v>128</v>
      </c>
    </row>
    <row r="295" spans="2:65" s="12" customFormat="1" ht="11.25">
      <c r="B295" s="147"/>
      <c r="D295" s="145" t="s">
        <v>149</v>
      </c>
      <c r="E295" s="148" t="s">
        <v>3</v>
      </c>
      <c r="F295" s="149" t="s">
        <v>742</v>
      </c>
      <c r="H295" s="150">
        <v>1.2</v>
      </c>
      <c r="I295" s="151"/>
      <c r="L295" s="147"/>
      <c r="M295" s="152"/>
      <c r="T295" s="153"/>
      <c r="AT295" s="148" t="s">
        <v>149</v>
      </c>
      <c r="AU295" s="148" t="s">
        <v>88</v>
      </c>
      <c r="AV295" s="12" t="s">
        <v>88</v>
      </c>
      <c r="AW295" s="12" t="s">
        <v>37</v>
      </c>
      <c r="AX295" s="12" t="s">
        <v>77</v>
      </c>
      <c r="AY295" s="148" t="s">
        <v>128</v>
      </c>
    </row>
    <row r="296" spans="2:65" s="12" customFormat="1" ht="11.25">
      <c r="B296" s="147"/>
      <c r="D296" s="145" t="s">
        <v>149</v>
      </c>
      <c r="E296" s="148" t="s">
        <v>3</v>
      </c>
      <c r="F296" s="149" t="s">
        <v>743</v>
      </c>
      <c r="H296" s="150">
        <v>3.15</v>
      </c>
      <c r="I296" s="151"/>
      <c r="L296" s="147"/>
      <c r="M296" s="152"/>
      <c r="T296" s="153"/>
      <c r="AT296" s="148" t="s">
        <v>149</v>
      </c>
      <c r="AU296" s="148" t="s">
        <v>88</v>
      </c>
      <c r="AV296" s="12" t="s">
        <v>88</v>
      </c>
      <c r="AW296" s="12" t="s">
        <v>37</v>
      </c>
      <c r="AX296" s="12" t="s">
        <v>77</v>
      </c>
      <c r="AY296" s="148" t="s">
        <v>128</v>
      </c>
    </row>
    <row r="297" spans="2:65" s="13" customFormat="1" ht="11.25">
      <c r="B297" s="154"/>
      <c r="D297" s="145" t="s">
        <v>149</v>
      </c>
      <c r="E297" s="155" t="s">
        <v>3</v>
      </c>
      <c r="F297" s="156" t="s">
        <v>153</v>
      </c>
      <c r="H297" s="157">
        <v>4.3499999999999996</v>
      </c>
      <c r="I297" s="158"/>
      <c r="L297" s="154"/>
      <c r="M297" s="159"/>
      <c r="T297" s="160"/>
      <c r="AT297" s="155" t="s">
        <v>149</v>
      </c>
      <c r="AU297" s="155" t="s">
        <v>88</v>
      </c>
      <c r="AV297" s="13" t="s">
        <v>136</v>
      </c>
      <c r="AW297" s="13" t="s">
        <v>37</v>
      </c>
      <c r="AX297" s="13" t="s">
        <v>85</v>
      </c>
      <c r="AY297" s="155" t="s">
        <v>128</v>
      </c>
    </row>
    <row r="298" spans="2:65" s="1" customFormat="1" ht="16.5" customHeight="1">
      <c r="B298" s="127"/>
      <c r="C298" s="128" t="s">
        <v>744</v>
      </c>
      <c r="D298" s="128" t="s">
        <v>131</v>
      </c>
      <c r="E298" s="129" t="s">
        <v>745</v>
      </c>
      <c r="F298" s="130" t="s">
        <v>746</v>
      </c>
      <c r="G298" s="131" t="s">
        <v>233</v>
      </c>
      <c r="H298" s="132">
        <v>48.2</v>
      </c>
      <c r="I298" s="133"/>
      <c r="J298" s="134">
        <f>ROUND(I298*H298,2)</f>
        <v>0</v>
      </c>
      <c r="K298" s="130" t="s">
        <v>135</v>
      </c>
      <c r="L298" s="32"/>
      <c r="M298" s="135" t="s">
        <v>3</v>
      </c>
      <c r="N298" s="136" t="s">
        <v>48</v>
      </c>
      <c r="P298" s="137">
        <f>O298*H298</f>
        <v>0</v>
      </c>
      <c r="Q298" s="137">
        <v>1.6000000000000001E-4</v>
      </c>
      <c r="R298" s="137">
        <f>Q298*H298</f>
        <v>7.712000000000001E-3</v>
      </c>
      <c r="S298" s="137">
        <v>0</v>
      </c>
      <c r="T298" s="138">
        <f>S298*H298</f>
        <v>0</v>
      </c>
      <c r="AR298" s="139" t="s">
        <v>136</v>
      </c>
      <c r="AT298" s="139" t="s">
        <v>131</v>
      </c>
      <c r="AU298" s="139" t="s">
        <v>88</v>
      </c>
      <c r="AY298" s="17" t="s">
        <v>128</v>
      </c>
      <c r="BE298" s="140">
        <f>IF(N298="základní",J298,0)</f>
        <v>0</v>
      </c>
      <c r="BF298" s="140">
        <f>IF(N298="snížená",J298,0)</f>
        <v>0</v>
      </c>
      <c r="BG298" s="140">
        <f>IF(N298="zákl. přenesená",J298,0)</f>
        <v>0</v>
      </c>
      <c r="BH298" s="140">
        <f>IF(N298="sníž. přenesená",J298,0)</f>
        <v>0</v>
      </c>
      <c r="BI298" s="140">
        <f>IF(N298="nulová",J298,0)</f>
        <v>0</v>
      </c>
      <c r="BJ298" s="17" t="s">
        <v>85</v>
      </c>
      <c r="BK298" s="140">
        <f>ROUND(I298*H298,2)</f>
        <v>0</v>
      </c>
      <c r="BL298" s="17" t="s">
        <v>136</v>
      </c>
      <c r="BM298" s="139" t="s">
        <v>747</v>
      </c>
    </row>
    <row r="299" spans="2:65" s="1" customFormat="1" ht="11.25">
      <c r="B299" s="32"/>
      <c r="D299" s="141" t="s">
        <v>138</v>
      </c>
      <c r="F299" s="142" t="s">
        <v>748</v>
      </c>
      <c r="I299" s="143"/>
      <c r="L299" s="32"/>
      <c r="M299" s="144"/>
      <c r="T299" s="53"/>
      <c r="AT299" s="17" t="s">
        <v>138</v>
      </c>
      <c r="AU299" s="17" t="s">
        <v>88</v>
      </c>
    </row>
    <row r="300" spans="2:65" s="1" customFormat="1" ht="24.2" customHeight="1">
      <c r="B300" s="127"/>
      <c r="C300" s="128" t="s">
        <v>749</v>
      </c>
      <c r="D300" s="128" t="s">
        <v>131</v>
      </c>
      <c r="E300" s="129" t="s">
        <v>750</v>
      </c>
      <c r="F300" s="130" t="s">
        <v>751</v>
      </c>
      <c r="G300" s="131" t="s">
        <v>134</v>
      </c>
      <c r="H300" s="132">
        <v>637.5</v>
      </c>
      <c r="I300" s="133"/>
      <c r="J300" s="134">
        <f>ROUND(I300*H300,2)</f>
        <v>0</v>
      </c>
      <c r="K300" s="130" t="s">
        <v>135</v>
      </c>
      <c r="L300" s="32"/>
      <c r="M300" s="135" t="s">
        <v>3</v>
      </c>
      <c r="N300" s="136" t="s">
        <v>48</v>
      </c>
      <c r="P300" s="137">
        <f>O300*H300</f>
        <v>0</v>
      </c>
      <c r="Q300" s="137">
        <v>2.2000000000000001E-4</v>
      </c>
      <c r="R300" s="137">
        <f>Q300*H300</f>
        <v>0.14025000000000001</v>
      </c>
      <c r="S300" s="137">
        <v>0</v>
      </c>
      <c r="T300" s="138">
        <f>S300*H300</f>
        <v>0</v>
      </c>
      <c r="AR300" s="139" t="s">
        <v>136</v>
      </c>
      <c r="AT300" s="139" t="s">
        <v>131</v>
      </c>
      <c r="AU300" s="139" t="s">
        <v>88</v>
      </c>
      <c r="AY300" s="17" t="s">
        <v>128</v>
      </c>
      <c r="BE300" s="140">
        <f>IF(N300="základní",J300,0)</f>
        <v>0</v>
      </c>
      <c r="BF300" s="140">
        <f>IF(N300="snížená",J300,0)</f>
        <v>0</v>
      </c>
      <c r="BG300" s="140">
        <f>IF(N300="zákl. přenesená",J300,0)</f>
        <v>0</v>
      </c>
      <c r="BH300" s="140">
        <f>IF(N300="sníž. přenesená",J300,0)</f>
        <v>0</v>
      </c>
      <c r="BI300" s="140">
        <f>IF(N300="nulová",J300,0)</f>
        <v>0</v>
      </c>
      <c r="BJ300" s="17" t="s">
        <v>85</v>
      </c>
      <c r="BK300" s="140">
        <f>ROUND(I300*H300,2)</f>
        <v>0</v>
      </c>
      <c r="BL300" s="17" t="s">
        <v>136</v>
      </c>
      <c r="BM300" s="139" t="s">
        <v>752</v>
      </c>
    </row>
    <row r="301" spans="2:65" s="1" customFormat="1" ht="11.25">
      <c r="B301" s="32"/>
      <c r="D301" s="141" t="s">
        <v>138</v>
      </c>
      <c r="F301" s="142" t="s">
        <v>753</v>
      </c>
      <c r="I301" s="143"/>
      <c r="L301" s="32"/>
      <c r="M301" s="144"/>
      <c r="T301" s="53"/>
      <c r="AT301" s="17" t="s">
        <v>138</v>
      </c>
      <c r="AU301" s="17" t="s">
        <v>88</v>
      </c>
    </row>
    <row r="302" spans="2:65" s="14" customFormat="1" ht="11.25">
      <c r="B302" s="171"/>
      <c r="D302" s="145" t="s">
        <v>149</v>
      </c>
      <c r="E302" s="172" t="s">
        <v>3</v>
      </c>
      <c r="F302" s="173" t="s">
        <v>754</v>
      </c>
      <c r="H302" s="172" t="s">
        <v>3</v>
      </c>
      <c r="I302" s="174"/>
      <c r="L302" s="171"/>
      <c r="M302" s="175"/>
      <c r="T302" s="176"/>
      <c r="AT302" s="172" t="s">
        <v>149</v>
      </c>
      <c r="AU302" s="172" t="s">
        <v>88</v>
      </c>
      <c r="AV302" s="14" t="s">
        <v>85</v>
      </c>
      <c r="AW302" s="14" t="s">
        <v>37</v>
      </c>
      <c r="AX302" s="14" t="s">
        <v>77</v>
      </c>
      <c r="AY302" s="172" t="s">
        <v>128</v>
      </c>
    </row>
    <row r="303" spans="2:65" s="12" customFormat="1" ht="11.25">
      <c r="B303" s="147"/>
      <c r="D303" s="145" t="s">
        <v>149</v>
      </c>
      <c r="E303" s="148" t="s">
        <v>3</v>
      </c>
      <c r="F303" s="149" t="s">
        <v>755</v>
      </c>
      <c r="H303" s="150">
        <v>448.5</v>
      </c>
      <c r="I303" s="151"/>
      <c r="L303" s="147"/>
      <c r="M303" s="152"/>
      <c r="T303" s="153"/>
      <c r="AT303" s="148" t="s">
        <v>149</v>
      </c>
      <c r="AU303" s="148" t="s">
        <v>88</v>
      </c>
      <c r="AV303" s="12" t="s">
        <v>88</v>
      </c>
      <c r="AW303" s="12" t="s">
        <v>37</v>
      </c>
      <c r="AX303" s="12" t="s">
        <v>77</v>
      </c>
      <c r="AY303" s="148" t="s">
        <v>128</v>
      </c>
    </row>
    <row r="304" spans="2:65" s="12" customFormat="1" ht="11.25">
      <c r="B304" s="147"/>
      <c r="D304" s="145" t="s">
        <v>149</v>
      </c>
      <c r="E304" s="148" t="s">
        <v>3</v>
      </c>
      <c r="F304" s="149" t="s">
        <v>756</v>
      </c>
      <c r="H304" s="150">
        <v>189</v>
      </c>
      <c r="I304" s="151"/>
      <c r="L304" s="147"/>
      <c r="M304" s="152"/>
      <c r="T304" s="153"/>
      <c r="AT304" s="148" t="s">
        <v>149</v>
      </c>
      <c r="AU304" s="148" t="s">
        <v>88</v>
      </c>
      <c r="AV304" s="12" t="s">
        <v>88</v>
      </c>
      <c r="AW304" s="12" t="s">
        <v>37</v>
      </c>
      <c r="AX304" s="12" t="s">
        <v>77</v>
      </c>
      <c r="AY304" s="148" t="s">
        <v>128</v>
      </c>
    </row>
    <row r="305" spans="2:65" s="13" customFormat="1" ht="11.25">
      <c r="B305" s="154"/>
      <c r="D305" s="145" t="s">
        <v>149</v>
      </c>
      <c r="E305" s="155" t="s">
        <v>3</v>
      </c>
      <c r="F305" s="156" t="s">
        <v>153</v>
      </c>
      <c r="H305" s="157">
        <v>637.5</v>
      </c>
      <c r="I305" s="158"/>
      <c r="L305" s="154"/>
      <c r="M305" s="159"/>
      <c r="T305" s="160"/>
      <c r="AT305" s="155" t="s">
        <v>149</v>
      </c>
      <c r="AU305" s="155" t="s">
        <v>88</v>
      </c>
      <c r="AV305" s="13" t="s">
        <v>136</v>
      </c>
      <c r="AW305" s="13" t="s">
        <v>37</v>
      </c>
      <c r="AX305" s="13" t="s">
        <v>85</v>
      </c>
      <c r="AY305" s="155" t="s">
        <v>128</v>
      </c>
    </row>
    <row r="306" spans="2:65" s="1" customFormat="1" ht="16.5" customHeight="1">
      <c r="B306" s="127"/>
      <c r="C306" s="161" t="s">
        <v>757</v>
      </c>
      <c r="D306" s="161" t="s">
        <v>155</v>
      </c>
      <c r="E306" s="162" t="s">
        <v>758</v>
      </c>
      <c r="F306" s="163" t="s">
        <v>759</v>
      </c>
      <c r="G306" s="164" t="s">
        <v>134</v>
      </c>
      <c r="H306" s="165">
        <v>510.52</v>
      </c>
      <c r="I306" s="166"/>
      <c r="J306" s="167">
        <f>ROUND(I306*H306,2)</f>
        <v>0</v>
      </c>
      <c r="K306" s="163" t="s">
        <v>135</v>
      </c>
      <c r="L306" s="168"/>
      <c r="M306" s="169" t="s">
        <v>3</v>
      </c>
      <c r="N306" s="170" t="s">
        <v>48</v>
      </c>
      <c r="P306" s="137">
        <f>O306*H306</f>
        <v>0</v>
      </c>
      <c r="Q306" s="137">
        <v>8.0000000000000004E-4</v>
      </c>
      <c r="R306" s="137">
        <f>Q306*H306</f>
        <v>0.408416</v>
      </c>
      <c r="S306" s="137">
        <v>0</v>
      </c>
      <c r="T306" s="138">
        <f>S306*H306</f>
        <v>0</v>
      </c>
      <c r="AR306" s="139" t="s">
        <v>158</v>
      </c>
      <c r="AT306" s="139" t="s">
        <v>155</v>
      </c>
      <c r="AU306" s="139" t="s">
        <v>88</v>
      </c>
      <c r="AY306" s="17" t="s">
        <v>128</v>
      </c>
      <c r="BE306" s="140">
        <f>IF(N306="základní",J306,0)</f>
        <v>0</v>
      </c>
      <c r="BF306" s="140">
        <f>IF(N306="snížená",J306,0)</f>
        <v>0</v>
      </c>
      <c r="BG306" s="140">
        <f>IF(N306="zákl. přenesená",J306,0)</f>
        <v>0</v>
      </c>
      <c r="BH306" s="140">
        <f>IF(N306="sníž. přenesená",J306,0)</f>
        <v>0</v>
      </c>
      <c r="BI306" s="140">
        <f>IF(N306="nulová",J306,0)</f>
        <v>0</v>
      </c>
      <c r="BJ306" s="17" t="s">
        <v>85</v>
      </c>
      <c r="BK306" s="140">
        <f>ROUND(I306*H306,2)</f>
        <v>0</v>
      </c>
      <c r="BL306" s="17" t="s">
        <v>136</v>
      </c>
      <c r="BM306" s="139" t="s">
        <v>760</v>
      </c>
    </row>
    <row r="307" spans="2:65" s="12" customFormat="1" ht="11.25">
      <c r="B307" s="147"/>
      <c r="D307" s="145" t="s">
        <v>149</v>
      </c>
      <c r="E307" s="148" t="s">
        <v>3</v>
      </c>
      <c r="F307" s="149" t="s">
        <v>761</v>
      </c>
      <c r="H307" s="150">
        <v>431</v>
      </c>
      <c r="I307" s="151"/>
      <c r="L307" s="147"/>
      <c r="M307" s="152"/>
      <c r="T307" s="153"/>
      <c r="AT307" s="148" t="s">
        <v>149</v>
      </c>
      <c r="AU307" s="148" t="s">
        <v>88</v>
      </c>
      <c r="AV307" s="12" t="s">
        <v>88</v>
      </c>
      <c r="AW307" s="12" t="s">
        <v>37</v>
      </c>
      <c r="AX307" s="12" t="s">
        <v>77</v>
      </c>
      <c r="AY307" s="148" t="s">
        <v>128</v>
      </c>
    </row>
    <row r="308" spans="2:65" s="12" customFormat="1" ht="11.25">
      <c r="B308" s="147"/>
      <c r="D308" s="145" t="s">
        <v>149</v>
      </c>
      <c r="E308" s="148" t="s">
        <v>3</v>
      </c>
      <c r="F308" s="149" t="s">
        <v>762</v>
      </c>
      <c r="H308" s="150">
        <v>510.52</v>
      </c>
      <c r="I308" s="151"/>
      <c r="L308" s="147"/>
      <c r="M308" s="152"/>
      <c r="T308" s="153"/>
      <c r="AT308" s="148" t="s">
        <v>149</v>
      </c>
      <c r="AU308" s="148" t="s">
        <v>88</v>
      </c>
      <c r="AV308" s="12" t="s">
        <v>88</v>
      </c>
      <c r="AW308" s="12" t="s">
        <v>37</v>
      </c>
      <c r="AX308" s="12" t="s">
        <v>85</v>
      </c>
      <c r="AY308" s="148" t="s">
        <v>128</v>
      </c>
    </row>
    <row r="309" spans="2:65" s="1" customFormat="1" ht="16.5" customHeight="1">
      <c r="B309" s="127"/>
      <c r="C309" s="161" t="s">
        <v>763</v>
      </c>
      <c r="D309" s="161" t="s">
        <v>155</v>
      </c>
      <c r="E309" s="162" t="s">
        <v>764</v>
      </c>
      <c r="F309" s="163" t="s">
        <v>765</v>
      </c>
      <c r="G309" s="164" t="s">
        <v>134</v>
      </c>
      <c r="H309" s="165">
        <v>255.26</v>
      </c>
      <c r="I309" s="166"/>
      <c r="J309" s="167">
        <f>ROUND(I309*H309,2)</f>
        <v>0</v>
      </c>
      <c r="K309" s="163" t="s">
        <v>135</v>
      </c>
      <c r="L309" s="168"/>
      <c r="M309" s="169" t="s">
        <v>3</v>
      </c>
      <c r="N309" s="170" t="s">
        <v>48</v>
      </c>
      <c r="P309" s="137">
        <f>O309*H309</f>
        <v>0</v>
      </c>
      <c r="Q309" s="137">
        <v>1.42E-3</v>
      </c>
      <c r="R309" s="137">
        <f>Q309*H309</f>
        <v>0.36246919999999999</v>
      </c>
      <c r="S309" s="137">
        <v>0</v>
      </c>
      <c r="T309" s="138">
        <f>S309*H309</f>
        <v>0</v>
      </c>
      <c r="AR309" s="139" t="s">
        <v>158</v>
      </c>
      <c r="AT309" s="139" t="s">
        <v>155</v>
      </c>
      <c r="AU309" s="139" t="s">
        <v>88</v>
      </c>
      <c r="AY309" s="17" t="s">
        <v>128</v>
      </c>
      <c r="BE309" s="140">
        <f>IF(N309="základní",J309,0)</f>
        <v>0</v>
      </c>
      <c r="BF309" s="140">
        <f>IF(N309="snížená",J309,0)</f>
        <v>0</v>
      </c>
      <c r="BG309" s="140">
        <f>IF(N309="zákl. přenesená",J309,0)</f>
        <v>0</v>
      </c>
      <c r="BH309" s="140">
        <f>IF(N309="sníž. přenesená",J309,0)</f>
        <v>0</v>
      </c>
      <c r="BI309" s="140">
        <f>IF(N309="nulová",J309,0)</f>
        <v>0</v>
      </c>
      <c r="BJ309" s="17" t="s">
        <v>85</v>
      </c>
      <c r="BK309" s="140">
        <f>ROUND(I309*H309,2)</f>
        <v>0</v>
      </c>
      <c r="BL309" s="17" t="s">
        <v>136</v>
      </c>
      <c r="BM309" s="139" t="s">
        <v>766</v>
      </c>
    </row>
    <row r="310" spans="2:65" s="12" customFormat="1" ht="11.25">
      <c r="B310" s="147"/>
      <c r="D310" s="145" t="s">
        <v>149</v>
      </c>
      <c r="E310" s="148" t="s">
        <v>3</v>
      </c>
      <c r="F310" s="149" t="s">
        <v>767</v>
      </c>
      <c r="H310" s="150">
        <v>215.5</v>
      </c>
      <c r="I310" s="151"/>
      <c r="L310" s="147"/>
      <c r="M310" s="152"/>
      <c r="T310" s="153"/>
      <c r="AT310" s="148" t="s">
        <v>149</v>
      </c>
      <c r="AU310" s="148" t="s">
        <v>88</v>
      </c>
      <c r="AV310" s="12" t="s">
        <v>88</v>
      </c>
      <c r="AW310" s="12" t="s">
        <v>37</v>
      </c>
      <c r="AX310" s="12" t="s">
        <v>77</v>
      </c>
      <c r="AY310" s="148" t="s">
        <v>128</v>
      </c>
    </row>
    <row r="311" spans="2:65" s="12" customFormat="1" ht="11.25">
      <c r="B311" s="147"/>
      <c r="D311" s="145" t="s">
        <v>149</v>
      </c>
      <c r="E311" s="148" t="s">
        <v>3</v>
      </c>
      <c r="F311" s="149" t="s">
        <v>768</v>
      </c>
      <c r="H311" s="150">
        <v>255.26</v>
      </c>
      <c r="I311" s="151"/>
      <c r="L311" s="147"/>
      <c r="M311" s="152"/>
      <c r="T311" s="153"/>
      <c r="AT311" s="148" t="s">
        <v>149</v>
      </c>
      <c r="AU311" s="148" t="s">
        <v>88</v>
      </c>
      <c r="AV311" s="12" t="s">
        <v>88</v>
      </c>
      <c r="AW311" s="12" t="s">
        <v>37</v>
      </c>
      <c r="AX311" s="12" t="s">
        <v>85</v>
      </c>
      <c r="AY311" s="148" t="s">
        <v>128</v>
      </c>
    </row>
    <row r="312" spans="2:65" s="1" customFormat="1" ht="16.5" customHeight="1">
      <c r="B312" s="127"/>
      <c r="C312" s="128" t="s">
        <v>769</v>
      </c>
      <c r="D312" s="128" t="s">
        <v>131</v>
      </c>
      <c r="E312" s="129" t="s">
        <v>770</v>
      </c>
      <c r="F312" s="130" t="s">
        <v>771</v>
      </c>
      <c r="G312" s="131" t="s">
        <v>313</v>
      </c>
      <c r="H312" s="132">
        <v>46.774999999999999</v>
      </c>
      <c r="I312" s="133"/>
      <c r="J312" s="134">
        <f>ROUND(I312*H312,2)</f>
        <v>0</v>
      </c>
      <c r="K312" s="130" t="s">
        <v>135</v>
      </c>
      <c r="L312" s="32"/>
      <c r="M312" s="135" t="s">
        <v>3</v>
      </c>
      <c r="N312" s="136" t="s">
        <v>48</v>
      </c>
      <c r="P312" s="137">
        <f>O312*H312</f>
        <v>0</v>
      </c>
      <c r="Q312" s="137">
        <v>0</v>
      </c>
      <c r="R312" s="137">
        <f>Q312*H312</f>
        <v>0</v>
      </c>
      <c r="S312" s="137">
        <v>0</v>
      </c>
      <c r="T312" s="138">
        <f>S312*H312</f>
        <v>0</v>
      </c>
      <c r="AR312" s="139" t="s">
        <v>136</v>
      </c>
      <c r="AT312" s="139" t="s">
        <v>131</v>
      </c>
      <c r="AU312" s="139" t="s">
        <v>88</v>
      </c>
      <c r="AY312" s="17" t="s">
        <v>128</v>
      </c>
      <c r="BE312" s="140">
        <f>IF(N312="základní",J312,0)</f>
        <v>0</v>
      </c>
      <c r="BF312" s="140">
        <f>IF(N312="snížená",J312,0)</f>
        <v>0</v>
      </c>
      <c r="BG312" s="140">
        <f>IF(N312="zákl. přenesená",J312,0)</f>
        <v>0</v>
      </c>
      <c r="BH312" s="140">
        <f>IF(N312="sníž. přenesená",J312,0)</f>
        <v>0</v>
      </c>
      <c r="BI312" s="140">
        <f>IF(N312="nulová",J312,0)</f>
        <v>0</v>
      </c>
      <c r="BJ312" s="17" t="s">
        <v>85</v>
      </c>
      <c r="BK312" s="140">
        <f>ROUND(I312*H312,2)</f>
        <v>0</v>
      </c>
      <c r="BL312" s="17" t="s">
        <v>136</v>
      </c>
      <c r="BM312" s="139" t="s">
        <v>772</v>
      </c>
    </row>
    <row r="313" spans="2:65" s="1" customFormat="1" ht="11.25">
      <c r="B313" s="32"/>
      <c r="D313" s="141" t="s">
        <v>138</v>
      </c>
      <c r="F313" s="142" t="s">
        <v>773</v>
      </c>
      <c r="I313" s="143"/>
      <c r="L313" s="32"/>
      <c r="M313" s="144"/>
      <c r="T313" s="53"/>
      <c r="AT313" s="17" t="s">
        <v>138</v>
      </c>
      <c r="AU313" s="17" t="s">
        <v>88</v>
      </c>
    </row>
    <row r="314" spans="2:65" s="14" customFormat="1" ht="11.25">
      <c r="B314" s="171"/>
      <c r="D314" s="145" t="s">
        <v>149</v>
      </c>
      <c r="E314" s="172" t="s">
        <v>3</v>
      </c>
      <c r="F314" s="173" t="s">
        <v>774</v>
      </c>
      <c r="H314" s="172" t="s">
        <v>3</v>
      </c>
      <c r="I314" s="174"/>
      <c r="L314" s="171"/>
      <c r="M314" s="175"/>
      <c r="T314" s="176"/>
      <c r="AT314" s="172" t="s">
        <v>149</v>
      </c>
      <c r="AU314" s="172" t="s">
        <v>88</v>
      </c>
      <c r="AV314" s="14" t="s">
        <v>85</v>
      </c>
      <c r="AW314" s="14" t="s">
        <v>37</v>
      </c>
      <c r="AX314" s="14" t="s">
        <v>77</v>
      </c>
      <c r="AY314" s="172" t="s">
        <v>128</v>
      </c>
    </row>
    <row r="315" spans="2:65" s="12" customFormat="1" ht="11.25">
      <c r="B315" s="147"/>
      <c r="D315" s="145" t="s">
        <v>149</v>
      </c>
      <c r="E315" s="148" t="s">
        <v>3</v>
      </c>
      <c r="F315" s="149" t="s">
        <v>775</v>
      </c>
      <c r="H315" s="150">
        <v>25.35</v>
      </c>
      <c r="I315" s="151"/>
      <c r="L315" s="147"/>
      <c r="M315" s="152"/>
      <c r="T315" s="153"/>
      <c r="AT315" s="148" t="s">
        <v>149</v>
      </c>
      <c r="AU315" s="148" t="s">
        <v>88</v>
      </c>
      <c r="AV315" s="12" t="s">
        <v>88</v>
      </c>
      <c r="AW315" s="12" t="s">
        <v>37</v>
      </c>
      <c r="AX315" s="12" t="s">
        <v>77</v>
      </c>
      <c r="AY315" s="148" t="s">
        <v>128</v>
      </c>
    </row>
    <row r="316" spans="2:65" s="12" customFormat="1" ht="11.25">
      <c r="B316" s="147"/>
      <c r="D316" s="145" t="s">
        <v>149</v>
      </c>
      <c r="E316" s="148" t="s">
        <v>3</v>
      </c>
      <c r="F316" s="149" t="s">
        <v>776</v>
      </c>
      <c r="H316" s="150">
        <v>21.425000000000001</v>
      </c>
      <c r="I316" s="151"/>
      <c r="L316" s="147"/>
      <c r="M316" s="152"/>
      <c r="T316" s="153"/>
      <c r="AT316" s="148" t="s">
        <v>149</v>
      </c>
      <c r="AU316" s="148" t="s">
        <v>88</v>
      </c>
      <c r="AV316" s="12" t="s">
        <v>88</v>
      </c>
      <c r="AW316" s="12" t="s">
        <v>37</v>
      </c>
      <c r="AX316" s="12" t="s">
        <v>77</v>
      </c>
      <c r="AY316" s="148" t="s">
        <v>128</v>
      </c>
    </row>
    <row r="317" spans="2:65" s="13" customFormat="1" ht="11.25">
      <c r="B317" s="154"/>
      <c r="D317" s="145" t="s">
        <v>149</v>
      </c>
      <c r="E317" s="155" t="s">
        <v>3</v>
      </c>
      <c r="F317" s="156" t="s">
        <v>153</v>
      </c>
      <c r="H317" s="157">
        <v>46.775000000000006</v>
      </c>
      <c r="I317" s="158"/>
      <c r="L317" s="154"/>
      <c r="M317" s="159"/>
      <c r="T317" s="160"/>
      <c r="AT317" s="155" t="s">
        <v>149</v>
      </c>
      <c r="AU317" s="155" t="s">
        <v>88</v>
      </c>
      <c r="AV317" s="13" t="s">
        <v>136</v>
      </c>
      <c r="AW317" s="13" t="s">
        <v>37</v>
      </c>
      <c r="AX317" s="13" t="s">
        <v>85</v>
      </c>
      <c r="AY317" s="155" t="s">
        <v>128</v>
      </c>
    </row>
    <row r="318" spans="2:65" s="1" customFormat="1" ht="16.5" customHeight="1">
      <c r="B318" s="127"/>
      <c r="C318" s="128" t="s">
        <v>777</v>
      </c>
      <c r="D318" s="128" t="s">
        <v>131</v>
      </c>
      <c r="E318" s="129" t="s">
        <v>778</v>
      </c>
      <c r="F318" s="130" t="s">
        <v>779</v>
      </c>
      <c r="G318" s="131" t="s">
        <v>134</v>
      </c>
      <c r="H318" s="132">
        <v>62.8</v>
      </c>
      <c r="I318" s="133"/>
      <c r="J318" s="134">
        <f>ROUND(I318*H318,2)</f>
        <v>0</v>
      </c>
      <c r="K318" s="130" t="s">
        <v>135</v>
      </c>
      <c r="L318" s="32"/>
      <c r="M318" s="135" t="s">
        <v>3</v>
      </c>
      <c r="N318" s="136" t="s">
        <v>48</v>
      </c>
      <c r="P318" s="137">
        <f>O318*H318</f>
        <v>0</v>
      </c>
      <c r="Q318" s="137">
        <v>1.4400000000000001E-3</v>
      </c>
      <c r="R318" s="137">
        <f>Q318*H318</f>
        <v>9.0431999999999998E-2</v>
      </c>
      <c r="S318" s="137">
        <v>0</v>
      </c>
      <c r="T318" s="138">
        <f>S318*H318</f>
        <v>0</v>
      </c>
      <c r="AR318" s="139" t="s">
        <v>136</v>
      </c>
      <c r="AT318" s="139" t="s">
        <v>131</v>
      </c>
      <c r="AU318" s="139" t="s">
        <v>88</v>
      </c>
      <c r="AY318" s="17" t="s">
        <v>128</v>
      </c>
      <c r="BE318" s="140">
        <f>IF(N318="základní",J318,0)</f>
        <v>0</v>
      </c>
      <c r="BF318" s="140">
        <f>IF(N318="snížená",J318,0)</f>
        <v>0</v>
      </c>
      <c r="BG318" s="140">
        <f>IF(N318="zákl. přenesená",J318,0)</f>
        <v>0</v>
      </c>
      <c r="BH318" s="140">
        <f>IF(N318="sníž. přenesená",J318,0)</f>
        <v>0</v>
      </c>
      <c r="BI318" s="140">
        <f>IF(N318="nulová",J318,0)</f>
        <v>0</v>
      </c>
      <c r="BJ318" s="17" t="s">
        <v>85</v>
      </c>
      <c r="BK318" s="140">
        <f>ROUND(I318*H318,2)</f>
        <v>0</v>
      </c>
      <c r="BL318" s="17" t="s">
        <v>136</v>
      </c>
      <c r="BM318" s="139" t="s">
        <v>780</v>
      </c>
    </row>
    <row r="319" spans="2:65" s="1" customFormat="1" ht="11.25">
      <c r="B319" s="32"/>
      <c r="D319" s="141" t="s">
        <v>138</v>
      </c>
      <c r="F319" s="142" t="s">
        <v>781</v>
      </c>
      <c r="I319" s="143"/>
      <c r="L319" s="32"/>
      <c r="M319" s="144"/>
      <c r="T319" s="53"/>
      <c r="AT319" s="17" t="s">
        <v>138</v>
      </c>
      <c r="AU319" s="17" t="s">
        <v>88</v>
      </c>
    </row>
    <row r="320" spans="2:65" s="14" customFormat="1" ht="11.25">
      <c r="B320" s="171"/>
      <c r="D320" s="145" t="s">
        <v>149</v>
      </c>
      <c r="E320" s="172" t="s">
        <v>3</v>
      </c>
      <c r="F320" s="173" t="s">
        <v>774</v>
      </c>
      <c r="H320" s="172" t="s">
        <v>3</v>
      </c>
      <c r="I320" s="174"/>
      <c r="L320" s="171"/>
      <c r="M320" s="175"/>
      <c r="T320" s="176"/>
      <c r="AT320" s="172" t="s">
        <v>149</v>
      </c>
      <c r="AU320" s="172" t="s">
        <v>88</v>
      </c>
      <c r="AV320" s="14" t="s">
        <v>85</v>
      </c>
      <c r="AW320" s="14" t="s">
        <v>37</v>
      </c>
      <c r="AX320" s="14" t="s">
        <v>77</v>
      </c>
      <c r="AY320" s="172" t="s">
        <v>128</v>
      </c>
    </row>
    <row r="321" spans="2:65" s="12" customFormat="1" ht="11.25">
      <c r="B321" s="147"/>
      <c r="D321" s="145" t="s">
        <v>149</v>
      </c>
      <c r="E321" s="148" t="s">
        <v>3</v>
      </c>
      <c r="F321" s="149" t="s">
        <v>782</v>
      </c>
      <c r="H321" s="150">
        <v>31.8</v>
      </c>
      <c r="I321" s="151"/>
      <c r="L321" s="147"/>
      <c r="M321" s="152"/>
      <c r="T321" s="153"/>
      <c r="AT321" s="148" t="s">
        <v>149</v>
      </c>
      <c r="AU321" s="148" t="s">
        <v>88</v>
      </c>
      <c r="AV321" s="12" t="s">
        <v>88</v>
      </c>
      <c r="AW321" s="12" t="s">
        <v>37</v>
      </c>
      <c r="AX321" s="12" t="s">
        <v>77</v>
      </c>
      <c r="AY321" s="148" t="s">
        <v>128</v>
      </c>
    </row>
    <row r="322" spans="2:65" s="12" customFormat="1" ht="11.25">
      <c r="B322" s="147"/>
      <c r="D322" s="145" t="s">
        <v>149</v>
      </c>
      <c r="E322" s="148" t="s">
        <v>3</v>
      </c>
      <c r="F322" s="149" t="s">
        <v>783</v>
      </c>
      <c r="H322" s="150">
        <v>31</v>
      </c>
      <c r="I322" s="151"/>
      <c r="L322" s="147"/>
      <c r="M322" s="152"/>
      <c r="T322" s="153"/>
      <c r="AT322" s="148" t="s">
        <v>149</v>
      </c>
      <c r="AU322" s="148" t="s">
        <v>88</v>
      </c>
      <c r="AV322" s="12" t="s">
        <v>88</v>
      </c>
      <c r="AW322" s="12" t="s">
        <v>37</v>
      </c>
      <c r="AX322" s="12" t="s">
        <v>77</v>
      </c>
      <c r="AY322" s="148" t="s">
        <v>128</v>
      </c>
    </row>
    <row r="323" spans="2:65" s="13" customFormat="1" ht="11.25">
      <c r="B323" s="154"/>
      <c r="D323" s="145" t="s">
        <v>149</v>
      </c>
      <c r="E323" s="155" t="s">
        <v>3</v>
      </c>
      <c r="F323" s="156" t="s">
        <v>153</v>
      </c>
      <c r="H323" s="157">
        <v>62.8</v>
      </c>
      <c r="I323" s="158"/>
      <c r="L323" s="154"/>
      <c r="M323" s="159"/>
      <c r="T323" s="160"/>
      <c r="AT323" s="155" t="s">
        <v>149</v>
      </c>
      <c r="AU323" s="155" t="s">
        <v>88</v>
      </c>
      <c r="AV323" s="13" t="s">
        <v>136</v>
      </c>
      <c r="AW323" s="13" t="s">
        <v>37</v>
      </c>
      <c r="AX323" s="13" t="s">
        <v>85</v>
      </c>
      <c r="AY323" s="155" t="s">
        <v>128</v>
      </c>
    </row>
    <row r="324" spans="2:65" s="1" customFormat="1" ht="16.5" customHeight="1">
      <c r="B324" s="127"/>
      <c r="C324" s="128" t="s">
        <v>784</v>
      </c>
      <c r="D324" s="128" t="s">
        <v>131</v>
      </c>
      <c r="E324" s="129" t="s">
        <v>785</v>
      </c>
      <c r="F324" s="130" t="s">
        <v>786</v>
      </c>
      <c r="G324" s="131" t="s">
        <v>134</v>
      </c>
      <c r="H324" s="132">
        <v>62.8</v>
      </c>
      <c r="I324" s="133"/>
      <c r="J324" s="134">
        <f>ROUND(I324*H324,2)</f>
        <v>0</v>
      </c>
      <c r="K324" s="130" t="s">
        <v>135</v>
      </c>
      <c r="L324" s="32"/>
      <c r="M324" s="135" t="s">
        <v>3</v>
      </c>
      <c r="N324" s="136" t="s">
        <v>48</v>
      </c>
      <c r="P324" s="137">
        <f>O324*H324</f>
        <v>0</v>
      </c>
      <c r="Q324" s="137">
        <v>4.0000000000000003E-5</v>
      </c>
      <c r="R324" s="137">
        <f>Q324*H324</f>
        <v>2.5119999999999999E-3</v>
      </c>
      <c r="S324" s="137">
        <v>0</v>
      </c>
      <c r="T324" s="138">
        <f>S324*H324</f>
        <v>0</v>
      </c>
      <c r="AR324" s="139" t="s">
        <v>136</v>
      </c>
      <c r="AT324" s="139" t="s">
        <v>131</v>
      </c>
      <c r="AU324" s="139" t="s">
        <v>88</v>
      </c>
      <c r="AY324" s="17" t="s">
        <v>128</v>
      </c>
      <c r="BE324" s="140">
        <f>IF(N324="základní",J324,0)</f>
        <v>0</v>
      </c>
      <c r="BF324" s="140">
        <f>IF(N324="snížená",J324,0)</f>
        <v>0</v>
      </c>
      <c r="BG324" s="140">
        <f>IF(N324="zákl. přenesená",J324,0)</f>
        <v>0</v>
      </c>
      <c r="BH324" s="140">
        <f>IF(N324="sníž. přenesená",J324,0)</f>
        <v>0</v>
      </c>
      <c r="BI324" s="140">
        <f>IF(N324="nulová",J324,0)</f>
        <v>0</v>
      </c>
      <c r="BJ324" s="17" t="s">
        <v>85</v>
      </c>
      <c r="BK324" s="140">
        <f>ROUND(I324*H324,2)</f>
        <v>0</v>
      </c>
      <c r="BL324" s="17" t="s">
        <v>136</v>
      </c>
      <c r="BM324" s="139" t="s">
        <v>787</v>
      </c>
    </row>
    <row r="325" spans="2:65" s="1" customFormat="1" ht="11.25">
      <c r="B325" s="32"/>
      <c r="D325" s="141" t="s">
        <v>138</v>
      </c>
      <c r="F325" s="142" t="s">
        <v>788</v>
      </c>
      <c r="I325" s="143"/>
      <c r="L325" s="32"/>
      <c r="M325" s="144"/>
      <c r="T325" s="53"/>
      <c r="AT325" s="17" t="s">
        <v>138</v>
      </c>
      <c r="AU325" s="17" t="s">
        <v>88</v>
      </c>
    </row>
    <row r="326" spans="2:65" s="1" customFormat="1" ht="16.5" customHeight="1">
      <c r="B326" s="127"/>
      <c r="C326" s="128" t="s">
        <v>789</v>
      </c>
      <c r="D326" s="128" t="s">
        <v>131</v>
      </c>
      <c r="E326" s="129" t="s">
        <v>790</v>
      </c>
      <c r="F326" s="130" t="s">
        <v>791</v>
      </c>
      <c r="G326" s="131" t="s">
        <v>263</v>
      </c>
      <c r="H326" s="132">
        <v>7.9909999999999997</v>
      </c>
      <c r="I326" s="133"/>
      <c r="J326" s="134">
        <f>ROUND(I326*H326,2)</f>
        <v>0</v>
      </c>
      <c r="K326" s="130" t="s">
        <v>135</v>
      </c>
      <c r="L326" s="32"/>
      <c r="M326" s="135" t="s">
        <v>3</v>
      </c>
      <c r="N326" s="136" t="s">
        <v>48</v>
      </c>
      <c r="P326" s="137">
        <f>O326*H326</f>
        <v>0</v>
      </c>
      <c r="Q326" s="137">
        <v>1.0383</v>
      </c>
      <c r="R326" s="137">
        <f>Q326*H326</f>
        <v>8.2970553000000002</v>
      </c>
      <c r="S326" s="137">
        <v>0</v>
      </c>
      <c r="T326" s="138">
        <f>S326*H326</f>
        <v>0</v>
      </c>
      <c r="AR326" s="139" t="s">
        <v>136</v>
      </c>
      <c r="AT326" s="139" t="s">
        <v>131</v>
      </c>
      <c r="AU326" s="139" t="s">
        <v>88</v>
      </c>
      <c r="AY326" s="17" t="s">
        <v>128</v>
      </c>
      <c r="BE326" s="140">
        <f>IF(N326="základní",J326,0)</f>
        <v>0</v>
      </c>
      <c r="BF326" s="140">
        <f>IF(N326="snížená",J326,0)</f>
        <v>0</v>
      </c>
      <c r="BG326" s="140">
        <f>IF(N326="zákl. přenesená",J326,0)</f>
        <v>0</v>
      </c>
      <c r="BH326" s="140">
        <f>IF(N326="sníž. přenesená",J326,0)</f>
        <v>0</v>
      </c>
      <c r="BI326" s="140">
        <f>IF(N326="nulová",J326,0)</f>
        <v>0</v>
      </c>
      <c r="BJ326" s="17" t="s">
        <v>85</v>
      </c>
      <c r="BK326" s="140">
        <f>ROUND(I326*H326,2)</f>
        <v>0</v>
      </c>
      <c r="BL326" s="17" t="s">
        <v>136</v>
      </c>
      <c r="BM326" s="139" t="s">
        <v>792</v>
      </c>
    </row>
    <row r="327" spans="2:65" s="1" customFormat="1" ht="11.25">
      <c r="B327" s="32"/>
      <c r="D327" s="141" t="s">
        <v>138</v>
      </c>
      <c r="F327" s="142" t="s">
        <v>793</v>
      </c>
      <c r="I327" s="143"/>
      <c r="L327" s="32"/>
      <c r="M327" s="144"/>
      <c r="T327" s="53"/>
      <c r="AT327" s="17" t="s">
        <v>138</v>
      </c>
      <c r="AU327" s="17" t="s">
        <v>88</v>
      </c>
    </row>
    <row r="328" spans="2:65" s="12" customFormat="1" ht="11.25">
      <c r="B328" s="147"/>
      <c r="D328" s="145" t="s">
        <v>149</v>
      </c>
      <c r="E328" s="148" t="s">
        <v>3</v>
      </c>
      <c r="F328" s="149" t="s">
        <v>794</v>
      </c>
      <c r="H328" s="150">
        <v>4.5629999999999997</v>
      </c>
      <c r="I328" s="151"/>
      <c r="L328" s="147"/>
      <c r="M328" s="152"/>
      <c r="T328" s="153"/>
      <c r="AT328" s="148" t="s">
        <v>149</v>
      </c>
      <c r="AU328" s="148" t="s">
        <v>88</v>
      </c>
      <c r="AV328" s="12" t="s">
        <v>88</v>
      </c>
      <c r="AW328" s="12" t="s">
        <v>37</v>
      </c>
      <c r="AX328" s="12" t="s">
        <v>77</v>
      </c>
      <c r="AY328" s="148" t="s">
        <v>128</v>
      </c>
    </row>
    <row r="329" spans="2:65" s="12" customFormat="1" ht="11.25">
      <c r="B329" s="147"/>
      <c r="D329" s="145" t="s">
        <v>149</v>
      </c>
      <c r="E329" s="148" t="s">
        <v>3</v>
      </c>
      <c r="F329" s="149" t="s">
        <v>795</v>
      </c>
      <c r="H329" s="150">
        <v>3.4279999999999999</v>
      </c>
      <c r="I329" s="151"/>
      <c r="L329" s="147"/>
      <c r="M329" s="152"/>
      <c r="T329" s="153"/>
      <c r="AT329" s="148" t="s">
        <v>149</v>
      </c>
      <c r="AU329" s="148" t="s">
        <v>88</v>
      </c>
      <c r="AV329" s="12" t="s">
        <v>88</v>
      </c>
      <c r="AW329" s="12" t="s">
        <v>37</v>
      </c>
      <c r="AX329" s="12" t="s">
        <v>77</v>
      </c>
      <c r="AY329" s="148" t="s">
        <v>128</v>
      </c>
    </row>
    <row r="330" spans="2:65" s="13" customFormat="1" ht="11.25">
      <c r="B330" s="154"/>
      <c r="D330" s="145" t="s">
        <v>149</v>
      </c>
      <c r="E330" s="155" t="s">
        <v>3</v>
      </c>
      <c r="F330" s="156" t="s">
        <v>153</v>
      </c>
      <c r="H330" s="157">
        <v>7.9909999999999997</v>
      </c>
      <c r="I330" s="158"/>
      <c r="L330" s="154"/>
      <c r="M330" s="159"/>
      <c r="T330" s="160"/>
      <c r="AT330" s="155" t="s">
        <v>149</v>
      </c>
      <c r="AU330" s="155" t="s">
        <v>88</v>
      </c>
      <c r="AV330" s="13" t="s">
        <v>136</v>
      </c>
      <c r="AW330" s="13" t="s">
        <v>37</v>
      </c>
      <c r="AX330" s="13" t="s">
        <v>85</v>
      </c>
      <c r="AY330" s="155" t="s">
        <v>128</v>
      </c>
    </row>
    <row r="331" spans="2:65" s="1" customFormat="1" ht="21.75" customHeight="1">
      <c r="B331" s="127"/>
      <c r="C331" s="128" t="s">
        <v>796</v>
      </c>
      <c r="D331" s="128" t="s">
        <v>131</v>
      </c>
      <c r="E331" s="129" t="s">
        <v>797</v>
      </c>
      <c r="F331" s="130" t="s">
        <v>798</v>
      </c>
      <c r="G331" s="131" t="s">
        <v>313</v>
      </c>
      <c r="H331" s="132">
        <v>18.45</v>
      </c>
      <c r="I331" s="133"/>
      <c r="J331" s="134">
        <f>ROUND(I331*H331,2)</f>
        <v>0</v>
      </c>
      <c r="K331" s="130" t="s">
        <v>135</v>
      </c>
      <c r="L331" s="32"/>
      <c r="M331" s="135" t="s">
        <v>3</v>
      </c>
      <c r="N331" s="136" t="s">
        <v>48</v>
      </c>
      <c r="P331" s="137">
        <f>O331*H331</f>
        <v>0</v>
      </c>
      <c r="Q331" s="137">
        <v>0</v>
      </c>
      <c r="R331" s="137">
        <f>Q331*H331</f>
        <v>0</v>
      </c>
      <c r="S331" s="137">
        <v>0</v>
      </c>
      <c r="T331" s="138">
        <f>S331*H331</f>
        <v>0</v>
      </c>
      <c r="AR331" s="139" t="s">
        <v>136</v>
      </c>
      <c r="AT331" s="139" t="s">
        <v>131</v>
      </c>
      <c r="AU331" s="139" t="s">
        <v>88</v>
      </c>
      <c r="AY331" s="17" t="s">
        <v>128</v>
      </c>
      <c r="BE331" s="140">
        <f>IF(N331="základní",J331,0)</f>
        <v>0</v>
      </c>
      <c r="BF331" s="140">
        <f>IF(N331="snížená",J331,0)</f>
        <v>0</v>
      </c>
      <c r="BG331" s="140">
        <f>IF(N331="zákl. přenesená",J331,0)</f>
        <v>0</v>
      </c>
      <c r="BH331" s="140">
        <f>IF(N331="sníž. přenesená",J331,0)</f>
        <v>0</v>
      </c>
      <c r="BI331" s="140">
        <f>IF(N331="nulová",J331,0)</f>
        <v>0</v>
      </c>
      <c r="BJ331" s="17" t="s">
        <v>85</v>
      </c>
      <c r="BK331" s="140">
        <f>ROUND(I331*H331,2)</f>
        <v>0</v>
      </c>
      <c r="BL331" s="17" t="s">
        <v>136</v>
      </c>
      <c r="BM331" s="139" t="s">
        <v>799</v>
      </c>
    </row>
    <row r="332" spans="2:65" s="1" customFormat="1" ht="11.25">
      <c r="B332" s="32"/>
      <c r="D332" s="141" t="s">
        <v>138</v>
      </c>
      <c r="F332" s="142" t="s">
        <v>800</v>
      </c>
      <c r="I332" s="143"/>
      <c r="L332" s="32"/>
      <c r="M332" s="144"/>
      <c r="T332" s="53"/>
      <c r="AT332" s="17" t="s">
        <v>138</v>
      </c>
      <c r="AU332" s="17" t="s">
        <v>88</v>
      </c>
    </row>
    <row r="333" spans="2:65" s="14" customFormat="1" ht="11.25">
      <c r="B333" s="171"/>
      <c r="D333" s="145" t="s">
        <v>149</v>
      </c>
      <c r="E333" s="172" t="s">
        <v>3</v>
      </c>
      <c r="F333" s="173" t="s">
        <v>801</v>
      </c>
      <c r="H333" s="172" t="s">
        <v>3</v>
      </c>
      <c r="I333" s="174"/>
      <c r="L333" s="171"/>
      <c r="M333" s="175"/>
      <c r="T333" s="176"/>
      <c r="AT333" s="172" t="s">
        <v>149</v>
      </c>
      <c r="AU333" s="172" t="s">
        <v>88</v>
      </c>
      <c r="AV333" s="14" t="s">
        <v>85</v>
      </c>
      <c r="AW333" s="14" t="s">
        <v>37</v>
      </c>
      <c r="AX333" s="14" t="s">
        <v>77</v>
      </c>
      <c r="AY333" s="172" t="s">
        <v>128</v>
      </c>
    </row>
    <row r="334" spans="2:65" s="12" customFormat="1" ht="11.25">
      <c r="B334" s="147"/>
      <c r="D334" s="145" t="s">
        <v>149</v>
      </c>
      <c r="E334" s="148" t="s">
        <v>3</v>
      </c>
      <c r="F334" s="149" t="s">
        <v>802</v>
      </c>
      <c r="H334" s="150">
        <v>12.45</v>
      </c>
      <c r="I334" s="151"/>
      <c r="L334" s="147"/>
      <c r="M334" s="152"/>
      <c r="T334" s="153"/>
      <c r="AT334" s="148" t="s">
        <v>149</v>
      </c>
      <c r="AU334" s="148" t="s">
        <v>88</v>
      </c>
      <c r="AV334" s="12" t="s">
        <v>88</v>
      </c>
      <c r="AW334" s="12" t="s">
        <v>37</v>
      </c>
      <c r="AX334" s="12" t="s">
        <v>77</v>
      </c>
      <c r="AY334" s="148" t="s">
        <v>128</v>
      </c>
    </row>
    <row r="335" spans="2:65" s="12" customFormat="1" ht="11.25">
      <c r="B335" s="147"/>
      <c r="D335" s="145" t="s">
        <v>149</v>
      </c>
      <c r="E335" s="148" t="s">
        <v>3</v>
      </c>
      <c r="F335" s="149" t="s">
        <v>803</v>
      </c>
      <c r="H335" s="150">
        <v>6</v>
      </c>
      <c r="I335" s="151"/>
      <c r="L335" s="147"/>
      <c r="M335" s="152"/>
      <c r="T335" s="153"/>
      <c r="AT335" s="148" t="s">
        <v>149</v>
      </c>
      <c r="AU335" s="148" t="s">
        <v>88</v>
      </c>
      <c r="AV335" s="12" t="s">
        <v>88</v>
      </c>
      <c r="AW335" s="12" t="s">
        <v>37</v>
      </c>
      <c r="AX335" s="12" t="s">
        <v>77</v>
      </c>
      <c r="AY335" s="148" t="s">
        <v>128</v>
      </c>
    </row>
    <row r="336" spans="2:65" s="13" customFormat="1" ht="11.25">
      <c r="B336" s="154"/>
      <c r="D336" s="145" t="s">
        <v>149</v>
      </c>
      <c r="E336" s="155" t="s">
        <v>3</v>
      </c>
      <c r="F336" s="156" t="s">
        <v>153</v>
      </c>
      <c r="H336" s="157">
        <v>18.45</v>
      </c>
      <c r="I336" s="158"/>
      <c r="L336" s="154"/>
      <c r="M336" s="159"/>
      <c r="T336" s="160"/>
      <c r="AT336" s="155" t="s">
        <v>149</v>
      </c>
      <c r="AU336" s="155" t="s">
        <v>88</v>
      </c>
      <c r="AV336" s="13" t="s">
        <v>136</v>
      </c>
      <c r="AW336" s="13" t="s">
        <v>37</v>
      </c>
      <c r="AX336" s="13" t="s">
        <v>85</v>
      </c>
      <c r="AY336" s="155" t="s">
        <v>128</v>
      </c>
    </row>
    <row r="337" spans="2:65" s="1" customFormat="1" ht="16.5" customHeight="1">
      <c r="B337" s="127"/>
      <c r="C337" s="128" t="s">
        <v>804</v>
      </c>
      <c r="D337" s="128" t="s">
        <v>131</v>
      </c>
      <c r="E337" s="129" t="s">
        <v>805</v>
      </c>
      <c r="F337" s="130" t="s">
        <v>806</v>
      </c>
      <c r="G337" s="131" t="s">
        <v>134</v>
      </c>
      <c r="H337" s="132">
        <v>61.5</v>
      </c>
      <c r="I337" s="133"/>
      <c r="J337" s="134">
        <f>ROUND(I337*H337,2)</f>
        <v>0</v>
      </c>
      <c r="K337" s="130" t="s">
        <v>135</v>
      </c>
      <c r="L337" s="32"/>
      <c r="M337" s="135" t="s">
        <v>3</v>
      </c>
      <c r="N337" s="136" t="s">
        <v>48</v>
      </c>
      <c r="P337" s="137">
        <f>O337*H337</f>
        <v>0</v>
      </c>
      <c r="Q337" s="137">
        <v>1.4400000000000001E-3</v>
      </c>
      <c r="R337" s="137">
        <f>Q337*H337</f>
        <v>8.856E-2</v>
      </c>
      <c r="S337" s="137">
        <v>0</v>
      </c>
      <c r="T337" s="138">
        <f>S337*H337</f>
        <v>0</v>
      </c>
      <c r="AR337" s="139" t="s">
        <v>136</v>
      </c>
      <c r="AT337" s="139" t="s">
        <v>131</v>
      </c>
      <c r="AU337" s="139" t="s">
        <v>88</v>
      </c>
      <c r="AY337" s="17" t="s">
        <v>128</v>
      </c>
      <c r="BE337" s="140">
        <f>IF(N337="základní",J337,0)</f>
        <v>0</v>
      </c>
      <c r="BF337" s="140">
        <f>IF(N337="snížená",J337,0)</f>
        <v>0</v>
      </c>
      <c r="BG337" s="140">
        <f>IF(N337="zákl. přenesená",J337,0)</f>
        <v>0</v>
      </c>
      <c r="BH337" s="140">
        <f>IF(N337="sníž. přenesená",J337,0)</f>
        <v>0</v>
      </c>
      <c r="BI337" s="140">
        <f>IF(N337="nulová",J337,0)</f>
        <v>0</v>
      </c>
      <c r="BJ337" s="17" t="s">
        <v>85</v>
      </c>
      <c r="BK337" s="140">
        <f>ROUND(I337*H337,2)</f>
        <v>0</v>
      </c>
      <c r="BL337" s="17" t="s">
        <v>136</v>
      </c>
      <c r="BM337" s="139" t="s">
        <v>807</v>
      </c>
    </row>
    <row r="338" spans="2:65" s="1" customFormat="1" ht="11.25">
      <c r="B338" s="32"/>
      <c r="D338" s="141" t="s">
        <v>138</v>
      </c>
      <c r="F338" s="142" t="s">
        <v>808</v>
      </c>
      <c r="I338" s="143"/>
      <c r="L338" s="32"/>
      <c r="M338" s="144"/>
      <c r="T338" s="53"/>
      <c r="AT338" s="17" t="s">
        <v>138</v>
      </c>
      <c r="AU338" s="17" t="s">
        <v>88</v>
      </c>
    </row>
    <row r="339" spans="2:65" s="14" customFormat="1" ht="11.25">
      <c r="B339" s="171"/>
      <c r="D339" s="145" t="s">
        <v>149</v>
      </c>
      <c r="E339" s="172" t="s">
        <v>3</v>
      </c>
      <c r="F339" s="173" t="s">
        <v>801</v>
      </c>
      <c r="H339" s="172" t="s">
        <v>3</v>
      </c>
      <c r="I339" s="174"/>
      <c r="L339" s="171"/>
      <c r="M339" s="175"/>
      <c r="T339" s="176"/>
      <c r="AT339" s="172" t="s">
        <v>149</v>
      </c>
      <c r="AU339" s="172" t="s">
        <v>88</v>
      </c>
      <c r="AV339" s="14" t="s">
        <v>85</v>
      </c>
      <c r="AW339" s="14" t="s">
        <v>37</v>
      </c>
      <c r="AX339" s="14" t="s">
        <v>77</v>
      </c>
      <c r="AY339" s="172" t="s">
        <v>128</v>
      </c>
    </row>
    <row r="340" spans="2:65" s="12" customFormat="1" ht="11.25">
      <c r="B340" s="147"/>
      <c r="D340" s="145" t="s">
        <v>149</v>
      </c>
      <c r="E340" s="148" t="s">
        <v>3</v>
      </c>
      <c r="F340" s="149" t="s">
        <v>809</v>
      </c>
      <c r="H340" s="150">
        <v>41.5</v>
      </c>
      <c r="I340" s="151"/>
      <c r="L340" s="147"/>
      <c r="M340" s="152"/>
      <c r="T340" s="153"/>
      <c r="AT340" s="148" t="s">
        <v>149</v>
      </c>
      <c r="AU340" s="148" t="s">
        <v>88</v>
      </c>
      <c r="AV340" s="12" t="s">
        <v>88</v>
      </c>
      <c r="AW340" s="12" t="s">
        <v>37</v>
      </c>
      <c r="AX340" s="12" t="s">
        <v>77</v>
      </c>
      <c r="AY340" s="148" t="s">
        <v>128</v>
      </c>
    </row>
    <row r="341" spans="2:65" s="12" customFormat="1" ht="11.25">
      <c r="B341" s="147"/>
      <c r="D341" s="145" t="s">
        <v>149</v>
      </c>
      <c r="E341" s="148" t="s">
        <v>3</v>
      </c>
      <c r="F341" s="149" t="s">
        <v>810</v>
      </c>
      <c r="H341" s="150">
        <v>20</v>
      </c>
      <c r="I341" s="151"/>
      <c r="L341" s="147"/>
      <c r="M341" s="152"/>
      <c r="T341" s="153"/>
      <c r="AT341" s="148" t="s">
        <v>149</v>
      </c>
      <c r="AU341" s="148" t="s">
        <v>88</v>
      </c>
      <c r="AV341" s="12" t="s">
        <v>88</v>
      </c>
      <c r="AW341" s="12" t="s">
        <v>37</v>
      </c>
      <c r="AX341" s="12" t="s">
        <v>77</v>
      </c>
      <c r="AY341" s="148" t="s">
        <v>128</v>
      </c>
    </row>
    <row r="342" spans="2:65" s="13" customFormat="1" ht="11.25">
      <c r="B342" s="154"/>
      <c r="D342" s="145" t="s">
        <v>149</v>
      </c>
      <c r="E342" s="155" t="s">
        <v>3</v>
      </c>
      <c r="F342" s="156" t="s">
        <v>153</v>
      </c>
      <c r="H342" s="157">
        <v>61.5</v>
      </c>
      <c r="I342" s="158"/>
      <c r="L342" s="154"/>
      <c r="M342" s="159"/>
      <c r="T342" s="160"/>
      <c r="AT342" s="155" t="s">
        <v>149</v>
      </c>
      <c r="AU342" s="155" t="s">
        <v>88</v>
      </c>
      <c r="AV342" s="13" t="s">
        <v>136</v>
      </c>
      <c r="AW342" s="13" t="s">
        <v>37</v>
      </c>
      <c r="AX342" s="13" t="s">
        <v>85</v>
      </c>
      <c r="AY342" s="155" t="s">
        <v>128</v>
      </c>
    </row>
    <row r="343" spans="2:65" s="1" customFormat="1" ht="16.5" customHeight="1">
      <c r="B343" s="127"/>
      <c r="C343" s="128" t="s">
        <v>811</v>
      </c>
      <c r="D343" s="128" t="s">
        <v>131</v>
      </c>
      <c r="E343" s="129" t="s">
        <v>812</v>
      </c>
      <c r="F343" s="130" t="s">
        <v>813</v>
      </c>
      <c r="G343" s="131" t="s">
        <v>134</v>
      </c>
      <c r="H343" s="132">
        <v>61.5</v>
      </c>
      <c r="I343" s="133"/>
      <c r="J343" s="134">
        <f>ROUND(I343*H343,2)</f>
        <v>0</v>
      </c>
      <c r="K343" s="130" t="s">
        <v>135</v>
      </c>
      <c r="L343" s="32"/>
      <c r="M343" s="135" t="s">
        <v>3</v>
      </c>
      <c r="N343" s="136" t="s">
        <v>48</v>
      </c>
      <c r="P343" s="137">
        <f>O343*H343</f>
        <v>0</v>
      </c>
      <c r="Q343" s="137">
        <v>4.0000000000000003E-5</v>
      </c>
      <c r="R343" s="137">
        <f>Q343*H343</f>
        <v>2.4600000000000004E-3</v>
      </c>
      <c r="S343" s="137">
        <v>0</v>
      </c>
      <c r="T343" s="138">
        <f>S343*H343</f>
        <v>0</v>
      </c>
      <c r="AR343" s="139" t="s">
        <v>136</v>
      </c>
      <c r="AT343" s="139" t="s">
        <v>131</v>
      </c>
      <c r="AU343" s="139" t="s">
        <v>88</v>
      </c>
      <c r="AY343" s="17" t="s">
        <v>128</v>
      </c>
      <c r="BE343" s="140">
        <f>IF(N343="základní",J343,0)</f>
        <v>0</v>
      </c>
      <c r="BF343" s="140">
        <f>IF(N343="snížená",J343,0)</f>
        <v>0</v>
      </c>
      <c r="BG343" s="140">
        <f>IF(N343="zákl. přenesená",J343,0)</f>
        <v>0</v>
      </c>
      <c r="BH343" s="140">
        <f>IF(N343="sníž. přenesená",J343,0)</f>
        <v>0</v>
      </c>
      <c r="BI343" s="140">
        <f>IF(N343="nulová",J343,0)</f>
        <v>0</v>
      </c>
      <c r="BJ343" s="17" t="s">
        <v>85</v>
      </c>
      <c r="BK343" s="140">
        <f>ROUND(I343*H343,2)</f>
        <v>0</v>
      </c>
      <c r="BL343" s="17" t="s">
        <v>136</v>
      </c>
      <c r="BM343" s="139" t="s">
        <v>814</v>
      </c>
    </row>
    <row r="344" spans="2:65" s="1" customFormat="1" ht="11.25">
      <c r="B344" s="32"/>
      <c r="D344" s="141" t="s">
        <v>138</v>
      </c>
      <c r="F344" s="142" t="s">
        <v>815</v>
      </c>
      <c r="I344" s="143"/>
      <c r="L344" s="32"/>
      <c r="M344" s="144"/>
      <c r="T344" s="53"/>
      <c r="AT344" s="17" t="s">
        <v>138</v>
      </c>
      <c r="AU344" s="17" t="s">
        <v>88</v>
      </c>
    </row>
    <row r="345" spans="2:65" s="11" customFormat="1" ht="22.9" customHeight="1">
      <c r="B345" s="115"/>
      <c r="D345" s="116" t="s">
        <v>76</v>
      </c>
      <c r="E345" s="125" t="s">
        <v>154</v>
      </c>
      <c r="F345" s="125" t="s">
        <v>816</v>
      </c>
      <c r="I345" s="118"/>
      <c r="J345" s="126">
        <f>BK345</f>
        <v>0</v>
      </c>
      <c r="L345" s="115"/>
      <c r="M345" s="120"/>
      <c r="P345" s="121">
        <f>SUM(P346:P428)</f>
        <v>0</v>
      </c>
      <c r="R345" s="121">
        <f>SUM(R346:R428)</f>
        <v>36.242413430000006</v>
      </c>
      <c r="T345" s="122">
        <f>SUM(T346:T428)</f>
        <v>0</v>
      </c>
      <c r="AR345" s="116" t="s">
        <v>85</v>
      </c>
      <c r="AT345" s="123" t="s">
        <v>76</v>
      </c>
      <c r="AU345" s="123" t="s">
        <v>85</v>
      </c>
      <c r="AY345" s="116" t="s">
        <v>128</v>
      </c>
      <c r="BK345" s="124">
        <f>SUM(BK346:BK428)</f>
        <v>0</v>
      </c>
    </row>
    <row r="346" spans="2:65" s="1" customFormat="1" ht="16.5" customHeight="1">
      <c r="B346" s="127"/>
      <c r="C346" s="128" t="s">
        <v>817</v>
      </c>
      <c r="D346" s="128" t="s">
        <v>131</v>
      </c>
      <c r="E346" s="129" t="s">
        <v>818</v>
      </c>
      <c r="F346" s="130" t="s">
        <v>819</v>
      </c>
      <c r="G346" s="131" t="s">
        <v>146</v>
      </c>
      <c r="H346" s="132">
        <v>28</v>
      </c>
      <c r="I346" s="133"/>
      <c r="J346" s="134">
        <f>ROUND(I346*H346,2)</f>
        <v>0</v>
      </c>
      <c r="K346" s="130" t="s">
        <v>135</v>
      </c>
      <c r="L346" s="32"/>
      <c r="M346" s="135" t="s">
        <v>3</v>
      </c>
      <c r="N346" s="136" t="s">
        <v>48</v>
      </c>
      <c r="P346" s="137">
        <f>O346*H346</f>
        <v>0</v>
      </c>
      <c r="Q346" s="137">
        <v>1.32E-3</v>
      </c>
      <c r="R346" s="137">
        <f>Q346*H346</f>
        <v>3.696E-2</v>
      </c>
      <c r="S346" s="137">
        <v>0</v>
      </c>
      <c r="T346" s="138">
        <f>S346*H346</f>
        <v>0</v>
      </c>
      <c r="AR346" s="139" t="s">
        <v>136</v>
      </c>
      <c r="AT346" s="139" t="s">
        <v>131</v>
      </c>
      <c r="AU346" s="139" t="s">
        <v>88</v>
      </c>
      <c r="AY346" s="17" t="s">
        <v>128</v>
      </c>
      <c r="BE346" s="140">
        <f>IF(N346="základní",J346,0)</f>
        <v>0</v>
      </c>
      <c r="BF346" s="140">
        <f>IF(N346="snížená",J346,0)</f>
        <v>0</v>
      </c>
      <c r="BG346" s="140">
        <f>IF(N346="zákl. přenesená",J346,0)</f>
        <v>0</v>
      </c>
      <c r="BH346" s="140">
        <f>IF(N346="sníž. přenesená",J346,0)</f>
        <v>0</v>
      </c>
      <c r="BI346" s="140">
        <f>IF(N346="nulová",J346,0)</f>
        <v>0</v>
      </c>
      <c r="BJ346" s="17" t="s">
        <v>85</v>
      </c>
      <c r="BK346" s="140">
        <f>ROUND(I346*H346,2)</f>
        <v>0</v>
      </c>
      <c r="BL346" s="17" t="s">
        <v>136</v>
      </c>
      <c r="BM346" s="139" t="s">
        <v>820</v>
      </c>
    </row>
    <row r="347" spans="2:65" s="1" customFormat="1" ht="11.25">
      <c r="B347" s="32"/>
      <c r="D347" s="141" t="s">
        <v>138</v>
      </c>
      <c r="F347" s="142" t="s">
        <v>821</v>
      </c>
      <c r="I347" s="143"/>
      <c r="L347" s="32"/>
      <c r="M347" s="144"/>
      <c r="T347" s="53"/>
      <c r="AT347" s="17" t="s">
        <v>138</v>
      </c>
      <c r="AU347" s="17" t="s">
        <v>88</v>
      </c>
    </row>
    <row r="348" spans="2:65" s="12" customFormat="1" ht="11.25">
      <c r="B348" s="147"/>
      <c r="D348" s="145" t="s">
        <v>149</v>
      </c>
      <c r="E348" s="148" t="s">
        <v>3</v>
      </c>
      <c r="F348" s="149" t="s">
        <v>822</v>
      </c>
      <c r="H348" s="150">
        <v>28</v>
      </c>
      <c r="I348" s="151"/>
      <c r="L348" s="147"/>
      <c r="M348" s="152"/>
      <c r="T348" s="153"/>
      <c r="AT348" s="148" t="s">
        <v>149</v>
      </c>
      <c r="AU348" s="148" t="s">
        <v>88</v>
      </c>
      <c r="AV348" s="12" t="s">
        <v>88</v>
      </c>
      <c r="AW348" s="12" t="s">
        <v>37</v>
      </c>
      <c r="AX348" s="12" t="s">
        <v>85</v>
      </c>
      <c r="AY348" s="148" t="s">
        <v>128</v>
      </c>
    </row>
    <row r="349" spans="2:65" s="1" customFormat="1" ht="16.5" customHeight="1">
      <c r="B349" s="127"/>
      <c r="C349" s="161" t="s">
        <v>823</v>
      </c>
      <c r="D349" s="161" t="s">
        <v>155</v>
      </c>
      <c r="E349" s="162" t="s">
        <v>824</v>
      </c>
      <c r="F349" s="163" t="s">
        <v>825</v>
      </c>
      <c r="G349" s="164" t="s">
        <v>146</v>
      </c>
      <c r="H349" s="165">
        <v>28</v>
      </c>
      <c r="I349" s="166"/>
      <c r="J349" s="167">
        <f>ROUND(I349*H349,2)</f>
        <v>0</v>
      </c>
      <c r="K349" s="163" t="s">
        <v>826</v>
      </c>
      <c r="L349" s="168"/>
      <c r="M349" s="169" t="s">
        <v>3</v>
      </c>
      <c r="N349" s="170" t="s">
        <v>48</v>
      </c>
      <c r="P349" s="137">
        <f>O349*H349</f>
        <v>0</v>
      </c>
      <c r="Q349" s="137">
        <v>4.8700000000000002E-3</v>
      </c>
      <c r="R349" s="137">
        <f>Q349*H349</f>
        <v>0.13636000000000001</v>
      </c>
      <c r="S349" s="137">
        <v>0</v>
      </c>
      <c r="T349" s="138">
        <f>S349*H349</f>
        <v>0</v>
      </c>
      <c r="AR349" s="139" t="s">
        <v>158</v>
      </c>
      <c r="AT349" s="139" t="s">
        <v>155</v>
      </c>
      <c r="AU349" s="139" t="s">
        <v>88</v>
      </c>
      <c r="AY349" s="17" t="s">
        <v>128</v>
      </c>
      <c r="BE349" s="140">
        <f>IF(N349="základní",J349,0)</f>
        <v>0</v>
      </c>
      <c r="BF349" s="140">
        <f>IF(N349="snížená",J349,0)</f>
        <v>0</v>
      </c>
      <c r="BG349" s="140">
        <f>IF(N349="zákl. přenesená",J349,0)</f>
        <v>0</v>
      </c>
      <c r="BH349" s="140">
        <f>IF(N349="sníž. přenesená",J349,0)</f>
        <v>0</v>
      </c>
      <c r="BI349" s="140">
        <f>IF(N349="nulová",J349,0)</f>
        <v>0</v>
      </c>
      <c r="BJ349" s="17" t="s">
        <v>85</v>
      </c>
      <c r="BK349" s="140">
        <f>ROUND(I349*H349,2)</f>
        <v>0</v>
      </c>
      <c r="BL349" s="17" t="s">
        <v>136</v>
      </c>
      <c r="BM349" s="139" t="s">
        <v>827</v>
      </c>
    </row>
    <row r="350" spans="2:65" s="1" customFormat="1" ht="16.5" customHeight="1">
      <c r="B350" s="127"/>
      <c r="C350" s="128" t="s">
        <v>828</v>
      </c>
      <c r="D350" s="128" t="s">
        <v>131</v>
      </c>
      <c r="E350" s="129" t="s">
        <v>829</v>
      </c>
      <c r="F350" s="130" t="s">
        <v>830</v>
      </c>
      <c r="G350" s="131" t="s">
        <v>313</v>
      </c>
      <c r="H350" s="132">
        <v>6.75</v>
      </c>
      <c r="I350" s="133"/>
      <c r="J350" s="134">
        <f>ROUND(I350*H350,2)</f>
        <v>0</v>
      </c>
      <c r="K350" s="130" t="s">
        <v>135</v>
      </c>
      <c r="L350" s="32"/>
      <c r="M350" s="135" t="s">
        <v>3</v>
      </c>
      <c r="N350" s="136" t="s">
        <v>48</v>
      </c>
      <c r="P350" s="137">
        <f>O350*H350</f>
        <v>0</v>
      </c>
      <c r="Q350" s="137">
        <v>0</v>
      </c>
      <c r="R350" s="137">
        <f>Q350*H350</f>
        <v>0</v>
      </c>
      <c r="S350" s="137">
        <v>0</v>
      </c>
      <c r="T350" s="138">
        <f>S350*H350</f>
        <v>0</v>
      </c>
      <c r="AR350" s="139" t="s">
        <v>136</v>
      </c>
      <c r="AT350" s="139" t="s">
        <v>131</v>
      </c>
      <c r="AU350" s="139" t="s">
        <v>88</v>
      </c>
      <c r="AY350" s="17" t="s">
        <v>128</v>
      </c>
      <c r="BE350" s="140">
        <f>IF(N350="základní",J350,0)</f>
        <v>0</v>
      </c>
      <c r="BF350" s="140">
        <f>IF(N350="snížená",J350,0)</f>
        <v>0</v>
      </c>
      <c r="BG350" s="140">
        <f>IF(N350="zákl. přenesená",J350,0)</f>
        <v>0</v>
      </c>
      <c r="BH350" s="140">
        <f>IF(N350="sníž. přenesená",J350,0)</f>
        <v>0</v>
      </c>
      <c r="BI350" s="140">
        <f>IF(N350="nulová",J350,0)</f>
        <v>0</v>
      </c>
      <c r="BJ350" s="17" t="s">
        <v>85</v>
      </c>
      <c r="BK350" s="140">
        <f>ROUND(I350*H350,2)</f>
        <v>0</v>
      </c>
      <c r="BL350" s="17" t="s">
        <v>136</v>
      </c>
      <c r="BM350" s="139" t="s">
        <v>831</v>
      </c>
    </row>
    <row r="351" spans="2:65" s="1" customFormat="1" ht="11.25">
      <c r="B351" s="32"/>
      <c r="D351" s="141" t="s">
        <v>138</v>
      </c>
      <c r="F351" s="142" t="s">
        <v>832</v>
      </c>
      <c r="I351" s="143"/>
      <c r="L351" s="32"/>
      <c r="M351" s="144"/>
      <c r="T351" s="53"/>
      <c r="AT351" s="17" t="s">
        <v>138</v>
      </c>
      <c r="AU351" s="17" t="s">
        <v>88</v>
      </c>
    </row>
    <row r="352" spans="2:65" s="14" customFormat="1" ht="11.25">
      <c r="B352" s="171"/>
      <c r="D352" s="145" t="s">
        <v>149</v>
      </c>
      <c r="E352" s="172" t="s">
        <v>3</v>
      </c>
      <c r="F352" s="173" t="s">
        <v>833</v>
      </c>
      <c r="H352" s="172" t="s">
        <v>3</v>
      </c>
      <c r="I352" s="174"/>
      <c r="L352" s="171"/>
      <c r="M352" s="175"/>
      <c r="T352" s="176"/>
      <c r="AT352" s="172" t="s">
        <v>149</v>
      </c>
      <c r="AU352" s="172" t="s">
        <v>88</v>
      </c>
      <c r="AV352" s="14" t="s">
        <v>85</v>
      </c>
      <c r="AW352" s="14" t="s">
        <v>37</v>
      </c>
      <c r="AX352" s="14" t="s">
        <v>77</v>
      </c>
      <c r="AY352" s="172" t="s">
        <v>128</v>
      </c>
    </row>
    <row r="353" spans="2:65" s="12" customFormat="1" ht="11.25">
      <c r="B353" s="147"/>
      <c r="D353" s="145" t="s">
        <v>149</v>
      </c>
      <c r="E353" s="148" t="s">
        <v>3</v>
      </c>
      <c r="F353" s="149" t="s">
        <v>834</v>
      </c>
      <c r="H353" s="150">
        <v>6.75</v>
      </c>
      <c r="I353" s="151"/>
      <c r="L353" s="147"/>
      <c r="M353" s="152"/>
      <c r="T353" s="153"/>
      <c r="AT353" s="148" t="s">
        <v>149</v>
      </c>
      <c r="AU353" s="148" t="s">
        <v>88</v>
      </c>
      <c r="AV353" s="12" t="s">
        <v>88</v>
      </c>
      <c r="AW353" s="12" t="s">
        <v>37</v>
      </c>
      <c r="AX353" s="12" t="s">
        <v>85</v>
      </c>
      <c r="AY353" s="148" t="s">
        <v>128</v>
      </c>
    </row>
    <row r="354" spans="2:65" s="1" customFormat="1" ht="16.5" customHeight="1">
      <c r="B354" s="127"/>
      <c r="C354" s="128" t="s">
        <v>835</v>
      </c>
      <c r="D354" s="128" t="s">
        <v>131</v>
      </c>
      <c r="E354" s="129" t="s">
        <v>836</v>
      </c>
      <c r="F354" s="130" t="s">
        <v>837</v>
      </c>
      <c r="G354" s="131" t="s">
        <v>313</v>
      </c>
      <c r="H354" s="132">
        <v>8.49</v>
      </c>
      <c r="I354" s="133"/>
      <c r="J354" s="134">
        <f>ROUND(I354*H354,2)</f>
        <v>0</v>
      </c>
      <c r="K354" s="130" t="s">
        <v>135</v>
      </c>
      <c r="L354" s="32"/>
      <c r="M354" s="135" t="s">
        <v>3</v>
      </c>
      <c r="N354" s="136" t="s">
        <v>48</v>
      </c>
      <c r="P354" s="137">
        <f>O354*H354</f>
        <v>0</v>
      </c>
      <c r="Q354" s="137">
        <v>0</v>
      </c>
      <c r="R354" s="137">
        <f>Q354*H354</f>
        <v>0</v>
      </c>
      <c r="S354" s="137">
        <v>0</v>
      </c>
      <c r="T354" s="138">
        <f>S354*H354</f>
        <v>0</v>
      </c>
      <c r="AR354" s="139" t="s">
        <v>136</v>
      </c>
      <c r="AT354" s="139" t="s">
        <v>131</v>
      </c>
      <c r="AU354" s="139" t="s">
        <v>88</v>
      </c>
      <c r="AY354" s="17" t="s">
        <v>128</v>
      </c>
      <c r="BE354" s="140">
        <f>IF(N354="základní",J354,0)</f>
        <v>0</v>
      </c>
      <c r="BF354" s="140">
        <f>IF(N354="snížená",J354,0)</f>
        <v>0</v>
      </c>
      <c r="BG354" s="140">
        <f>IF(N354="zákl. přenesená",J354,0)</f>
        <v>0</v>
      </c>
      <c r="BH354" s="140">
        <f>IF(N354="sníž. přenesená",J354,0)</f>
        <v>0</v>
      </c>
      <c r="BI354" s="140">
        <f>IF(N354="nulová",J354,0)</f>
        <v>0</v>
      </c>
      <c r="BJ354" s="17" t="s">
        <v>85</v>
      </c>
      <c r="BK354" s="140">
        <f>ROUND(I354*H354,2)</f>
        <v>0</v>
      </c>
      <c r="BL354" s="17" t="s">
        <v>136</v>
      </c>
      <c r="BM354" s="139" t="s">
        <v>838</v>
      </c>
    </row>
    <row r="355" spans="2:65" s="1" customFormat="1" ht="11.25">
      <c r="B355" s="32"/>
      <c r="D355" s="141" t="s">
        <v>138</v>
      </c>
      <c r="F355" s="142" t="s">
        <v>839</v>
      </c>
      <c r="I355" s="143"/>
      <c r="L355" s="32"/>
      <c r="M355" s="144"/>
      <c r="T355" s="53"/>
      <c r="AT355" s="17" t="s">
        <v>138</v>
      </c>
      <c r="AU355" s="17" t="s">
        <v>88</v>
      </c>
    </row>
    <row r="356" spans="2:65" s="14" customFormat="1" ht="11.25">
      <c r="B356" s="171"/>
      <c r="D356" s="145" t="s">
        <v>149</v>
      </c>
      <c r="E356" s="172" t="s">
        <v>3</v>
      </c>
      <c r="F356" s="173" t="s">
        <v>833</v>
      </c>
      <c r="H356" s="172" t="s">
        <v>3</v>
      </c>
      <c r="I356" s="174"/>
      <c r="L356" s="171"/>
      <c r="M356" s="175"/>
      <c r="T356" s="176"/>
      <c r="AT356" s="172" t="s">
        <v>149</v>
      </c>
      <c r="AU356" s="172" t="s">
        <v>88</v>
      </c>
      <c r="AV356" s="14" t="s">
        <v>85</v>
      </c>
      <c r="AW356" s="14" t="s">
        <v>37</v>
      </c>
      <c r="AX356" s="14" t="s">
        <v>77</v>
      </c>
      <c r="AY356" s="172" t="s">
        <v>128</v>
      </c>
    </row>
    <row r="357" spans="2:65" s="12" customFormat="1" ht="11.25">
      <c r="B357" s="147"/>
      <c r="D357" s="145" t="s">
        <v>149</v>
      </c>
      <c r="E357" s="148" t="s">
        <v>3</v>
      </c>
      <c r="F357" s="149" t="s">
        <v>840</v>
      </c>
      <c r="H357" s="150">
        <v>8.49</v>
      </c>
      <c r="I357" s="151"/>
      <c r="L357" s="147"/>
      <c r="M357" s="152"/>
      <c r="T357" s="153"/>
      <c r="AT357" s="148" t="s">
        <v>149</v>
      </c>
      <c r="AU357" s="148" t="s">
        <v>88</v>
      </c>
      <c r="AV357" s="12" t="s">
        <v>88</v>
      </c>
      <c r="AW357" s="12" t="s">
        <v>37</v>
      </c>
      <c r="AX357" s="12" t="s">
        <v>85</v>
      </c>
      <c r="AY357" s="148" t="s">
        <v>128</v>
      </c>
    </row>
    <row r="358" spans="2:65" s="1" customFormat="1" ht="16.5" customHeight="1">
      <c r="B358" s="127"/>
      <c r="C358" s="128" t="s">
        <v>841</v>
      </c>
      <c r="D358" s="128" t="s">
        <v>131</v>
      </c>
      <c r="E358" s="129" t="s">
        <v>842</v>
      </c>
      <c r="F358" s="130" t="s">
        <v>843</v>
      </c>
      <c r="G358" s="131" t="s">
        <v>313</v>
      </c>
      <c r="H358" s="132">
        <v>8.49</v>
      </c>
      <c r="I358" s="133"/>
      <c r="J358" s="134">
        <f>ROUND(I358*H358,2)</f>
        <v>0</v>
      </c>
      <c r="K358" s="130" t="s">
        <v>135</v>
      </c>
      <c r="L358" s="32"/>
      <c r="M358" s="135" t="s">
        <v>3</v>
      </c>
      <c r="N358" s="136" t="s">
        <v>48</v>
      </c>
      <c r="P358" s="137">
        <f>O358*H358</f>
        <v>0</v>
      </c>
      <c r="Q358" s="137">
        <v>4.8579999999999998E-2</v>
      </c>
      <c r="R358" s="137">
        <f>Q358*H358</f>
        <v>0.41244419999999998</v>
      </c>
      <c r="S358" s="137">
        <v>0</v>
      </c>
      <c r="T358" s="138">
        <f>S358*H358</f>
        <v>0</v>
      </c>
      <c r="AR358" s="139" t="s">
        <v>136</v>
      </c>
      <c r="AT358" s="139" t="s">
        <v>131</v>
      </c>
      <c r="AU358" s="139" t="s">
        <v>88</v>
      </c>
      <c r="AY358" s="17" t="s">
        <v>128</v>
      </c>
      <c r="BE358" s="140">
        <f>IF(N358="základní",J358,0)</f>
        <v>0</v>
      </c>
      <c r="BF358" s="140">
        <f>IF(N358="snížená",J358,0)</f>
        <v>0</v>
      </c>
      <c r="BG358" s="140">
        <f>IF(N358="zákl. přenesená",J358,0)</f>
        <v>0</v>
      </c>
      <c r="BH358" s="140">
        <f>IF(N358="sníž. přenesená",J358,0)</f>
        <v>0</v>
      </c>
      <c r="BI358" s="140">
        <f>IF(N358="nulová",J358,0)</f>
        <v>0</v>
      </c>
      <c r="BJ358" s="17" t="s">
        <v>85</v>
      </c>
      <c r="BK358" s="140">
        <f>ROUND(I358*H358,2)</f>
        <v>0</v>
      </c>
      <c r="BL358" s="17" t="s">
        <v>136</v>
      </c>
      <c r="BM358" s="139" t="s">
        <v>844</v>
      </c>
    </row>
    <row r="359" spans="2:65" s="1" customFormat="1" ht="11.25">
      <c r="B359" s="32"/>
      <c r="D359" s="141" t="s">
        <v>138</v>
      </c>
      <c r="F359" s="142" t="s">
        <v>845</v>
      </c>
      <c r="I359" s="143"/>
      <c r="L359" s="32"/>
      <c r="M359" s="144"/>
      <c r="T359" s="53"/>
      <c r="AT359" s="17" t="s">
        <v>138</v>
      </c>
      <c r="AU359" s="17" t="s">
        <v>88</v>
      </c>
    </row>
    <row r="360" spans="2:65" s="1" customFormat="1" ht="21.75" customHeight="1">
      <c r="B360" s="127"/>
      <c r="C360" s="128" t="s">
        <v>846</v>
      </c>
      <c r="D360" s="128" t="s">
        <v>131</v>
      </c>
      <c r="E360" s="129" t="s">
        <v>847</v>
      </c>
      <c r="F360" s="130" t="s">
        <v>848</v>
      </c>
      <c r="G360" s="131" t="s">
        <v>134</v>
      </c>
      <c r="H360" s="132">
        <v>26.55</v>
      </c>
      <c r="I360" s="133"/>
      <c r="J360" s="134">
        <f>ROUND(I360*H360,2)</f>
        <v>0</v>
      </c>
      <c r="K360" s="130" t="s">
        <v>135</v>
      </c>
      <c r="L360" s="32"/>
      <c r="M360" s="135" t="s">
        <v>3</v>
      </c>
      <c r="N360" s="136" t="s">
        <v>48</v>
      </c>
      <c r="P360" s="137">
        <f>O360*H360</f>
        <v>0</v>
      </c>
      <c r="Q360" s="137">
        <v>2.5190000000000001E-2</v>
      </c>
      <c r="R360" s="137">
        <f>Q360*H360</f>
        <v>0.66879450000000007</v>
      </c>
      <c r="S360" s="137">
        <v>0</v>
      </c>
      <c r="T360" s="138">
        <f>S360*H360</f>
        <v>0</v>
      </c>
      <c r="AR360" s="139" t="s">
        <v>136</v>
      </c>
      <c r="AT360" s="139" t="s">
        <v>131</v>
      </c>
      <c r="AU360" s="139" t="s">
        <v>88</v>
      </c>
      <c r="AY360" s="17" t="s">
        <v>128</v>
      </c>
      <c r="BE360" s="140">
        <f>IF(N360="základní",J360,0)</f>
        <v>0</v>
      </c>
      <c r="BF360" s="140">
        <f>IF(N360="snížená",J360,0)</f>
        <v>0</v>
      </c>
      <c r="BG360" s="140">
        <f>IF(N360="zákl. přenesená",J360,0)</f>
        <v>0</v>
      </c>
      <c r="BH360" s="140">
        <f>IF(N360="sníž. přenesená",J360,0)</f>
        <v>0</v>
      </c>
      <c r="BI360" s="140">
        <f>IF(N360="nulová",J360,0)</f>
        <v>0</v>
      </c>
      <c r="BJ360" s="17" t="s">
        <v>85</v>
      </c>
      <c r="BK360" s="140">
        <f>ROUND(I360*H360,2)</f>
        <v>0</v>
      </c>
      <c r="BL360" s="17" t="s">
        <v>136</v>
      </c>
      <c r="BM360" s="139" t="s">
        <v>849</v>
      </c>
    </row>
    <row r="361" spans="2:65" s="1" customFormat="1" ht="11.25">
      <c r="B361" s="32"/>
      <c r="D361" s="141" t="s">
        <v>138</v>
      </c>
      <c r="F361" s="142" t="s">
        <v>850</v>
      </c>
      <c r="I361" s="143"/>
      <c r="L361" s="32"/>
      <c r="M361" s="144"/>
      <c r="T361" s="53"/>
      <c r="AT361" s="17" t="s">
        <v>138</v>
      </c>
      <c r="AU361" s="17" t="s">
        <v>88</v>
      </c>
    </row>
    <row r="362" spans="2:65" s="14" customFormat="1" ht="11.25">
      <c r="B362" s="171"/>
      <c r="D362" s="145" t="s">
        <v>149</v>
      </c>
      <c r="E362" s="172" t="s">
        <v>3</v>
      </c>
      <c r="F362" s="173" t="s">
        <v>833</v>
      </c>
      <c r="H362" s="172" t="s">
        <v>3</v>
      </c>
      <c r="I362" s="174"/>
      <c r="L362" s="171"/>
      <c r="M362" s="175"/>
      <c r="T362" s="176"/>
      <c r="AT362" s="172" t="s">
        <v>149</v>
      </c>
      <c r="AU362" s="172" t="s">
        <v>88</v>
      </c>
      <c r="AV362" s="14" t="s">
        <v>85</v>
      </c>
      <c r="AW362" s="14" t="s">
        <v>37</v>
      </c>
      <c r="AX362" s="14" t="s">
        <v>77</v>
      </c>
      <c r="AY362" s="172" t="s">
        <v>128</v>
      </c>
    </row>
    <row r="363" spans="2:65" s="12" customFormat="1" ht="11.25">
      <c r="B363" s="147"/>
      <c r="D363" s="145" t="s">
        <v>149</v>
      </c>
      <c r="E363" s="148" t="s">
        <v>3</v>
      </c>
      <c r="F363" s="149" t="s">
        <v>851</v>
      </c>
      <c r="H363" s="150">
        <v>26.55</v>
      </c>
      <c r="I363" s="151"/>
      <c r="L363" s="147"/>
      <c r="M363" s="152"/>
      <c r="T363" s="153"/>
      <c r="AT363" s="148" t="s">
        <v>149</v>
      </c>
      <c r="AU363" s="148" t="s">
        <v>88</v>
      </c>
      <c r="AV363" s="12" t="s">
        <v>88</v>
      </c>
      <c r="AW363" s="12" t="s">
        <v>37</v>
      </c>
      <c r="AX363" s="12" t="s">
        <v>85</v>
      </c>
      <c r="AY363" s="148" t="s">
        <v>128</v>
      </c>
    </row>
    <row r="364" spans="2:65" s="1" customFormat="1" ht="21.75" customHeight="1">
      <c r="B364" s="127"/>
      <c r="C364" s="128" t="s">
        <v>852</v>
      </c>
      <c r="D364" s="128" t="s">
        <v>131</v>
      </c>
      <c r="E364" s="129" t="s">
        <v>853</v>
      </c>
      <c r="F364" s="130" t="s">
        <v>854</v>
      </c>
      <c r="G364" s="131" t="s">
        <v>134</v>
      </c>
      <c r="H364" s="132">
        <v>26.55</v>
      </c>
      <c r="I364" s="133"/>
      <c r="J364" s="134">
        <f>ROUND(I364*H364,2)</f>
        <v>0</v>
      </c>
      <c r="K364" s="130" t="s">
        <v>135</v>
      </c>
      <c r="L364" s="32"/>
      <c r="M364" s="135" t="s">
        <v>3</v>
      </c>
      <c r="N364" s="136" t="s">
        <v>48</v>
      </c>
      <c r="P364" s="137">
        <f>O364*H364</f>
        <v>0</v>
      </c>
      <c r="Q364" s="137">
        <v>0</v>
      </c>
      <c r="R364" s="137">
        <f>Q364*H364</f>
        <v>0</v>
      </c>
      <c r="S364" s="137">
        <v>0</v>
      </c>
      <c r="T364" s="138">
        <f>S364*H364</f>
        <v>0</v>
      </c>
      <c r="AR364" s="139" t="s">
        <v>136</v>
      </c>
      <c r="AT364" s="139" t="s">
        <v>131</v>
      </c>
      <c r="AU364" s="139" t="s">
        <v>88</v>
      </c>
      <c r="AY364" s="17" t="s">
        <v>128</v>
      </c>
      <c r="BE364" s="140">
        <f>IF(N364="základní",J364,0)</f>
        <v>0</v>
      </c>
      <c r="BF364" s="140">
        <f>IF(N364="snížená",J364,0)</f>
        <v>0</v>
      </c>
      <c r="BG364" s="140">
        <f>IF(N364="zákl. přenesená",J364,0)</f>
        <v>0</v>
      </c>
      <c r="BH364" s="140">
        <f>IF(N364="sníž. přenesená",J364,0)</f>
        <v>0</v>
      </c>
      <c r="BI364" s="140">
        <f>IF(N364="nulová",J364,0)</f>
        <v>0</v>
      </c>
      <c r="BJ364" s="17" t="s">
        <v>85</v>
      </c>
      <c r="BK364" s="140">
        <f>ROUND(I364*H364,2)</f>
        <v>0</v>
      </c>
      <c r="BL364" s="17" t="s">
        <v>136</v>
      </c>
      <c r="BM364" s="139" t="s">
        <v>855</v>
      </c>
    </row>
    <row r="365" spans="2:65" s="1" customFormat="1" ht="11.25">
      <c r="B365" s="32"/>
      <c r="D365" s="141" t="s">
        <v>138</v>
      </c>
      <c r="F365" s="142" t="s">
        <v>856</v>
      </c>
      <c r="I365" s="143"/>
      <c r="L365" s="32"/>
      <c r="M365" s="144"/>
      <c r="T365" s="53"/>
      <c r="AT365" s="17" t="s">
        <v>138</v>
      </c>
      <c r="AU365" s="17" t="s">
        <v>88</v>
      </c>
    </row>
    <row r="366" spans="2:65" s="1" customFormat="1" ht="16.5" customHeight="1">
      <c r="B366" s="127"/>
      <c r="C366" s="128" t="s">
        <v>857</v>
      </c>
      <c r="D366" s="128" t="s">
        <v>131</v>
      </c>
      <c r="E366" s="129" t="s">
        <v>858</v>
      </c>
      <c r="F366" s="130" t="s">
        <v>859</v>
      </c>
      <c r="G366" s="131" t="s">
        <v>134</v>
      </c>
      <c r="H366" s="132">
        <v>35.159999999999997</v>
      </c>
      <c r="I366" s="133"/>
      <c r="J366" s="134">
        <f>ROUND(I366*H366,2)</f>
        <v>0</v>
      </c>
      <c r="K366" s="130" t="s">
        <v>135</v>
      </c>
      <c r="L366" s="32"/>
      <c r="M366" s="135" t="s">
        <v>3</v>
      </c>
      <c r="N366" s="136" t="s">
        <v>48</v>
      </c>
      <c r="P366" s="137">
        <f>O366*H366</f>
        <v>0</v>
      </c>
      <c r="Q366" s="137">
        <v>4.1739999999999999E-2</v>
      </c>
      <c r="R366" s="137">
        <f>Q366*H366</f>
        <v>1.4675783999999998</v>
      </c>
      <c r="S366" s="137">
        <v>0</v>
      </c>
      <c r="T366" s="138">
        <f>S366*H366</f>
        <v>0</v>
      </c>
      <c r="AR366" s="139" t="s">
        <v>136</v>
      </c>
      <c r="AT366" s="139" t="s">
        <v>131</v>
      </c>
      <c r="AU366" s="139" t="s">
        <v>88</v>
      </c>
      <c r="AY366" s="17" t="s">
        <v>128</v>
      </c>
      <c r="BE366" s="140">
        <f>IF(N366="základní",J366,0)</f>
        <v>0</v>
      </c>
      <c r="BF366" s="140">
        <f>IF(N366="snížená",J366,0)</f>
        <v>0</v>
      </c>
      <c r="BG366" s="140">
        <f>IF(N366="zákl. přenesená",J366,0)</f>
        <v>0</v>
      </c>
      <c r="BH366" s="140">
        <f>IF(N366="sníž. přenesená",J366,0)</f>
        <v>0</v>
      </c>
      <c r="BI366" s="140">
        <f>IF(N366="nulová",J366,0)</f>
        <v>0</v>
      </c>
      <c r="BJ366" s="17" t="s">
        <v>85</v>
      </c>
      <c r="BK366" s="140">
        <f>ROUND(I366*H366,2)</f>
        <v>0</v>
      </c>
      <c r="BL366" s="17" t="s">
        <v>136</v>
      </c>
      <c r="BM366" s="139" t="s">
        <v>860</v>
      </c>
    </row>
    <row r="367" spans="2:65" s="1" customFormat="1" ht="11.25">
      <c r="B367" s="32"/>
      <c r="D367" s="141" t="s">
        <v>138</v>
      </c>
      <c r="F367" s="142" t="s">
        <v>861</v>
      </c>
      <c r="I367" s="143"/>
      <c r="L367" s="32"/>
      <c r="M367" s="144"/>
      <c r="T367" s="53"/>
      <c r="AT367" s="17" t="s">
        <v>138</v>
      </c>
      <c r="AU367" s="17" t="s">
        <v>88</v>
      </c>
    </row>
    <row r="368" spans="2:65" s="14" customFormat="1" ht="11.25">
      <c r="B368" s="171"/>
      <c r="D368" s="145" t="s">
        <v>149</v>
      </c>
      <c r="E368" s="172" t="s">
        <v>3</v>
      </c>
      <c r="F368" s="173" t="s">
        <v>833</v>
      </c>
      <c r="H368" s="172" t="s">
        <v>3</v>
      </c>
      <c r="I368" s="174"/>
      <c r="L368" s="171"/>
      <c r="M368" s="175"/>
      <c r="T368" s="176"/>
      <c r="AT368" s="172" t="s">
        <v>149</v>
      </c>
      <c r="AU368" s="172" t="s">
        <v>88</v>
      </c>
      <c r="AV368" s="14" t="s">
        <v>85</v>
      </c>
      <c r="AW368" s="14" t="s">
        <v>37</v>
      </c>
      <c r="AX368" s="14" t="s">
        <v>77</v>
      </c>
      <c r="AY368" s="172" t="s">
        <v>128</v>
      </c>
    </row>
    <row r="369" spans="2:65" s="12" customFormat="1" ht="11.25">
      <c r="B369" s="147"/>
      <c r="D369" s="145" t="s">
        <v>149</v>
      </c>
      <c r="E369" s="148" t="s">
        <v>3</v>
      </c>
      <c r="F369" s="149" t="s">
        <v>862</v>
      </c>
      <c r="H369" s="150">
        <v>35.159999999999997</v>
      </c>
      <c r="I369" s="151"/>
      <c r="L369" s="147"/>
      <c r="M369" s="152"/>
      <c r="T369" s="153"/>
      <c r="AT369" s="148" t="s">
        <v>149</v>
      </c>
      <c r="AU369" s="148" t="s">
        <v>88</v>
      </c>
      <c r="AV369" s="12" t="s">
        <v>88</v>
      </c>
      <c r="AW369" s="12" t="s">
        <v>37</v>
      </c>
      <c r="AX369" s="12" t="s">
        <v>85</v>
      </c>
      <c r="AY369" s="148" t="s">
        <v>128</v>
      </c>
    </row>
    <row r="370" spans="2:65" s="1" customFormat="1" ht="16.5" customHeight="1">
      <c r="B370" s="127"/>
      <c r="C370" s="128" t="s">
        <v>863</v>
      </c>
      <c r="D370" s="128" t="s">
        <v>131</v>
      </c>
      <c r="E370" s="129" t="s">
        <v>864</v>
      </c>
      <c r="F370" s="130" t="s">
        <v>865</v>
      </c>
      <c r="G370" s="131" t="s">
        <v>134</v>
      </c>
      <c r="H370" s="132">
        <v>35.159999999999997</v>
      </c>
      <c r="I370" s="133"/>
      <c r="J370" s="134">
        <f>ROUND(I370*H370,2)</f>
        <v>0</v>
      </c>
      <c r="K370" s="130" t="s">
        <v>135</v>
      </c>
      <c r="L370" s="32"/>
      <c r="M370" s="135" t="s">
        <v>3</v>
      </c>
      <c r="N370" s="136" t="s">
        <v>48</v>
      </c>
      <c r="P370" s="137">
        <f>O370*H370</f>
        <v>0</v>
      </c>
      <c r="Q370" s="137">
        <v>2.0000000000000002E-5</v>
      </c>
      <c r="R370" s="137">
        <f>Q370*H370</f>
        <v>7.0319999999999996E-4</v>
      </c>
      <c r="S370" s="137">
        <v>0</v>
      </c>
      <c r="T370" s="138">
        <f>S370*H370</f>
        <v>0</v>
      </c>
      <c r="AR370" s="139" t="s">
        <v>136</v>
      </c>
      <c r="AT370" s="139" t="s">
        <v>131</v>
      </c>
      <c r="AU370" s="139" t="s">
        <v>88</v>
      </c>
      <c r="AY370" s="17" t="s">
        <v>128</v>
      </c>
      <c r="BE370" s="140">
        <f>IF(N370="základní",J370,0)</f>
        <v>0</v>
      </c>
      <c r="BF370" s="140">
        <f>IF(N370="snížená",J370,0)</f>
        <v>0</v>
      </c>
      <c r="BG370" s="140">
        <f>IF(N370="zákl. přenesená",J370,0)</f>
        <v>0</v>
      </c>
      <c r="BH370" s="140">
        <f>IF(N370="sníž. přenesená",J370,0)</f>
        <v>0</v>
      </c>
      <c r="BI370" s="140">
        <f>IF(N370="nulová",J370,0)</f>
        <v>0</v>
      </c>
      <c r="BJ370" s="17" t="s">
        <v>85</v>
      </c>
      <c r="BK370" s="140">
        <f>ROUND(I370*H370,2)</f>
        <v>0</v>
      </c>
      <c r="BL370" s="17" t="s">
        <v>136</v>
      </c>
      <c r="BM370" s="139" t="s">
        <v>866</v>
      </c>
    </row>
    <row r="371" spans="2:65" s="1" customFormat="1" ht="11.25">
      <c r="B371" s="32"/>
      <c r="D371" s="141" t="s">
        <v>138</v>
      </c>
      <c r="F371" s="142" t="s">
        <v>867</v>
      </c>
      <c r="I371" s="143"/>
      <c r="L371" s="32"/>
      <c r="M371" s="144"/>
      <c r="T371" s="53"/>
      <c r="AT371" s="17" t="s">
        <v>138</v>
      </c>
      <c r="AU371" s="17" t="s">
        <v>88</v>
      </c>
    </row>
    <row r="372" spans="2:65" s="1" customFormat="1" ht="16.5" customHeight="1">
      <c r="B372" s="127"/>
      <c r="C372" s="128" t="s">
        <v>868</v>
      </c>
      <c r="D372" s="128" t="s">
        <v>131</v>
      </c>
      <c r="E372" s="129" t="s">
        <v>869</v>
      </c>
      <c r="F372" s="130" t="s">
        <v>870</v>
      </c>
      <c r="G372" s="131" t="s">
        <v>263</v>
      </c>
      <c r="H372" s="132">
        <v>1.2150000000000001</v>
      </c>
      <c r="I372" s="133"/>
      <c r="J372" s="134">
        <f>ROUND(I372*H372,2)</f>
        <v>0</v>
      </c>
      <c r="K372" s="130" t="s">
        <v>135</v>
      </c>
      <c r="L372" s="32"/>
      <c r="M372" s="135" t="s">
        <v>3</v>
      </c>
      <c r="N372" s="136" t="s">
        <v>48</v>
      </c>
      <c r="P372" s="137">
        <f>O372*H372</f>
        <v>0</v>
      </c>
      <c r="Q372" s="137">
        <v>1.04741</v>
      </c>
      <c r="R372" s="137">
        <f>Q372*H372</f>
        <v>1.2726031500000001</v>
      </c>
      <c r="S372" s="137">
        <v>0</v>
      </c>
      <c r="T372" s="138">
        <f>S372*H372</f>
        <v>0</v>
      </c>
      <c r="AR372" s="139" t="s">
        <v>136</v>
      </c>
      <c r="AT372" s="139" t="s">
        <v>131</v>
      </c>
      <c r="AU372" s="139" t="s">
        <v>88</v>
      </c>
      <c r="AY372" s="17" t="s">
        <v>128</v>
      </c>
      <c r="BE372" s="140">
        <f>IF(N372="základní",J372,0)</f>
        <v>0</v>
      </c>
      <c r="BF372" s="140">
        <f>IF(N372="snížená",J372,0)</f>
        <v>0</v>
      </c>
      <c r="BG372" s="140">
        <f>IF(N372="zákl. přenesená",J372,0)</f>
        <v>0</v>
      </c>
      <c r="BH372" s="140">
        <f>IF(N372="sníž. přenesená",J372,0)</f>
        <v>0</v>
      </c>
      <c r="BI372" s="140">
        <f>IF(N372="nulová",J372,0)</f>
        <v>0</v>
      </c>
      <c r="BJ372" s="17" t="s">
        <v>85</v>
      </c>
      <c r="BK372" s="140">
        <f>ROUND(I372*H372,2)</f>
        <v>0</v>
      </c>
      <c r="BL372" s="17" t="s">
        <v>136</v>
      </c>
      <c r="BM372" s="139" t="s">
        <v>871</v>
      </c>
    </row>
    <row r="373" spans="2:65" s="1" customFormat="1" ht="11.25">
      <c r="B373" s="32"/>
      <c r="D373" s="141" t="s">
        <v>138</v>
      </c>
      <c r="F373" s="142" t="s">
        <v>872</v>
      </c>
      <c r="I373" s="143"/>
      <c r="L373" s="32"/>
      <c r="M373" s="144"/>
      <c r="T373" s="53"/>
      <c r="AT373" s="17" t="s">
        <v>138</v>
      </c>
      <c r="AU373" s="17" t="s">
        <v>88</v>
      </c>
    </row>
    <row r="374" spans="2:65" s="12" customFormat="1" ht="11.25">
      <c r="B374" s="147"/>
      <c r="D374" s="145" t="s">
        <v>149</v>
      </c>
      <c r="E374" s="148" t="s">
        <v>3</v>
      </c>
      <c r="F374" s="149" t="s">
        <v>873</v>
      </c>
      <c r="H374" s="150">
        <v>1.2150000000000001</v>
      </c>
      <c r="I374" s="151"/>
      <c r="L374" s="147"/>
      <c r="M374" s="152"/>
      <c r="T374" s="153"/>
      <c r="AT374" s="148" t="s">
        <v>149</v>
      </c>
      <c r="AU374" s="148" t="s">
        <v>88</v>
      </c>
      <c r="AV374" s="12" t="s">
        <v>88</v>
      </c>
      <c r="AW374" s="12" t="s">
        <v>37</v>
      </c>
      <c r="AX374" s="12" t="s">
        <v>85</v>
      </c>
      <c r="AY374" s="148" t="s">
        <v>128</v>
      </c>
    </row>
    <row r="375" spans="2:65" s="1" customFormat="1" ht="16.5" customHeight="1">
      <c r="B375" s="127"/>
      <c r="C375" s="128" t="s">
        <v>874</v>
      </c>
      <c r="D375" s="128" t="s">
        <v>131</v>
      </c>
      <c r="E375" s="129" t="s">
        <v>875</v>
      </c>
      <c r="F375" s="130" t="s">
        <v>876</v>
      </c>
      <c r="G375" s="131" t="s">
        <v>263</v>
      </c>
      <c r="H375" s="132">
        <v>1.528</v>
      </c>
      <c r="I375" s="133"/>
      <c r="J375" s="134">
        <f>ROUND(I375*H375,2)</f>
        <v>0</v>
      </c>
      <c r="K375" s="130" t="s">
        <v>135</v>
      </c>
      <c r="L375" s="32"/>
      <c r="M375" s="135" t="s">
        <v>3</v>
      </c>
      <c r="N375" s="136" t="s">
        <v>48</v>
      </c>
      <c r="P375" s="137">
        <f>O375*H375</f>
        <v>0</v>
      </c>
      <c r="Q375" s="137">
        <v>1.04877</v>
      </c>
      <c r="R375" s="137">
        <f>Q375*H375</f>
        <v>1.6025205600000001</v>
      </c>
      <c r="S375" s="137">
        <v>0</v>
      </c>
      <c r="T375" s="138">
        <f>S375*H375</f>
        <v>0</v>
      </c>
      <c r="AR375" s="139" t="s">
        <v>136</v>
      </c>
      <c r="AT375" s="139" t="s">
        <v>131</v>
      </c>
      <c r="AU375" s="139" t="s">
        <v>88</v>
      </c>
      <c r="AY375" s="17" t="s">
        <v>128</v>
      </c>
      <c r="BE375" s="140">
        <f>IF(N375="základní",J375,0)</f>
        <v>0</v>
      </c>
      <c r="BF375" s="140">
        <f>IF(N375="snížená",J375,0)</f>
        <v>0</v>
      </c>
      <c r="BG375" s="140">
        <f>IF(N375="zákl. přenesená",J375,0)</f>
        <v>0</v>
      </c>
      <c r="BH375" s="140">
        <f>IF(N375="sníž. přenesená",J375,0)</f>
        <v>0</v>
      </c>
      <c r="BI375" s="140">
        <f>IF(N375="nulová",J375,0)</f>
        <v>0</v>
      </c>
      <c r="BJ375" s="17" t="s">
        <v>85</v>
      </c>
      <c r="BK375" s="140">
        <f>ROUND(I375*H375,2)</f>
        <v>0</v>
      </c>
      <c r="BL375" s="17" t="s">
        <v>136</v>
      </c>
      <c r="BM375" s="139" t="s">
        <v>877</v>
      </c>
    </row>
    <row r="376" spans="2:65" s="1" customFormat="1" ht="11.25">
      <c r="B376" s="32"/>
      <c r="D376" s="141" t="s">
        <v>138</v>
      </c>
      <c r="F376" s="142" t="s">
        <v>878</v>
      </c>
      <c r="I376" s="143"/>
      <c r="L376" s="32"/>
      <c r="M376" s="144"/>
      <c r="T376" s="53"/>
      <c r="AT376" s="17" t="s">
        <v>138</v>
      </c>
      <c r="AU376" s="17" t="s">
        <v>88</v>
      </c>
    </row>
    <row r="377" spans="2:65" s="12" customFormat="1" ht="11.25">
      <c r="B377" s="147"/>
      <c r="D377" s="145" t="s">
        <v>149</v>
      </c>
      <c r="E377" s="148" t="s">
        <v>3</v>
      </c>
      <c r="F377" s="149" t="s">
        <v>879</v>
      </c>
      <c r="H377" s="150">
        <v>1.528</v>
      </c>
      <c r="I377" s="151"/>
      <c r="L377" s="147"/>
      <c r="M377" s="152"/>
      <c r="T377" s="153"/>
      <c r="AT377" s="148" t="s">
        <v>149</v>
      </c>
      <c r="AU377" s="148" t="s">
        <v>88</v>
      </c>
      <c r="AV377" s="12" t="s">
        <v>88</v>
      </c>
      <c r="AW377" s="12" t="s">
        <v>37</v>
      </c>
      <c r="AX377" s="12" t="s">
        <v>85</v>
      </c>
      <c r="AY377" s="148" t="s">
        <v>128</v>
      </c>
    </row>
    <row r="378" spans="2:65" s="1" customFormat="1" ht="33" customHeight="1">
      <c r="B378" s="127"/>
      <c r="C378" s="128" t="s">
        <v>880</v>
      </c>
      <c r="D378" s="128" t="s">
        <v>131</v>
      </c>
      <c r="E378" s="129" t="s">
        <v>881</v>
      </c>
      <c r="F378" s="130" t="s">
        <v>882</v>
      </c>
      <c r="G378" s="131" t="s">
        <v>313</v>
      </c>
      <c r="H378" s="132">
        <v>6.5</v>
      </c>
      <c r="I378" s="133"/>
      <c r="J378" s="134">
        <f>ROUND(I378*H378,2)</f>
        <v>0</v>
      </c>
      <c r="K378" s="130" t="s">
        <v>135</v>
      </c>
      <c r="L378" s="32"/>
      <c r="M378" s="135" t="s">
        <v>3</v>
      </c>
      <c r="N378" s="136" t="s">
        <v>48</v>
      </c>
      <c r="P378" s="137">
        <f>O378*H378</f>
        <v>0</v>
      </c>
      <c r="Q378" s="137">
        <v>2.8888799999999999</v>
      </c>
      <c r="R378" s="137">
        <f>Q378*H378</f>
        <v>18.777719999999999</v>
      </c>
      <c r="S378" s="137">
        <v>0</v>
      </c>
      <c r="T378" s="138">
        <f>S378*H378</f>
        <v>0</v>
      </c>
      <c r="AR378" s="139" t="s">
        <v>136</v>
      </c>
      <c r="AT378" s="139" t="s">
        <v>131</v>
      </c>
      <c r="AU378" s="139" t="s">
        <v>88</v>
      </c>
      <c r="AY378" s="17" t="s">
        <v>128</v>
      </c>
      <c r="BE378" s="140">
        <f>IF(N378="základní",J378,0)</f>
        <v>0</v>
      </c>
      <c r="BF378" s="140">
        <f>IF(N378="snížená",J378,0)</f>
        <v>0</v>
      </c>
      <c r="BG378" s="140">
        <f>IF(N378="zákl. přenesená",J378,0)</f>
        <v>0</v>
      </c>
      <c r="BH378" s="140">
        <f>IF(N378="sníž. přenesená",J378,0)</f>
        <v>0</v>
      </c>
      <c r="BI378" s="140">
        <f>IF(N378="nulová",J378,0)</f>
        <v>0</v>
      </c>
      <c r="BJ378" s="17" t="s">
        <v>85</v>
      </c>
      <c r="BK378" s="140">
        <f>ROUND(I378*H378,2)</f>
        <v>0</v>
      </c>
      <c r="BL378" s="17" t="s">
        <v>136</v>
      </c>
      <c r="BM378" s="139" t="s">
        <v>883</v>
      </c>
    </row>
    <row r="379" spans="2:65" s="1" customFormat="1" ht="11.25">
      <c r="B379" s="32"/>
      <c r="D379" s="141" t="s">
        <v>138</v>
      </c>
      <c r="F379" s="142" t="s">
        <v>884</v>
      </c>
      <c r="I379" s="143"/>
      <c r="L379" s="32"/>
      <c r="M379" s="144"/>
      <c r="T379" s="53"/>
      <c r="AT379" s="17" t="s">
        <v>138</v>
      </c>
      <c r="AU379" s="17" t="s">
        <v>88</v>
      </c>
    </row>
    <row r="380" spans="2:65" s="14" customFormat="1" ht="11.25">
      <c r="B380" s="171"/>
      <c r="D380" s="145" t="s">
        <v>149</v>
      </c>
      <c r="E380" s="172" t="s">
        <v>3</v>
      </c>
      <c r="F380" s="173" t="s">
        <v>885</v>
      </c>
      <c r="H380" s="172" t="s">
        <v>3</v>
      </c>
      <c r="I380" s="174"/>
      <c r="L380" s="171"/>
      <c r="M380" s="175"/>
      <c r="T380" s="176"/>
      <c r="AT380" s="172" t="s">
        <v>149</v>
      </c>
      <c r="AU380" s="172" t="s">
        <v>88</v>
      </c>
      <c r="AV380" s="14" t="s">
        <v>85</v>
      </c>
      <c r="AW380" s="14" t="s">
        <v>37</v>
      </c>
      <c r="AX380" s="14" t="s">
        <v>77</v>
      </c>
      <c r="AY380" s="172" t="s">
        <v>128</v>
      </c>
    </row>
    <row r="381" spans="2:65" s="12" customFormat="1" ht="11.25">
      <c r="B381" s="147"/>
      <c r="D381" s="145" t="s">
        <v>149</v>
      </c>
      <c r="E381" s="148" t="s">
        <v>3</v>
      </c>
      <c r="F381" s="149" t="s">
        <v>886</v>
      </c>
      <c r="H381" s="150">
        <v>6.5</v>
      </c>
      <c r="I381" s="151"/>
      <c r="L381" s="147"/>
      <c r="M381" s="152"/>
      <c r="T381" s="153"/>
      <c r="AT381" s="148" t="s">
        <v>149</v>
      </c>
      <c r="AU381" s="148" t="s">
        <v>88</v>
      </c>
      <c r="AV381" s="12" t="s">
        <v>88</v>
      </c>
      <c r="AW381" s="12" t="s">
        <v>37</v>
      </c>
      <c r="AX381" s="12" t="s">
        <v>85</v>
      </c>
      <c r="AY381" s="148" t="s">
        <v>128</v>
      </c>
    </row>
    <row r="382" spans="2:65" s="1" customFormat="1" ht="16.5" customHeight="1">
      <c r="B382" s="127"/>
      <c r="C382" s="128" t="s">
        <v>887</v>
      </c>
      <c r="D382" s="128" t="s">
        <v>131</v>
      </c>
      <c r="E382" s="129" t="s">
        <v>888</v>
      </c>
      <c r="F382" s="130" t="s">
        <v>889</v>
      </c>
      <c r="G382" s="131" t="s">
        <v>313</v>
      </c>
      <c r="H382" s="132">
        <v>19.86</v>
      </c>
      <c r="I382" s="133"/>
      <c r="J382" s="134">
        <f>ROUND(I382*H382,2)</f>
        <v>0</v>
      </c>
      <c r="K382" s="130" t="s">
        <v>135</v>
      </c>
      <c r="L382" s="32"/>
      <c r="M382" s="135" t="s">
        <v>3</v>
      </c>
      <c r="N382" s="136" t="s">
        <v>48</v>
      </c>
      <c r="P382" s="137">
        <f>O382*H382</f>
        <v>0</v>
      </c>
      <c r="Q382" s="137">
        <v>0</v>
      </c>
      <c r="R382" s="137">
        <f>Q382*H382</f>
        <v>0</v>
      </c>
      <c r="S382" s="137">
        <v>0</v>
      </c>
      <c r="T382" s="138">
        <f>S382*H382</f>
        <v>0</v>
      </c>
      <c r="AR382" s="139" t="s">
        <v>136</v>
      </c>
      <c r="AT382" s="139" t="s">
        <v>131</v>
      </c>
      <c r="AU382" s="139" t="s">
        <v>88</v>
      </c>
      <c r="AY382" s="17" t="s">
        <v>128</v>
      </c>
      <c r="BE382" s="140">
        <f>IF(N382="základní",J382,0)</f>
        <v>0</v>
      </c>
      <c r="BF382" s="140">
        <f>IF(N382="snížená",J382,0)</f>
        <v>0</v>
      </c>
      <c r="BG382" s="140">
        <f>IF(N382="zákl. přenesená",J382,0)</f>
        <v>0</v>
      </c>
      <c r="BH382" s="140">
        <f>IF(N382="sníž. přenesená",J382,0)</f>
        <v>0</v>
      </c>
      <c r="BI382" s="140">
        <f>IF(N382="nulová",J382,0)</f>
        <v>0</v>
      </c>
      <c r="BJ382" s="17" t="s">
        <v>85</v>
      </c>
      <c r="BK382" s="140">
        <f>ROUND(I382*H382,2)</f>
        <v>0</v>
      </c>
      <c r="BL382" s="17" t="s">
        <v>136</v>
      </c>
      <c r="BM382" s="139" t="s">
        <v>890</v>
      </c>
    </row>
    <row r="383" spans="2:65" s="1" customFormat="1" ht="11.25">
      <c r="B383" s="32"/>
      <c r="D383" s="141" t="s">
        <v>138</v>
      </c>
      <c r="F383" s="142" t="s">
        <v>891</v>
      </c>
      <c r="I383" s="143"/>
      <c r="L383" s="32"/>
      <c r="M383" s="144"/>
      <c r="T383" s="53"/>
      <c r="AT383" s="17" t="s">
        <v>138</v>
      </c>
      <c r="AU383" s="17" t="s">
        <v>88</v>
      </c>
    </row>
    <row r="384" spans="2:65" s="14" customFormat="1" ht="11.25">
      <c r="B384" s="171"/>
      <c r="D384" s="145" t="s">
        <v>149</v>
      </c>
      <c r="E384" s="172" t="s">
        <v>3</v>
      </c>
      <c r="F384" s="173" t="s">
        <v>885</v>
      </c>
      <c r="H384" s="172" t="s">
        <v>3</v>
      </c>
      <c r="I384" s="174"/>
      <c r="L384" s="171"/>
      <c r="M384" s="175"/>
      <c r="T384" s="176"/>
      <c r="AT384" s="172" t="s">
        <v>149</v>
      </c>
      <c r="AU384" s="172" t="s">
        <v>88</v>
      </c>
      <c r="AV384" s="14" t="s">
        <v>85</v>
      </c>
      <c r="AW384" s="14" t="s">
        <v>37</v>
      </c>
      <c r="AX384" s="14" t="s">
        <v>77</v>
      </c>
      <c r="AY384" s="172" t="s">
        <v>128</v>
      </c>
    </row>
    <row r="385" spans="2:65" s="12" customFormat="1" ht="11.25">
      <c r="B385" s="147"/>
      <c r="D385" s="145" t="s">
        <v>149</v>
      </c>
      <c r="E385" s="148" t="s">
        <v>3</v>
      </c>
      <c r="F385" s="149" t="s">
        <v>892</v>
      </c>
      <c r="H385" s="150">
        <v>19.86</v>
      </c>
      <c r="I385" s="151"/>
      <c r="L385" s="147"/>
      <c r="M385" s="152"/>
      <c r="T385" s="153"/>
      <c r="AT385" s="148" t="s">
        <v>149</v>
      </c>
      <c r="AU385" s="148" t="s">
        <v>88</v>
      </c>
      <c r="AV385" s="12" t="s">
        <v>88</v>
      </c>
      <c r="AW385" s="12" t="s">
        <v>37</v>
      </c>
      <c r="AX385" s="12" t="s">
        <v>85</v>
      </c>
      <c r="AY385" s="148" t="s">
        <v>128</v>
      </c>
    </row>
    <row r="386" spans="2:65" s="1" customFormat="1" ht="16.5" customHeight="1">
      <c r="B386" s="127"/>
      <c r="C386" s="128" t="s">
        <v>893</v>
      </c>
      <c r="D386" s="128" t="s">
        <v>131</v>
      </c>
      <c r="E386" s="129" t="s">
        <v>894</v>
      </c>
      <c r="F386" s="130" t="s">
        <v>895</v>
      </c>
      <c r="G386" s="131" t="s">
        <v>134</v>
      </c>
      <c r="H386" s="132">
        <v>88.4</v>
      </c>
      <c r="I386" s="133"/>
      <c r="J386" s="134">
        <f>ROUND(I386*H386,2)</f>
        <v>0</v>
      </c>
      <c r="K386" s="130" t="s">
        <v>135</v>
      </c>
      <c r="L386" s="32"/>
      <c r="M386" s="135" t="s">
        <v>3</v>
      </c>
      <c r="N386" s="136" t="s">
        <v>48</v>
      </c>
      <c r="P386" s="137">
        <f>O386*H386</f>
        <v>0</v>
      </c>
      <c r="Q386" s="137">
        <v>2.3700000000000001E-3</v>
      </c>
      <c r="R386" s="137">
        <f>Q386*H386</f>
        <v>0.20950800000000003</v>
      </c>
      <c r="S386" s="137">
        <v>0</v>
      </c>
      <c r="T386" s="138">
        <f>S386*H386</f>
        <v>0</v>
      </c>
      <c r="AR386" s="139" t="s">
        <v>136</v>
      </c>
      <c r="AT386" s="139" t="s">
        <v>131</v>
      </c>
      <c r="AU386" s="139" t="s">
        <v>88</v>
      </c>
      <c r="AY386" s="17" t="s">
        <v>128</v>
      </c>
      <c r="BE386" s="140">
        <f>IF(N386="základní",J386,0)</f>
        <v>0</v>
      </c>
      <c r="BF386" s="140">
        <f>IF(N386="snížená",J386,0)</f>
        <v>0</v>
      </c>
      <c r="BG386" s="140">
        <f>IF(N386="zákl. přenesená",J386,0)</f>
        <v>0</v>
      </c>
      <c r="BH386" s="140">
        <f>IF(N386="sníž. přenesená",J386,0)</f>
        <v>0</v>
      </c>
      <c r="BI386" s="140">
        <f>IF(N386="nulová",J386,0)</f>
        <v>0</v>
      </c>
      <c r="BJ386" s="17" t="s">
        <v>85</v>
      </c>
      <c r="BK386" s="140">
        <f>ROUND(I386*H386,2)</f>
        <v>0</v>
      </c>
      <c r="BL386" s="17" t="s">
        <v>136</v>
      </c>
      <c r="BM386" s="139" t="s">
        <v>896</v>
      </c>
    </row>
    <row r="387" spans="2:65" s="1" customFormat="1" ht="11.25">
      <c r="B387" s="32"/>
      <c r="D387" s="141" t="s">
        <v>138</v>
      </c>
      <c r="F387" s="142" t="s">
        <v>897</v>
      </c>
      <c r="I387" s="143"/>
      <c r="L387" s="32"/>
      <c r="M387" s="144"/>
      <c r="T387" s="53"/>
      <c r="AT387" s="17" t="s">
        <v>138</v>
      </c>
      <c r="AU387" s="17" t="s">
        <v>88</v>
      </c>
    </row>
    <row r="388" spans="2:65" s="14" customFormat="1" ht="11.25">
      <c r="B388" s="171"/>
      <c r="D388" s="145" t="s">
        <v>149</v>
      </c>
      <c r="E388" s="172" t="s">
        <v>3</v>
      </c>
      <c r="F388" s="173" t="s">
        <v>885</v>
      </c>
      <c r="H388" s="172" t="s">
        <v>3</v>
      </c>
      <c r="I388" s="174"/>
      <c r="L388" s="171"/>
      <c r="M388" s="175"/>
      <c r="T388" s="176"/>
      <c r="AT388" s="172" t="s">
        <v>149</v>
      </c>
      <c r="AU388" s="172" t="s">
        <v>88</v>
      </c>
      <c r="AV388" s="14" t="s">
        <v>85</v>
      </c>
      <c r="AW388" s="14" t="s">
        <v>37</v>
      </c>
      <c r="AX388" s="14" t="s">
        <v>77</v>
      </c>
      <c r="AY388" s="172" t="s">
        <v>128</v>
      </c>
    </row>
    <row r="389" spans="2:65" s="12" customFormat="1" ht="11.25">
      <c r="B389" s="147"/>
      <c r="D389" s="145" t="s">
        <v>149</v>
      </c>
      <c r="E389" s="148" t="s">
        <v>3</v>
      </c>
      <c r="F389" s="149" t="s">
        <v>898</v>
      </c>
      <c r="H389" s="150">
        <v>24.1</v>
      </c>
      <c r="I389" s="151"/>
      <c r="L389" s="147"/>
      <c r="M389" s="152"/>
      <c r="T389" s="153"/>
      <c r="AT389" s="148" t="s">
        <v>149</v>
      </c>
      <c r="AU389" s="148" t="s">
        <v>88</v>
      </c>
      <c r="AV389" s="12" t="s">
        <v>88</v>
      </c>
      <c r="AW389" s="12" t="s">
        <v>37</v>
      </c>
      <c r="AX389" s="12" t="s">
        <v>77</v>
      </c>
      <c r="AY389" s="148" t="s">
        <v>128</v>
      </c>
    </row>
    <row r="390" spans="2:65" s="12" customFormat="1" ht="11.25">
      <c r="B390" s="147"/>
      <c r="D390" s="145" t="s">
        <v>149</v>
      </c>
      <c r="E390" s="148" t="s">
        <v>3</v>
      </c>
      <c r="F390" s="149" t="s">
        <v>899</v>
      </c>
      <c r="H390" s="150">
        <v>33.1</v>
      </c>
      <c r="I390" s="151"/>
      <c r="L390" s="147"/>
      <c r="M390" s="152"/>
      <c r="T390" s="153"/>
      <c r="AT390" s="148" t="s">
        <v>149</v>
      </c>
      <c r="AU390" s="148" t="s">
        <v>88</v>
      </c>
      <c r="AV390" s="12" t="s">
        <v>88</v>
      </c>
      <c r="AW390" s="12" t="s">
        <v>37</v>
      </c>
      <c r="AX390" s="12" t="s">
        <v>77</v>
      </c>
      <c r="AY390" s="148" t="s">
        <v>128</v>
      </c>
    </row>
    <row r="391" spans="2:65" s="12" customFormat="1" ht="11.25">
      <c r="B391" s="147"/>
      <c r="D391" s="145" t="s">
        <v>149</v>
      </c>
      <c r="E391" s="148" t="s">
        <v>3</v>
      </c>
      <c r="F391" s="149" t="s">
        <v>900</v>
      </c>
      <c r="H391" s="150">
        <v>31.2</v>
      </c>
      <c r="I391" s="151"/>
      <c r="L391" s="147"/>
      <c r="M391" s="152"/>
      <c r="T391" s="153"/>
      <c r="AT391" s="148" t="s">
        <v>149</v>
      </c>
      <c r="AU391" s="148" t="s">
        <v>88</v>
      </c>
      <c r="AV391" s="12" t="s">
        <v>88</v>
      </c>
      <c r="AW391" s="12" t="s">
        <v>37</v>
      </c>
      <c r="AX391" s="12" t="s">
        <v>77</v>
      </c>
      <c r="AY391" s="148" t="s">
        <v>128</v>
      </c>
    </row>
    <row r="392" spans="2:65" s="13" customFormat="1" ht="11.25">
      <c r="B392" s="154"/>
      <c r="D392" s="145" t="s">
        <v>149</v>
      </c>
      <c r="E392" s="155" t="s">
        <v>3</v>
      </c>
      <c r="F392" s="156" t="s">
        <v>153</v>
      </c>
      <c r="H392" s="157">
        <v>88.4</v>
      </c>
      <c r="I392" s="158"/>
      <c r="L392" s="154"/>
      <c r="M392" s="159"/>
      <c r="T392" s="160"/>
      <c r="AT392" s="155" t="s">
        <v>149</v>
      </c>
      <c r="AU392" s="155" t="s">
        <v>88</v>
      </c>
      <c r="AV392" s="13" t="s">
        <v>136</v>
      </c>
      <c r="AW392" s="13" t="s">
        <v>37</v>
      </c>
      <c r="AX392" s="13" t="s">
        <v>85</v>
      </c>
      <c r="AY392" s="155" t="s">
        <v>128</v>
      </c>
    </row>
    <row r="393" spans="2:65" s="1" customFormat="1" ht="16.5" customHeight="1">
      <c r="B393" s="127"/>
      <c r="C393" s="128" t="s">
        <v>901</v>
      </c>
      <c r="D393" s="128" t="s">
        <v>131</v>
      </c>
      <c r="E393" s="129" t="s">
        <v>902</v>
      </c>
      <c r="F393" s="130" t="s">
        <v>903</v>
      </c>
      <c r="G393" s="131" t="s">
        <v>134</v>
      </c>
      <c r="H393" s="132">
        <v>88.4</v>
      </c>
      <c r="I393" s="133"/>
      <c r="J393" s="134">
        <f>ROUND(I393*H393,2)</f>
        <v>0</v>
      </c>
      <c r="K393" s="130" t="s">
        <v>135</v>
      </c>
      <c r="L393" s="32"/>
      <c r="M393" s="135" t="s">
        <v>3</v>
      </c>
      <c r="N393" s="136" t="s">
        <v>48</v>
      </c>
      <c r="P393" s="137">
        <f>O393*H393</f>
        <v>0</v>
      </c>
      <c r="Q393" s="137">
        <v>0</v>
      </c>
      <c r="R393" s="137">
        <f>Q393*H393</f>
        <v>0</v>
      </c>
      <c r="S393" s="137">
        <v>0</v>
      </c>
      <c r="T393" s="138">
        <f>S393*H393</f>
        <v>0</v>
      </c>
      <c r="AR393" s="139" t="s">
        <v>136</v>
      </c>
      <c r="AT393" s="139" t="s">
        <v>131</v>
      </c>
      <c r="AU393" s="139" t="s">
        <v>88</v>
      </c>
      <c r="AY393" s="17" t="s">
        <v>128</v>
      </c>
      <c r="BE393" s="140">
        <f>IF(N393="základní",J393,0)</f>
        <v>0</v>
      </c>
      <c r="BF393" s="140">
        <f>IF(N393="snížená",J393,0)</f>
        <v>0</v>
      </c>
      <c r="BG393" s="140">
        <f>IF(N393="zákl. přenesená",J393,0)</f>
        <v>0</v>
      </c>
      <c r="BH393" s="140">
        <f>IF(N393="sníž. přenesená",J393,0)</f>
        <v>0</v>
      </c>
      <c r="BI393" s="140">
        <f>IF(N393="nulová",J393,0)</f>
        <v>0</v>
      </c>
      <c r="BJ393" s="17" t="s">
        <v>85</v>
      </c>
      <c r="BK393" s="140">
        <f>ROUND(I393*H393,2)</f>
        <v>0</v>
      </c>
      <c r="BL393" s="17" t="s">
        <v>136</v>
      </c>
      <c r="BM393" s="139" t="s">
        <v>904</v>
      </c>
    </row>
    <row r="394" spans="2:65" s="1" customFormat="1" ht="11.25">
      <c r="B394" s="32"/>
      <c r="D394" s="141" t="s">
        <v>138</v>
      </c>
      <c r="F394" s="142" t="s">
        <v>905</v>
      </c>
      <c r="I394" s="143"/>
      <c r="L394" s="32"/>
      <c r="M394" s="144"/>
      <c r="T394" s="53"/>
      <c r="AT394" s="17" t="s">
        <v>138</v>
      </c>
      <c r="AU394" s="17" t="s">
        <v>88</v>
      </c>
    </row>
    <row r="395" spans="2:65" s="1" customFormat="1" ht="16.5" customHeight="1">
      <c r="B395" s="127"/>
      <c r="C395" s="128" t="s">
        <v>906</v>
      </c>
      <c r="D395" s="128" t="s">
        <v>131</v>
      </c>
      <c r="E395" s="129" t="s">
        <v>907</v>
      </c>
      <c r="F395" s="130" t="s">
        <v>908</v>
      </c>
      <c r="G395" s="131" t="s">
        <v>263</v>
      </c>
      <c r="H395" s="132">
        <v>3.1779999999999999</v>
      </c>
      <c r="I395" s="133"/>
      <c r="J395" s="134">
        <f>ROUND(I395*H395,2)</f>
        <v>0</v>
      </c>
      <c r="K395" s="130" t="s">
        <v>135</v>
      </c>
      <c r="L395" s="32"/>
      <c r="M395" s="135" t="s">
        <v>3</v>
      </c>
      <c r="N395" s="136" t="s">
        <v>48</v>
      </c>
      <c r="P395" s="137">
        <f>O395*H395</f>
        <v>0</v>
      </c>
      <c r="Q395" s="137">
        <v>1.04359</v>
      </c>
      <c r="R395" s="137">
        <f>Q395*H395</f>
        <v>3.3165290199999999</v>
      </c>
      <c r="S395" s="137">
        <v>0</v>
      </c>
      <c r="T395" s="138">
        <f>S395*H395</f>
        <v>0</v>
      </c>
      <c r="AR395" s="139" t="s">
        <v>136</v>
      </c>
      <c r="AT395" s="139" t="s">
        <v>131</v>
      </c>
      <c r="AU395" s="139" t="s">
        <v>88</v>
      </c>
      <c r="AY395" s="17" t="s">
        <v>128</v>
      </c>
      <c r="BE395" s="140">
        <f>IF(N395="základní",J395,0)</f>
        <v>0</v>
      </c>
      <c r="BF395" s="140">
        <f>IF(N395="snížená",J395,0)</f>
        <v>0</v>
      </c>
      <c r="BG395" s="140">
        <f>IF(N395="zákl. přenesená",J395,0)</f>
        <v>0</v>
      </c>
      <c r="BH395" s="140">
        <f>IF(N395="sníž. přenesená",J395,0)</f>
        <v>0</v>
      </c>
      <c r="BI395" s="140">
        <f>IF(N395="nulová",J395,0)</f>
        <v>0</v>
      </c>
      <c r="BJ395" s="17" t="s">
        <v>85</v>
      </c>
      <c r="BK395" s="140">
        <f>ROUND(I395*H395,2)</f>
        <v>0</v>
      </c>
      <c r="BL395" s="17" t="s">
        <v>136</v>
      </c>
      <c r="BM395" s="139" t="s">
        <v>909</v>
      </c>
    </row>
    <row r="396" spans="2:65" s="1" customFormat="1" ht="11.25">
      <c r="B396" s="32"/>
      <c r="D396" s="141" t="s">
        <v>138</v>
      </c>
      <c r="F396" s="142" t="s">
        <v>910</v>
      </c>
      <c r="I396" s="143"/>
      <c r="L396" s="32"/>
      <c r="M396" s="144"/>
      <c r="T396" s="53"/>
      <c r="AT396" s="17" t="s">
        <v>138</v>
      </c>
      <c r="AU396" s="17" t="s">
        <v>88</v>
      </c>
    </row>
    <row r="397" spans="2:65" s="12" customFormat="1" ht="11.25">
      <c r="B397" s="147"/>
      <c r="D397" s="145" t="s">
        <v>149</v>
      </c>
      <c r="E397" s="148" t="s">
        <v>3</v>
      </c>
      <c r="F397" s="149" t="s">
        <v>911</v>
      </c>
      <c r="H397" s="150">
        <v>3.1779999999999999</v>
      </c>
      <c r="I397" s="151"/>
      <c r="L397" s="147"/>
      <c r="M397" s="152"/>
      <c r="T397" s="153"/>
      <c r="AT397" s="148" t="s">
        <v>149</v>
      </c>
      <c r="AU397" s="148" t="s">
        <v>88</v>
      </c>
      <c r="AV397" s="12" t="s">
        <v>88</v>
      </c>
      <c r="AW397" s="12" t="s">
        <v>37</v>
      </c>
      <c r="AX397" s="12" t="s">
        <v>85</v>
      </c>
      <c r="AY397" s="148" t="s">
        <v>128</v>
      </c>
    </row>
    <row r="398" spans="2:65" s="1" customFormat="1" ht="16.5" customHeight="1">
      <c r="B398" s="127"/>
      <c r="C398" s="128" t="s">
        <v>912</v>
      </c>
      <c r="D398" s="128" t="s">
        <v>131</v>
      </c>
      <c r="E398" s="129" t="s">
        <v>913</v>
      </c>
      <c r="F398" s="130" t="s">
        <v>914</v>
      </c>
      <c r="G398" s="131" t="s">
        <v>134</v>
      </c>
      <c r="H398" s="132">
        <v>26</v>
      </c>
      <c r="I398" s="133"/>
      <c r="J398" s="134">
        <f>ROUND(I398*H398,2)</f>
        <v>0</v>
      </c>
      <c r="K398" s="130" t="s">
        <v>135</v>
      </c>
      <c r="L398" s="32"/>
      <c r="M398" s="135" t="s">
        <v>3</v>
      </c>
      <c r="N398" s="136" t="s">
        <v>48</v>
      </c>
      <c r="P398" s="137">
        <f>O398*H398</f>
        <v>0</v>
      </c>
      <c r="Q398" s="137">
        <v>5.2599999999999999E-3</v>
      </c>
      <c r="R398" s="137">
        <f>Q398*H398</f>
        <v>0.13675999999999999</v>
      </c>
      <c r="S398" s="137">
        <v>0</v>
      </c>
      <c r="T398" s="138">
        <f>S398*H398</f>
        <v>0</v>
      </c>
      <c r="AR398" s="139" t="s">
        <v>136</v>
      </c>
      <c r="AT398" s="139" t="s">
        <v>131</v>
      </c>
      <c r="AU398" s="139" t="s">
        <v>88</v>
      </c>
      <c r="AY398" s="17" t="s">
        <v>128</v>
      </c>
      <c r="BE398" s="140">
        <f>IF(N398="základní",J398,0)</f>
        <v>0</v>
      </c>
      <c r="BF398" s="140">
        <f>IF(N398="snížená",J398,0)</f>
        <v>0</v>
      </c>
      <c r="BG398" s="140">
        <f>IF(N398="zákl. přenesená",J398,0)</f>
        <v>0</v>
      </c>
      <c r="BH398" s="140">
        <f>IF(N398="sníž. přenesená",J398,0)</f>
        <v>0</v>
      </c>
      <c r="BI398" s="140">
        <f>IF(N398="nulová",J398,0)</f>
        <v>0</v>
      </c>
      <c r="BJ398" s="17" t="s">
        <v>85</v>
      </c>
      <c r="BK398" s="140">
        <f>ROUND(I398*H398,2)</f>
        <v>0</v>
      </c>
      <c r="BL398" s="17" t="s">
        <v>136</v>
      </c>
      <c r="BM398" s="139" t="s">
        <v>915</v>
      </c>
    </row>
    <row r="399" spans="2:65" s="1" customFormat="1" ht="11.25">
      <c r="B399" s="32"/>
      <c r="D399" s="141" t="s">
        <v>138</v>
      </c>
      <c r="F399" s="142" t="s">
        <v>916</v>
      </c>
      <c r="I399" s="143"/>
      <c r="L399" s="32"/>
      <c r="M399" s="144"/>
      <c r="T399" s="53"/>
      <c r="AT399" s="17" t="s">
        <v>138</v>
      </c>
      <c r="AU399" s="17" t="s">
        <v>88</v>
      </c>
    </row>
    <row r="400" spans="2:65" s="12" customFormat="1" ht="11.25">
      <c r="B400" s="147"/>
      <c r="D400" s="145" t="s">
        <v>149</v>
      </c>
      <c r="E400" s="148" t="s">
        <v>3</v>
      </c>
      <c r="F400" s="149" t="s">
        <v>917</v>
      </c>
      <c r="H400" s="150">
        <v>26</v>
      </c>
      <c r="I400" s="151"/>
      <c r="L400" s="147"/>
      <c r="M400" s="152"/>
      <c r="T400" s="153"/>
      <c r="AT400" s="148" t="s">
        <v>149</v>
      </c>
      <c r="AU400" s="148" t="s">
        <v>88</v>
      </c>
      <c r="AV400" s="12" t="s">
        <v>88</v>
      </c>
      <c r="AW400" s="12" t="s">
        <v>37</v>
      </c>
      <c r="AX400" s="12" t="s">
        <v>85</v>
      </c>
      <c r="AY400" s="148" t="s">
        <v>128</v>
      </c>
    </row>
    <row r="401" spans="2:65" s="1" customFormat="1" ht="16.5" customHeight="1">
      <c r="B401" s="127"/>
      <c r="C401" s="128" t="s">
        <v>918</v>
      </c>
      <c r="D401" s="128" t="s">
        <v>131</v>
      </c>
      <c r="E401" s="129" t="s">
        <v>919</v>
      </c>
      <c r="F401" s="130" t="s">
        <v>920</v>
      </c>
      <c r="G401" s="131" t="s">
        <v>313</v>
      </c>
      <c r="H401" s="132">
        <v>24.4</v>
      </c>
      <c r="I401" s="133"/>
      <c r="J401" s="134">
        <f>ROUND(I401*H401,2)</f>
        <v>0</v>
      </c>
      <c r="K401" s="130" t="s">
        <v>135</v>
      </c>
      <c r="L401" s="32"/>
      <c r="M401" s="135" t="s">
        <v>3</v>
      </c>
      <c r="N401" s="136" t="s">
        <v>48</v>
      </c>
      <c r="P401" s="137">
        <f>O401*H401</f>
        <v>0</v>
      </c>
      <c r="Q401" s="137">
        <v>0</v>
      </c>
      <c r="R401" s="137">
        <f>Q401*H401</f>
        <v>0</v>
      </c>
      <c r="S401" s="137">
        <v>0</v>
      </c>
      <c r="T401" s="138">
        <f>S401*H401</f>
        <v>0</v>
      </c>
      <c r="AR401" s="139" t="s">
        <v>136</v>
      </c>
      <c r="AT401" s="139" t="s">
        <v>131</v>
      </c>
      <c r="AU401" s="139" t="s">
        <v>88</v>
      </c>
      <c r="AY401" s="17" t="s">
        <v>128</v>
      </c>
      <c r="BE401" s="140">
        <f>IF(N401="základní",J401,0)</f>
        <v>0</v>
      </c>
      <c r="BF401" s="140">
        <f>IF(N401="snížená",J401,0)</f>
        <v>0</v>
      </c>
      <c r="BG401" s="140">
        <f>IF(N401="zákl. přenesená",J401,0)</f>
        <v>0</v>
      </c>
      <c r="BH401" s="140">
        <f>IF(N401="sníž. přenesená",J401,0)</f>
        <v>0</v>
      </c>
      <c r="BI401" s="140">
        <f>IF(N401="nulová",J401,0)</f>
        <v>0</v>
      </c>
      <c r="BJ401" s="17" t="s">
        <v>85</v>
      </c>
      <c r="BK401" s="140">
        <f>ROUND(I401*H401,2)</f>
        <v>0</v>
      </c>
      <c r="BL401" s="17" t="s">
        <v>136</v>
      </c>
      <c r="BM401" s="139" t="s">
        <v>921</v>
      </c>
    </row>
    <row r="402" spans="2:65" s="1" customFormat="1" ht="11.25">
      <c r="B402" s="32"/>
      <c r="D402" s="141" t="s">
        <v>138</v>
      </c>
      <c r="F402" s="142" t="s">
        <v>922</v>
      </c>
      <c r="I402" s="143"/>
      <c r="L402" s="32"/>
      <c r="M402" s="144"/>
      <c r="T402" s="53"/>
      <c r="AT402" s="17" t="s">
        <v>138</v>
      </c>
      <c r="AU402" s="17" t="s">
        <v>88</v>
      </c>
    </row>
    <row r="403" spans="2:65" s="14" customFormat="1" ht="11.25">
      <c r="B403" s="171"/>
      <c r="D403" s="145" t="s">
        <v>149</v>
      </c>
      <c r="E403" s="172" t="s">
        <v>3</v>
      </c>
      <c r="F403" s="173" t="s">
        <v>774</v>
      </c>
      <c r="H403" s="172" t="s">
        <v>3</v>
      </c>
      <c r="I403" s="174"/>
      <c r="L403" s="171"/>
      <c r="M403" s="175"/>
      <c r="T403" s="176"/>
      <c r="AT403" s="172" t="s">
        <v>149</v>
      </c>
      <c r="AU403" s="172" t="s">
        <v>88</v>
      </c>
      <c r="AV403" s="14" t="s">
        <v>85</v>
      </c>
      <c r="AW403" s="14" t="s">
        <v>37</v>
      </c>
      <c r="AX403" s="14" t="s">
        <v>77</v>
      </c>
      <c r="AY403" s="172" t="s">
        <v>128</v>
      </c>
    </row>
    <row r="404" spans="2:65" s="12" customFormat="1" ht="11.25">
      <c r="B404" s="147"/>
      <c r="D404" s="145" t="s">
        <v>149</v>
      </c>
      <c r="E404" s="148" t="s">
        <v>3</v>
      </c>
      <c r="F404" s="149" t="s">
        <v>923</v>
      </c>
      <c r="H404" s="150">
        <v>24.4</v>
      </c>
      <c r="I404" s="151"/>
      <c r="L404" s="147"/>
      <c r="M404" s="152"/>
      <c r="T404" s="153"/>
      <c r="AT404" s="148" t="s">
        <v>149</v>
      </c>
      <c r="AU404" s="148" t="s">
        <v>88</v>
      </c>
      <c r="AV404" s="12" t="s">
        <v>88</v>
      </c>
      <c r="AW404" s="12" t="s">
        <v>37</v>
      </c>
      <c r="AX404" s="12" t="s">
        <v>85</v>
      </c>
      <c r="AY404" s="148" t="s">
        <v>128</v>
      </c>
    </row>
    <row r="405" spans="2:65" s="1" customFormat="1" ht="21.75" customHeight="1">
      <c r="B405" s="127"/>
      <c r="C405" s="128" t="s">
        <v>924</v>
      </c>
      <c r="D405" s="128" t="s">
        <v>131</v>
      </c>
      <c r="E405" s="129" t="s">
        <v>925</v>
      </c>
      <c r="F405" s="130" t="s">
        <v>926</v>
      </c>
      <c r="G405" s="131" t="s">
        <v>313</v>
      </c>
      <c r="H405" s="132">
        <v>24.4</v>
      </c>
      <c r="I405" s="133"/>
      <c r="J405" s="134">
        <f>ROUND(I405*H405,2)</f>
        <v>0</v>
      </c>
      <c r="K405" s="130" t="s">
        <v>135</v>
      </c>
      <c r="L405" s="32"/>
      <c r="M405" s="135" t="s">
        <v>3</v>
      </c>
      <c r="N405" s="136" t="s">
        <v>48</v>
      </c>
      <c r="P405" s="137">
        <f>O405*H405</f>
        <v>0</v>
      </c>
      <c r="Q405" s="137">
        <v>0</v>
      </c>
      <c r="R405" s="137">
        <f>Q405*H405</f>
        <v>0</v>
      </c>
      <c r="S405" s="137">
        <v>0</v>
      </c>
      <c r="T405" s="138">
        <f>S405*H405</f>
        <v>0</v>
      </c>
      <c r="AR405" s="139" t="s">
        <v>136</v>
      </c>
      <c r="AT405" s="139" t="s">
        <v>131</v>
      </c>
      <c r="AU405" s="139" t="s">
        <v>88</v>
      </c>
      <c r="AY405" s="17" t="s">
        <v>128</v>
      </c>
      <c r="BE405" s="140">
        <f>IF(N405="základní",J405,0)</f>
        <v>0</v>
      </c>
      <c r="BF405" s="140">
        <f>IF(N405="snížená",J405,0)</f>
        <v>0</v>
      </c>
      <c r="BG405" s="140">
        <f>IF(N405="zákl. přenesená",J405,0)</f>
        <v>0</v>
      </c>
      <c r="BH405" s="140">
        <f>IF(N405="sníž. přenesená",J405,0)</f>
        <v>0</v>
      </c>
      <c r="BI405" s="140">
        <f>IF(N405="nulová",J405,0)</f>
        <v>0</v>
      </c>
      <c r="BJ405" s="17" t="s">
        <v>85</v>
      </c>
      <c r="BK405" s="140">
        <f>ROUND(I405*H405,2)</f>
        <v>0</v>
      </c>
      <c r="BL405" s="17" t="s">
        <v>136</v>
      </c>
      <c r="BM405" s="139" t="s">
        <v>927</v>
      </c>
    </row>
    <row r="406" spans="2:65" s="1" customFormat="1" ht="11.25">
      <c r="B406" s="32"/>
      <c r="D406" s="141" t="s">
        <v>138</v>
      </c>
      <c r="F406" s="142" t="s">
        <v>928</v>
      </c>
      <c r="I406" s="143"/>
      <c r="L406" s="32"/>
      <c r="M406" s="144"/>
      <c r="T406" s="53"/>
      <c r="AT406" s="17" t="s">
        <v>138</v>
      </c>
      <c r="AU406" s="17" t="s">
        <v>88</v>
      </c>
    </row>
    <row r="407" spans="2:65" s="1" customFormat="1" ht="16.5" customHeight="1">
      <c r="B407" s="127"/>
      <c r="C407" s="128" t="s">
        <v>929</v>
      </c>
      <c r="D407" s="128" t="s">
        <v>131</v>
      </c>
      <c r="E407" s="129" t="s">
        <v>930</v>
      </c>
      <c r="F407" s="130" t="s">
        <v>931</v>
      </c>
      <c r="G407" s="131" t="s">
        <v>313</v>
      </c>
      <c r="H407" s="132">
        <v>22</v>
      </c>
      <c r="I407" s="133"/>
      <c r="J407" s="134">
        <f>ROUND(I407*H407,2)</f>
        <v>0</v>
      </c>
      <c r="K407" s="130" t="s">
        <v>135</v>
      </c>
      <c r="L407" s="32"/>
      <c r="M407" s="135" t="s">
        <v>3</v>
      </c>
      <c r="N407" s="136" t="s">
        <v>48</v>
      </c>
      <c r="P407" s="137">
        <f>O407*H407</f>
        <v>0</v>
      </c>
      <c r="Q407" s="137">
        <v>0</v>
      </c>
      <c r="R407" s="137">
        <f>Q407*H407</f>
        <v>0</v>
      </c>
      <c r="S407" s="137">
        <v>0</v>
      </c>
      <c r="T407" s="138">
        <f>S407*H407</f>
        <v>0</v>
      </c>
      <c r="AR407" s="139" t="s">
        <v>136</v>
      </c>
      <c r="AT407" s="139" t="s">
        <v>131</v>
      </c>
      <c r="AU407" s="139" t="s">
        <v>88</v>
      </c>
      <c r="AY407" s="17" t="s">
        <v>128</v>
      </c>
      <c r="BE407" s="140">
        <f>IF(N407="základní",J407,0)</f>
        <v>0</v>
      </c>
      <c r="BF407" s="140">
        <f>IF(N407="snížená",J407,0)</f>
        <v>0</v>
      </c>
      <c r="BG407" s="140">
        <f>IF(N407="zákl. přenesená",J407,0)</f>
        <v>0</v>
      </c>
      <c r="BH407" s="140">
        <f>IF(N407="sníž. přenesená",J407,0)</f>
        <v>0</v>
      </c>
      <c r="BI407" s="140">
        <f>IF(N407="nulová",J407,0)</f>
        <v>0</v>
      </c>
      <c r="BJ407" s="17" t="s">
        <v>85</v>
      </c>
      <c r="BK407" s="140">
        <f>ROUND(I407*H407,2)</f>
        <v>0</v>
      </c>
      <c r="BL407" s="17" t="s">
        <v>136</v>
      </c>
      <c r="BM407" s="139" t="s">
        <v>932</v>
      </c>
    </row>
    <row r="408" spans="2:65" s="1" customFormat="1" ht="11.25">
      <c r="B408" s="32"/>
      <c r="D408" s="141" t="s">
        <v>138</v>
      </c>
      <c r="F408" s="142" t="s">
        <v>933</v>
      </c>
      <c r="I408" s="143"/>
      <c r="L408" s="32"/>
      <c r="M408" s="144"/>
      <c r="T408" s="53"/>
      <c r="AT408" s="17" t="s">
        <v>138</v>
      </c>
      <c r="AU408" s="17" t="s">
        <v>88</v>
      </c>
    </row>
    <row r="409" spans="2:65" s="14" customFormat="1" ht="11.25">
      <c r="B409" s="171"/>
      <c r="D409" s="145" t="s">
        <v>149</v>
      </c>
      <c r="E409" s="172" t="s">
        <v>3</v>
      </c>
      <c r="F409" s="173" t="s">
        <v>774</v>
      </c>
      <c r="H409" s="172" t="s">
        <v>3</v>
      </c>
      <c r="I409" s="174"/>
      <c r="L409" s="171"/>
      <c r="M409" s="175"/>
      <c r="T409" s="176"/>
      <c r="AT409" s="172" t="s">
        <v>149</v>
      </c>
      <c r="AU409" s="172" t="s">
        <v>88</v>
      </c>
      <c r="AV409" s="14" t="s">
        <v>85</v>
      </c>
      <c r="AW409" s="14" t="s">
        <v>37</v>
      </c>
      <c r="AX409" s="14" t="s">
        <v>77</v>
      </c>
      <c r="AY409" s="172" t="s">
        <v>128</v>
      </c>
    </row>
    <row r="410" spans="2:65" s="12" customFormat="1" ht="11.25">
      <c r="B410" s="147"/>
      <c r="D410" s="145" t="s">
        <v>149</v>
      </c>
      <c r="E410" s="148" t="s">
        <v>3</v>
      </c>
      <c r="F410" s="149" t="s">
        <v>934</v>
      </c>
      <c r="H410" s="150">
        <v>22</v>
      </c>
      <c r="I410" s="151"/>
      <c r="L410" s="147"/>
      <c r="M410" s="152"/>
      <c r="T410" s="153"/>
      <c r="AT410" s="148" t="s">
        <v>149</v>
      </c>
      <c r="AU410" s="148" t="s">
        <v>88</v>
      </c>
      <c r="AV410" s="12" t="s">
        <v>88</v>
      </c>
      <c r="AW410" s="12" t="s">
        <v>37</v>
      </c>
      <c r="AX410" s="12" t="s">
        <v>85</v>
      </c>
      <c r="AY410" s="148" t="s">
        <v>128</v>
      </c>
    </row>
    <row r="411" spans="2:65" s="1" customFormat="1" ht="21.75" customHeight="1">
      <c r="B411" s="127"/>
      <c r="C411" s="128" t="s">
        <v>935</v>
      </c>
      <c r="D411" s="128" t="s">
        <v>131</v>
      </c>
      <c r="E411" s="129" t="s">
        <v>936</v>
      </c>
      <c r="F411" s="130" t="s">
        <v>937</v>
      </c>
      <c r="G411" s="131" t="s">
        <v>134</v>
      </c>
      <c r="H411" s="132">
        <v>122</v>
      </c>
      <c r="I411" s="133"/>
      <c r="J411" s="134">
        <f>ROUND(I411*H411,2)</f>
        <v>0</v>
      </c>
      <c r="K411" s="130" t="s">
        <v>135</v>
      </c>
      <c r="L411" s="32"/>
      <c r="M411" s="135" t="s">
        <v>3</v>
      </c>
      <c r="N411" s="136" t="s">
        <v>48</v>
      </c>
      <c r="P411" s="137">
        <f>O411*H411</f>
        <v>0</v>
      </c>
      <c r="Q411" s="137">
        <v>1.82E-3</v>
      </c>
      <c r="R411" s="137">
        <f>Q411*H411</f>
        <v>0.22203999999999999</v>
      </c>
      <c r="S411" s="137">
        <v>0</v>
      </c>
      <c r="T411" s="138">
        <f>S411*H411</f>
        <v>0</v>
      </c>
      <c r="AR411" s="139" t="s">
        <v>136</v>
      </c>
      <c r="AT411" s="139" t="s">
        <v>131</v>
      </c>
      <c r="AU411" s="139" t="s">
        <v>88</v>
      </c>
      <c r="AY411" s="17" t="s">
        <v>128</v>
      </c>
      <c r="BE411" s="140">
        <f>IF(N411="základní",J411,0)</f>
        <v>0</v>
      </c>
      <c r="BF411" s="140">
        <f>IF(N411="snížená",J411,0)</f>
        <v>0</v>
      </c>
      <c r="BG411" s="140">
        <f>IF(N411="zákl. přenesená",J411,0)</f>
        <v>0</v>
      </c>
      <c r="BH411" s="140">
        <f>IF(N411="sníž. přenesená",J411,0)</f>
        <v>0</v>
      </c>
      <c r="BI411" s="140">
        <f>IF(N411="nulová",J411,0)</f>
        <v>0</v>
      </c>
      <c r="BJ411" s="17" t="s">
        <v>85</v>
      </c>
      <c r="BK411" s="140">
        <f>ROUND(I411*H411,2)</f>
        <v>0</v>
      </c>
      <c r="BL411" s="17" t="s">
        <v>136</v>
      </c>
      <c r="BM411" s="139" t="s">
        <v>938</v>
      </c>
    </row>
    <row r="412" spans="2:65" s="1" customFormat="1" ht="11.25">
      <c r="B412" s="32"/>
      <c r="D412" s="141" t="s">
        <v>138</v>
      </c>
      <c r="F412" s="142" t="s">
        <v>939</v>
      </c>
      <c r="I412" s="143"/>
      <c r="L412" s="32"/>
      <c r="M412" s="144"/>
      <c r="T412" s="53"/>
      <c r="AT412" s="17" t="s">
        <v>138</v>
      </c>
      <c r="AU412" s="17" t="s">
        <v>88</v>
      </c>
    </row>
    <row r="413" spans="2:65" s="14" customFormat="1" ht="11.25">
      <c r="B413" s="171"/>
      <c r="D413" s="145" t="s">
        <v>149</v>
      </c>
      <c r="E413" s="172" t="s">
        <v>3</v>
      </c>
      <c r="F413" s="173" t="s">
        <v>774</v>
      </c>
      <c r="H413" s="172" t="s">
        <v>3</v>
      </c>
      <c r="I413" s="174"/>
      <c r="L413" s="171"/>
      <c r="M413" s="175"/>
      <c r="T413" s="176"/>
      <c r="AT413" s="172" t="s">
        <v>149</v>
      </c>
      <c r="AU413" s="172" t="s">
        <v>88</v>
      </c>
      <c r="AV413" s="14" t="s">
        <v>85</v>
      </c>
      <c r="AW413" s="14" t="s">
        <v>37</v>
      </c>
      <c r="AX413" s="14" t="s">
        <v>77</v>
      </c>
      <c r="AY413" s="172" t="s">
        <v>128</v>
      </c>
    </row>
    <row r="414" spans="2:65" s="12" customFormat="1" ht="11.25">
      <c r="B414" s="147"/>
      <c r="D414" s="145" t="s">
        <v>149</v>
      </c>
      <c r="E414" s="148" t="s">
        <v>3</v>
      </c>
      <c r="F414" s="149" t="s">
        <v>940</v>
      </c>
      <c r="H414" s="150">
        <v>122</v>
      </c>
      <c r="I414" s="151"/>
      <c r="L414" s="147"/>
      <c r="M414" s="152"/>
      <c r="T414" s="153"/>
      <c r="AT414" s="148" t="s">
        <v>149</v>
      </c>
      <c r="AU414" s="148" t="s">
        <v>88</v>
      </c>
      <c r="AV414" s="12" t="s">
        <v>88</v>
      </c>
      <c r="AW414" s="12" t="s">
        <v>37</v>
      </c>
      <c r="AX414" s="12" t="s">
        <v>85</v>
      </c>
      <c r="AY414" s="148" t="s">
        <v>128</v>
      </c>
    </row>
    <row r="415" spans="2:65" s="1" customFormat="1" ht="16.5" customHeight="1">
      <c r="B415" s="127"/>
      <c r="C415" s="128" t="s">
        <v>941</v>
      </c>
      <c r="D415" s="128" t="s">
        <v>131</v>
      </c>
      <c r="E415" s="129" t="s">
        <v>942</v>
      </c>
      <c r="F415" s="130" t="s">
        <v>943</v>
      </c>
      <c r="G415" s="131" t="s">
        <v>134</v>
      </c>
      <c r="H415" s="132">
        <v>122</v>
      </c>
      <c r="I415" s="133"/>
      <c r="J415" s="134">
        <f>ROUND(I415*H415,2)</f>
        <v>0</v>
      </c>
      <c r="K415" s="130" t="s">
        <v>135</v>
      </c>
      <c r="L415" s="32"/>
      <c r="M415" s="135" t="s">
        <v>3</v>
      </c>
      <c r="N415" s="136" t="s">
        <v>48</v>
      </c>
      <c r="P415" s="137">
        <f>O415*H415</f>
        <v>0</v>
      </c>
      <c r="Q415" s="137">
        <v>4.0000000000000003E-5</v>
      </c>
      <c r="R415" s="137">
        <f>Q415*H415</f>
        <v>4.8800000000000007E-3</v>
      </c>
      <c r="S415" s="137">
        <v>0</v>
      </c>
      <c r="T415" s="138">
        <f>S415*H415</f>
        <v>0</v>
      </c>
      <c r="AR415" s="139" t="s">
        <v>136</v>
      </c>
      <c r="AT415" s="139" t="s">
        <v>131</v>
      </c>
      <c r="AU415" s="139" t="s">
        <v>88</v>
      </c>
      <c r="AY415" s="17" t="s">
        <v>128</v>
      </c>
      <c r="BE415" s="140">
        <f>IF(N415="základní",J415,0)</f>
        <v>0</v>
      </c>
      <c r="BF415" s="140">
        <f>IF(N415="snížená",J415,0)</f>
        <v>0</v>
      </c>
      <c r="BG415" s="140">
        <f>IF(N415="zákl. přenesená",J415,0)</f>
        <v>0</v>
      </c>
      <c r="BH415" s="140">
        <f>IF(N415="sníž. přenesená",J415,0)</f>
        <v>0</v>
      </c>
      <c r="BI415" s="140">
        <f>IF(N415="nulová",J415,0)</f>
        <v>0</v>
      </c>
      <c r="BJ415" s="17" t="s">
        <v>85</v>
      </c>
      <c r="BK415" s="140">
        <f>ROUND(I415*H415,2)</f>
        <v>0</v>
      </c>
      <c r="BL415" s="17" t="s">
        <v>136</v>
      </c>
      <c r="BM415" s="139" t="s">
        <v>944</v>
      </c>
    </row>
    <row r="416" spans="2:65" s="1" customFormat="1" ht="11.25">
      <c r="B416" s="32"/>
      <c r="D416" s="141" t="s">
        <v>138</v>
      </c>
      <c r="F416" s="142" t="s">
        <v>945</v>
      </c>
      <c r="I416" s="143"/>
      <c r="L416" s="32"/>
      <c r="M416" s="144"/>
      <c r="T416" s="53"/>
      <c r="AT416" s="17" t="s">
        <v>138</v>
      </c>
      <c r="AU416" s="17" t="s">
        <v>88</v>
      </c>
    </row>
    <row r="417" spans="2:65" s="1" customFormat="1" ht="16.5" customHeight="1">
      <c r="B417" s="127"/>
      <c r="C417" s="128" t="s">
        <v>946</v>
      </c>
      <c r="D417" s="128" t="s">
        <v>131</v>
      </c>
      <c r="E417" s="129" t="s">
        <v>947</v>
      </c>
      <c r="F417" s="130" t="s">
        <v>948</v>
      </c>
      <c r="G417" s="131" t="s">
        <v>134</v>
      </c>
      <c r="H417" s="132">
        <v>98.174999999999997</v>
      </c>
      <c r="I417" s="133"/>
      <c r="J417" s="134">
        <f>ROUND(I417*H417,2)</f>
        <v>0</v>
      </c>
      <c r="K417" s="130" t="s">
        <v>135</v>
      </c>
      <c r="L417" s="32"/>
      <c r="M417" s="135" t="s">
        <v>3</v>
      </c>
      <c r="N417" s="136" t="s">
        <v>48</v>
      </c>
      <c r="P417" s="137">
        <f>O417*H417</f>
        <v>0</v>
      </c>
      <c r="Q417" s="137">
        <v>1.32E-3</v>
      </c>
      <c r="R417" s="137">
        <f>Q417*H417</f>
        <v>0.12959099999999998</v>
      </c>
      <c r="S417" s="137">
        <v>0</v>
      </c>
      <c r="T417" s="138">
        <f>S417*H417</f>
        <v>0</v>
      </c>
      <c r="AR417" s="139" t="s">
        <v>136</v>
      </c>
      <c r="AT417" s="139" t="s">
        <v>131</v>
      </c>
      <c r="AU417" s="139" t="s">
        <v>88</v>
      </c>
      <c r="AY417" s="17" t="s">
        <v>128</v>
      </c>
      <c r="BE417" s="140">
        <f>IF(N417="základní",J417,0)</f>
        <v>0</v>
      </c>
      <c r="BF417" s="140">
        <f>IF(N417="snížená",J417,0)</f>
        <v>0</v>
      </c>
      <c r="BG417" s="140">
        <f>IF(N417="zákl. přenesená",J417,0)</f>
        <v>0</v>
      </c>
      <c r="BH417" s="140">
        <f>IF(N417="sníž. přenesená",J417,0)</f>
        <v>0</v>
      </c>
      <c r="BI417" s="140">
        <f>IF(N417="nulová",J417,0)</f>
        <v>0</v>
      </c>
      <c r="BJ417" s="17" t="s">
        <v>85</v>
      </c>
      <c r="BK417" s="140">
        <f>ROUND(I417*H417,2)</f>
        <v>0</v>
      </c>
      <c r="BL417" s="17" t="s">
        <v>136</v>
      </c>
      <c r="BM417" s="139" t="s">
        <v>949</v>
      </c>
    </row>
    <row r="418" spans="2:65" s="1" customFormat="1" ht="11.25">
      <c r="B418" s="32"/>
      <c r="D418" s="141" t="s">
        <v>138</v>
      </c>
      <c r="F418" s="142" t="s">
        <v>950</v>
      </c>
      <c r="I418" s="143"/>
      <c r="L418" s="32"/>
      <c r="M418" s="144"/>
      <c r="T418" s="53"/>
      <c r="AT418" s="17" t="s">
        <v>138</v>
      </c>
      <c r="AU418" s="17" t="s">
        <v>88</v>
      </c>
    </row>
    <row r="419" spans="2:65" s="14" customFormat="1" ht="11.25">
      <c r="B419" s="171"/>
      <c r="D419" s="145" t="s">
        <v>149</v>
      </c>
      <c r="E419" s="172" t="s">
        <v>3</v>
      </c>
      <c r="F419" s="173" t="s">
        <v>774</v>
      </c>
      <c r="H419" s="172" t="s">
        <v>3</v>
      </c>
      <c r="I419" s="174"/>
      <c r="L419" s="171"/>
      <c r="M419" s="175"/>
      <c r="T419" s="176"/>
      <c r="AT419" s="172" t="s">
        <v>149</v>
      </c>
      <c r="AU419" s="172" t="s">
        <v>88</v>
      </c>
      <c r="AV419" s="14" t="s">
        <v>85</v>
      </c>
      <c r="AW419" s="14" t="s">
        <v>37</v>
      </c>
      <c r="AX419" s="14" t="s">
        <v>77</v>
      </c>
      <c r="AY419" s="172" t="s">
        <v>128</v>
      </c>
    </row>
    <row r="420" spans="2:65" s="12" customFormat="1" ht="11.25">
      <c r="B420" s="147"/>
      <c r="D420" s="145" t="s">
        <v>149</v>
      </c>
      <c r="E420" s="148" t="s">
        <v>3</v>
      </c>
      <c r="F420" s="149" t="s">
        <v>951</v>
      </c>
      <c r="H420" s="150">
        <v>98.174999999999997</v>
      </c>
      <c r="I420" s="151"/>
      <c r="L420" s="147"/>
      <c r="M420" s="152"/>
      <c r="T420" s="153"/>
      <c r="AT420" s="148" t="s">
        <v>149</v>
      </c>
      <c r="AU420" s="148" t="s">
        <v>88</v>
      </c>
      <c r="AV420" s="12" t="s">
        <v>88</v>
      </c>
      <c r="AW420" s="12" t="s">
        <v>37</v>
      </c>
      <c r="AX420" s="12" t="s">
        <v>85</v>
      </c>
      <c r="AY420" s="148" t="s">
        <v>128</v>
      </c>
    </row>
    <row r="421" spans="2:65" s="1" customFormat="1" ht="16.5" customHeight="1">
      <c r="B421" s="127"/>
      <c r="C421" s="128" t="s">
        <v>952</v>
      </c>
      <c r="D421" s="128" t="s">
        <v>131</v>
      </c>
      <c r="E421" s="129" t="s">
        <v>953</v>
      </c>
      <c r="F421" s="130" t="s">
        <v>954</v>
      </c>
      <c r="G421" s="131" t="s">
        <v>134</v>
      </c>
      <c r="H421" s="132">
        <v>98.174999999999997</v>
      </c>
      <c r="I421" s="133"/>
      <c r="J421" s="134">
        <f>ROUND(I421*H421,2)</f>
        <v>0</v>
      </c>
      <c r="K421" s="130" t="s">
        <v>135</v>
      </c>
      <c r="L421" s="32"/>
      <c r="M421" s="135" t="s">
        <v>3</v>
      </c>
      <c r="N421" s="136" t="s">
        <v>48</v>
      </c>
      <c r="P421" s="137">
        <f>O421*H421</f>
        <v>0</v>
      </c>
      <c r="Q421" s="137">
        <v>4.0000000000000003E-5</v>
      </c>
      <c r="R421" s="137">
        <f>Q421*H421</f>
        <v>3.9269999999999999E-3</v>
      </c>
      <c r="S421" s="137">
        <v>0</v>
      </c>
      <c r="T421" s="138">
        <f>S421*H421</f>
        <v>0</v>
      </c>
      <c r="AR421" s="139" t="s">
        <v>136</v>
      </c>
      <c r="AT421" s="139" t="s">
        <v>131</v>
      </c>
      <c r="AU421" s="139" t="s">
        <v>88</v>
      </c>
      <c r="AY421" s="17" t="s">
        <v>128</v>
      </c>
      <c r="BE421" s="140">
        <f>IF(N421="základní",J421,0)</f>
        <v>0</v>
      </c>
      <c r="BF421" s="140">
        <f>IF(N421="snížená",J421,0)</f>
        <v>0</v>
      </c>
      <c r="BG421" s="140">
        <f>IF(N421="zákl. přenesená",J421,0)</f>
        <v>0</v>
      </c>
      <c r="BH421" s="140">
        <f>IF(N421="sníž. přenesená",J421,0)</f>
        <v>0</v>
      </c>
      <c r="BI421" s="140">
        <f>IF(N421="nulová",J421,0)</f>
        <v>0</v>
      </c>
      <c r="BJ421" s="17" t="s">
        <v>85</v>
      </c>
      <c r="BK421" s="140">
        <f>ROUND(I421*H421,2)</f>
        <v>0</v>
      </c>
      <c r="BL421" s="17" t="s">
        <v>136</v>
      </c>
      <c r="BM421" s="139" t="s">
        <v>955</v>
      </c>
    </row>
    <row r="422" spans="2:65" s="1" customFormat="1" ht="11.25">
      <c r="B422" s="32"/>
      <c r="D422" s="141" t="s">
        <v>138</v>
      </c>
      <c r="F422" s="142" t="s">
        <v>956</v>
      </c>
      <c r="I422" s="143"/>
      <c r="L422" s="32"/>
      <c r="M422" s="144"/>
      <c r="T422" s="53"/>
      <c r="AT422" s="17" t="s">
        <v>138</v>
      </c>
      <c r="AU422" s="17" t="s">
        <v>88</v>
      </c>
    </row>
    <row r="423" spans="2:65" s="1" customFormat="1" ht="24.2" customHeight="1">
      <c r="B423" s="127"/>
      <c r="C423" s="128" t="s">
        <v>957</v>
      </c>
      <c r="D423" s="128" t="s">
        <v>131</v>
      </c>
      <c r="E423" s="129" t="s">
        <v>958</v>
      </c>
      <c r="F423" s="130" t="s">
        <v>959</v>
      </c>
      <c r="G423" s="131" t="s">
        <v>263</v>
      </c>
      <c r="H423" s="132">
        <v>3.9039999999999999</v>
      </c>
      <c r="I423" s="133"/>
      <c r="J423" s="134">
        <f>ROUND(I423*H423,2)</f>
        <v>0</v>
      </c>
      <c r="K423" s="130" t="s">
        <v>135</v>
      </c>
      <c r="L423" s="32"/>
      <c r="M423" s="135" t="s">
        <v>3</v>
      </c>
      <c r="N423" s="136" t="s">
        <v>48</v>
      </c>
      <c r="P423" s="137">
        <f>O423*H423</f>
        <v>0</v>
      </c>
      <c r="Q423" s="137">
        <v>1.0384500000000001</v>
      </c>
      <c r="R423" s="137">
        <f>Q423*H423</f>
        <v>4.0541087999999998</v>
      </c>
      <c r="S423" s="137">
        <v>0</v>
      </c>
      <c r="T423" s="138">
        <f>S423*H423</f>
        <v>0</v>
      </c>
      <c r="AR423" s="139" t="s">
        <v>136</v>
      </c>
      <c r="AT423" s="139" t="s">
        <v>131</v>
      </c>
      <c r="AU423" s="139" t="s">
        <v>88</v>
      </c>
      <c r="AY423" s="17" t="s">
        <v>128</v>
      </c>
      <c r="BE423" s="140">
        <f>IF(N423="základní",J423,0)</f>
        <v>0</v>
      </c>
      <c r="BF423" s="140">
        <f>IF(N423="snížená",J423,0)</f>
        <v>0</v>
      </c>
      <c r="BG423" s="140">
        <f>IF(N423="zákl. přenesená",J423,0)</f>
        <v>0</v>
      </c>
      <c r="BH423" s="140">
        <f>IF(N423="sníž. přenesená",J423,0)</f>
        <v>0</v>
      </c>
      <c r="BI423" s="140">
        <f>IF(N423="nulová",J423,0)</f>
        <v>0</v>
      </c>
      <c r="BJ423" s="17" t="s">
        <v>85</v>
      </c>
      <c r="BK423" s="140">
        <f>ROUND(I423*H423,2)</f>
        <v>0</v>
      </c>
      <c r="BL423" s="17" t="s">
        <v>136</v>
      </c>
      <c r="BM423" s="139" t="s">
        <v>960</v>
      </c>
    </row>
    <row r="424" spans="2:65" s="1" customFormat="1" ht="11.25">
      <c r="B424" s="32"/>
      <c r="D424" s="141" t="s">
        <v>138</v>
      </c>
      <c r="F424" s="142" t="s">
        <v>961</v>
      </c>
      <c r="I424" s="143"/>
      <c r="L424" s="32"/>
      <c r="M424" s="144"/>
      <c r="T424" s="53"/>
      <c r="AT424" s="17" t="s">
        <v>138</v>
      </c>
      <c r="AU424" s="17" t="s">
        <v>88</v>
      </c>
    </row>
    <row r="425" spans="2:65" s="12" customFormat="1" ht="11.25">
      <c r="B425" s="147"/>
      <c r="D425" s="145" t="s">
        <v>149</v>
      </c>
      <c r="E425" s="148" t="s">
        <v>3</v>
      </c>
      <c r="F425" s="149" t="s">
        <v>962</v>
      </c>
      <c r="H425" s="150">
        <v>3.9039999999999999</v>
      </c>
      <c r="I425" s="151"/>
      <c r="L425" s="147"/>
      <c r="M425" s="152"/>
      <c r="T425" s="153"/>
      <c r="AT425" s="148" t="s">
        <v>149</v>
      </c>
      <c r="AU425" s="148" t="s">
        <v>88</v>
      </c>
      <c r="AV425" s="12" t="s">
        <v>88</v>
      </c>
      <c r="AW425" s="12" t="s">
        <v>37</v>
      </c>
      <c r="AX425" s="12" t="s">
        <v>85</v>
      </c>
      <c r="AY425" s="148" t="s">
        <v>128</v>
      </c>
    </row>
    <row r="426" spans="2:65" s="1" customFormat="1" ht="24.2" customHeight="1">
      <c r="B426" s="127"/>
      <c r="C426" s="128" t="s">
        <v>963</v>
      </c>
      <c r="D426" s="128" t="s">
        <v>131</v>
      </c>
      <c r="E426" s="129" t="s">
        <v>964</v>
      </c>
      <c r="F426" s="130" t="s">
        <v>965</v>
      </c>
      <c r="G426" s="131" t="s">
        <v>263</v>
      </c>
      <c r="H426" s="132">
        <v>3.52</v>
      </c>
      <c r="I426" s="133"/>
      <c r="J426" s="134">
        <f>ROUND(I426*H426,2)</f>
        <v>0</v>
      </c>
      <c r="K426" s="130" t="s">
        <v>135</v>
      </c>
      <c r="L426" s="32"/>
      <c r="M426" s="135" t="s">
        <v>3</v>
      </c>
      <c r="N426" s="136" t="s">
        <v>48</v>
      </c>
      <c r="P426" s="137">
        <f>O426*H426</f>
        <v>0</v>
      </c>
      <c r="Q426" s="137">
        <v>1.07653</v>
      </c>
      <c r="R426" s="137">
        <f>Q426*H426</f>
        <v>3.7893856000000001</v>
      </c>
      <c r="S426" s="137">
        <v>0</v>
      </c>
      <c r="T426" s="138">
        <f>S426*H426</f>
        <v>0</v>
      </c>
      <c r="AR426" s="139" t="s">
        <v>136</v>
      </c>
      <c r="AT426" s="139" t="s">
        <v>131</v>
      </c>
      <c r="AU426" s="139" t="s">
        <v>88</v>
      </c>
      <c r="AY426" s="17" t="s">
        <v>128</v>
      </c>
      <c r="BE426" s="140">
        <f>IF(N426="základní",J426,0)</f>
        <v>0</v>
      </c>
      <c r="BF426" s="140">
        <f>IF(N426="snížená",J426,0)</f>
        <v>0</v>
      </c>
      <c r="BG426" s="140">
        <f>IF(N426="zákl. přenesená",J426,0)</f>
        <v>0</v>
      </c>
      <c r="BH426" s="140">
        <f>IF(N426="sníž. přenesená",J426,0)</f>
        <v>0</v>
      </c>
      <c r="BI426" s="140">
        <f>IF(N426="nulová",J426,0)</f>
        <v>0</v>
      </c>
      <c r="BJ426" s="17" t="s">
        <v>85</v>
      </c>
      <c r="BK426" s="140">
        <f>ROUND(I426*H426,2)</f>
        <v>0</v>
      </c>
      <c r="BL426" s="17" t="s">
        <v>136</v>
      </c>
      <c r="BM426" s="139" t="s">
        <v>966</v>
      </c>
    </row>
    <row r="427" spans="2:65" s="1" customFormat="1" ht="11.25">
      <c r="B427" s="32"/>
      <c r="D427" s="141" t="s">
        <v>138</v>
      </c>
      <c r="F427" s="142" t="s">
        <v>967</v>
      </c>
      <c r="I427" s="143"/>
      <c r="L427" s="32"/>
      <c r="M427" s="144"/>
      <c r="T427" s="53"/>
      <c r="AT427" s="17" t="s">
        <v>138</v>
      </c>
      <c r="AU427" s="17" t="s">
        <v>88</v>
      </c>
    </row>
    <row r="428" spans="2:65" s="12" customFormat="1" ht="11.25">
      <c r="B428" s="147"/>
      <c r="D428" s="145" t="s">
        <v>149</v>
      </c>
      <c r="E428" s="148" t="s">
        <v>3</v>
      </c>
      <c r="F428" s="149" t="s">
        <v>968</v>
      </c>
      <c r="H428" s="150">
        <v>3.52</v>
      </c>
      <c r="I428" s="151"/>
      <c r="L428" s="147"/>
      <c r="M428" s="152"/>
      <c r="T428" s="153"/>
      <c r="AT428" s="148" t="s">
        <v>149</v>
      </c>
      <c r="AU428" s="148" t="s">
        <v>88</v>
      </c>
      <c r="AV428" s="12" t="s">
        <v>88</v>
      </c>
      <c r="AW428" s="12" t="s">
        <v>37</v>
      </c>
      <c r="AX428" s="12" t="s">
        <v>85</v>
      </c>
      <c r="AY428" s="148" t="s">
        <v>128</v>
      </c>
    </row>
    <row r="429" spans="2:65" s="11" customFormat="1" ht="22.9" customHeight="1">
      <c r="B429" s="115"/>
      <c r="D429" s="116" t="s">
        <v>76</v>
      </c>
      <c r="E429" s="125" t="s">
        <v>136</v>
      </c>
      <c r="F429" s="125" t="s">
        <v>969</v>
      </c>
      <c r="I429" s="118"/>
      <c r="J429" s="126">
        <f>BK429</f>
        <v>0</v>
      </c>
      <c r="L429" s="115"/>
      <c r="M429" s="120"/>
      <c r="P429" s="121">
        <f>SUM(P430:P511)</f>
        <v>0</v>
      </c>
      <c r="R429" s="121">
        <f>SUM(R430:R511)</f>
        <v>511.45750629999998</v>
      </c>
      <c r="T429" s="122">
        <f>SUM(T430:T511)</f>
        <v>0</v>
      </c>
      <c r="AR429" s="116" t="s">
        <v>85</v>
      </c>
      <c r="AT429" s="123" t="s">
        <v>76</v>
      </c>
      <c r="AU429" s="123" t="s">
        <v>85</v>
      </c>
      <c r="AY429" s="116" t="s">
        <v>128</v>
      </c>
      <c r="BK429" s="124">
        <f>SUM(BK430:BK511)</f>
        <v>0</v>
      </c>
    </row>
    <row r="430" spans="2:65" s="1" customFormat="1" ht="16.5" customHeight="1">
      <c r="B430" s="127"/>
      <c r="C430" s="128" t="s">
        <v>970</v>
      </c>
      <c r="D430" s="128" t="s">
        <v>131</v>
      </c>
      <c r="E430" s="129" t="s">
        <v>971</v>
      </c>
      <c r="F430" s="130" t="s">
        <v>972</v>
      </c>
      <c r="G430" s="131" t="s">
        <v>313</v>
      </c>
      <c r="H430" s="132">
        <v>19</v>
      </c>
      <c r="I430" s="133"/>
      <c r="J430" s="134">
        <f>ROUND(I430*H430,2)</f>
        <v>0</v>
      </c>
      <c r="K430" s="130" t="s">
        <v>135</v>
      </c>
      <c r="L430" s="32"/>
      <c r="M430" s="135" t="s">
        <v>3</v>
      </c>
      <c r="N430" s="136" t="s">
        <v>48</v>
      </c>
      <c r="P430" s="137">
        <f>O430*H430</f>
        <v>0</v>
      </c>
      <c r="Q430" s="137">
        <v>0</v>
      </c>
      <c r="R430" s="137">
        <f>Q430*H430</f>
        <v>0</v>
      </c>
      <c r="S430" s="137">
        <v>0</v>
      </c>
      <c r="T430" s="138">
        <f>S430*H430</f>
        <v>0</v>
      </c>
      <c r="AR430" s="139" t="s">
        <v>136</v>
      </c>
      <c r="AT430" s="139" t="s">
        <v>131</v>
      </c>
      <c r="AU430" s="139" t="s">
        <v>88</v>
      </c>
      <c r="AY430" s="17" t="s">
        <v>128</v>
      </c>
      <c r="BE430" s="140">
        <f>IF(N430="základní",J430,0)</f>
        <v>0</v>
      </c>
      <c r="BF430" s="140">
        <f>IF(N430="snížená",J430,0)</f>
        <v>0</v>
      </c>
      <c r="BG430" s="140">
        <f>IF(N430="zákl. přenesená",J430,0)</f>
        <v>0</v>
      </c>
      <c r="BH430" s="140">
        <f>IF(N430="sníž. přenesená",J430,0)</f>
        <v>0</v>
      </c>
      <c r="BI430" s="140">
        <f>IF(N430="nulová",J430,0)</f>
        <v>0</v>
      </c>
      <c r="BJ430" s="17" t="s">
        <v>85</v>
      </c>
      <c r="BK430" s="140">
        <f>ROUND(I430*H430,2)</f>
        <v>0</v>
      </c>
      <c r="BL430" s="17" t="s">
        <v>136</v>
      </c>
      <c r="BM430" s="139" t="s">
        <v>973</v>
      </c>
    </row>
    <row r="431" spans="2:65" s="1" customFormat="1" ht="11.25">
      <c r="B431" s="32"/>
      <c r="D431" s="141" t="s">
        <v>138</v>
      </c>
      <c r="F431" s="142" t="s">
        <v>974</v>
      </c>
      <c r="I431" s="143"/>
      <c r="L431" s="32"/>
      <c r="M431" s="144"/>
      <c r="T431" s="53"/>
      <c r="AT431" s="17" t="s">
        <v>138</v>
      </c>
      <c r="AU431" s="17" t="s">
        <v>88</v>
      </c>
    </row>
    <row r="432" spans="2:65" s="14" customFormat="1" ht="11.25">
      <c r="B432" s="171"/>
      <c r="D432" s="145" t="s">
        <v>149</v>
      </c>
      <c r="E432" s="172" t="s">
        <v>3</v>
      </c>
      <c r="F432" s="173" t="s">
        <v>774</v>
      </c>
      <c r="H432" s="172" t="s">
        <v>3</v>
      </c>
      <c r="I432" s="174"/>
      <c r="L432" s="171"/>
      <c r="M432" s="175"/>
      <c r="T432" s="176"/>
      <c r="AT432" s="172" t="s">
        <v>149</v>
      </c>
      <c r="AU432" s="172" t="s">
        <v>88</v>
      </c>
      <c r="AV432" s="14" t="s">
        <v>85</v>
      </c>
      <c r="AW432" s="14" t="s">
        <v>37</v>
      </c>
      <c r="AX432" s="14" t="s">
        <v>77</v>
      </c>
      <c r="AY432" s="172" t="s">
        <v>128</v>
      </c>
    </row>
    <row r="433" spans="2:65" s="12" customFormat="1" ht="11.25">
      <c r="B433" s="147"/>
      <c r="D433" s="145" t="s">
        <v>149</v>
      </c>
      <c r="E433" s="148" t="s">
        <v>3</v>
      </c>
      <c r="F433" s="149" t="s">
        <v>975</v>
      </c>
      <c r="H433" s="150">
        <v>19</v>
      </c>
      <c r="I433" s="151"/>
      <c r="L433" s="147"/>
      <c r="M433" s="152"/>
      <c r="T433" s="153"/>
      <c r="AT433" s="148" t="s">
        <v>149</v>
      </c>
      <c r="AU433" s="148" t="s">
        <v>88</v>
      </c>
      <c r="AV433" s="12" t="s">
        <v>88</v>
      </c>
      <c r="AW433" s="12" t="s">
        <v>37</v>
      </c>
      <c r="AX433" s="12" t="s">
        <v>85</v>
      </c>
      <c r="AY433" s="148" t="s">
        <v>128</v>
      </c>
    </row>
    <row r="434" spans="2:65" s="1" customFormat="1" ht="24.2" customHeight="1">
      <c r="B434" s="127"/>
      <c r="C434" s="128" t="s">
        <v>976</v>
      </c>
      <c r="D434" s="128" t="s">
        <v>131</v>
      </c>
      <c r="E434" s="129" t="s">
        <v>977</v>
      </c>
      <c r="F434" s="130" t="s">
        <v>978</v>
      </c>
      <c r="G434" s="131" t="s">
        <v>313</v>
      </c>
      <c r="H434" s="132">
        <v>19</v>
      </c>
      <c r="I434" s="133"/>
      <c r="J434" s="134">
        <f>ROUND(I434*H434,2)</f>
        <v>0</v>
      </c>
      <c r="K434" s="130" t="s">
        <v>135</v>
      </c>
      <c r="L434" s="32"/>
      <c r="M434" s="135" t="s">
        <v>3</v>
      </c>
      <c r="N434" s="136" t="s">
        <v>48</v>
      </c>
      <c r="P434" s="137">
        <f>O434*H434</f>
        <v>0</v>
      </c>
      <c r="Q434" s="137">
        <v>0</v>
      </c>
      <c r="R434" s="137">
        <f>Q434*H434</f>
        <v>0</v>
      </c>
      <c r="S434" s="137">
        <v>0</v>
      </c>
      <c r="T434" s="138">
        <f>S434*H434</f>
        <v>0</v>
      </c>
      <c r="AR434" s="139" t="s">
        <v>136</v>
      </c>
      <c r="AT434" s="139" t="s">
        <v>131</v>
      </c>
      <c r="AU434" s="139" t="s">
        <v>88</v>
      </c>
      <c r="AY434" s="17" t="s">
        <v>128</v>
      </c>
      <c r="BE434" s="140">
        <f>IF(N434="základní",J434,0)</f>
        <v>0</v>
      </c>
      <c r="BF434" s="140">
        <f>IF(N434="snížená",J434,0)</f>
        <v>0</v>
      </c>
      <c r="BG434" s="140">
        <f>IF(N434="zákl. přenesená",J434,0)</f>
        <v>0</v>
      </c>
      <c r="BH434" s="140">
        <f>IF(N434="sníž. přenesená",J434,0)</f>
        <v>0</v>
      </c>
      <c r="BI434" s="140">
        <f>IF(N434="nulová",J434,0)</f>
        <v>0</v>
      </c>
      <c r="BJ434" s="17" t="s">
        <v>85</v>
      </c>
      <c r="BK434" s="140">
        <f>ROUND(I434*H434,2)</f>
        <v>0</v>
      </c>
      <c r="BL434" s="17" t="s">
        <v>136</v>
      </c>
      <c r="BM434" s="139" t="s">
        <v>979</v>
      </c>
    </row>
    <row r="435" spans="2:65" s="1" customFormat="1" ht="11.25">
      <c r="B435" s="32"/>
      <c r="D435" s="141" t="s">
        <v>138</v>
      </c>
      <c r="F435" s="142" t="s">
        <v>980</v>
      </c>
      <c r="I435" s="143"/>
      <c r="L435" s="32"/>
      <c r="M435" s="144"/>
      <c r="T435" s="53"/>
      <c r="AT435" s="17" t="s">
        <v>138</v>
      </c>
      <c r="AU435" s="17" t="s">
        <v>88</v>
      </c>
    </row>
    <row r="436" spans="2:65" s="1" customFormat="1" ht="16.5" customHeight="1">
      <c r="B436" s="127"/>
      <c r="C436" s="128" t="s">
        <v>981</v>
      </c>
      <c r="D436" s="128" t="s">
        <v>131</v>
      </c>
      <c r="E436" s="129" t="s">
        <v>982</v>
      </c>
      <c r="F436" s="130" t="s">
        <v>983</v>
      </c>
      <c r="G436" s="131" t="s">
        <v>263</v>
      </c>
      <c r="H436" s="132">
        <v>3.04</v>
      </c>
      <c r="I436" s="133"/>
      <c r="J436" s="134">
        <f>ROUND(I436*H436,2)</f>
        <v>0</v>
      </c>
      <c r="K436" s="130" t="s">
        <v>135</v>
      </c>
      <c r="L436" s="32"/>
      <c r="M436" s="135" t="s">
        <v>3</v>
      </c>
      <c r="N436" s="136" t="s">
        <v>48</v>
      </c>
      <c r="P436" s="137">
        <f>O436*H436</f>
        <v>0</v>
      </c>
      <c r="Q436" s="137">
        <v>1.0492699999999999</v>
      </c>
      <c r="R436" s="137">
        <f>Q436*H436</f>
        <v>3.1897807999999999</v>
      </c>
      <c r="S436" s="137">
        <v>0</v>
      </c>
      <c r="T436" s="138">
        <f>S436*H436</f>
        <v>0</v>
      </c>
      <c r="AR436" s="139" t="s">
        <v>136</v>
      </c>
      <c r="AT436" s="139" t="s">
        <v>131</v>
      </c>
      <c r="AU436" s="139" t="s">
        <v>88</v>
      </c>
      <c r="AY436" s="17" t="s">
        <v>128</v>
      </c>
      <c r="BE436" s="140">
        <f>IF(N436="základní",J436,0)</f>
        <v>0</v>
      </c>
      <c r="BF436" s="140">
        <f>IF(N436="snížená",J436,0)</f>
        <v>0</v>
      </c>
      <c r="BG436" s="140">
        <f>IF(N436="zákl. přenesená",J436,0)</f>
        <v>0</v>
      </c>
      <c r="BH436" s="140">
        <f>IF(N436="sníž. přenesená",J436,0)</f>
        <v>0</v>
      </c>
      <c r="BI436" s="140">
        <f>IF(N436="nulová",J436,0)</f>
        <v>0</v>
      </c>
      <c r="BJ436" s="17" t="s">
        <v>85</v>
      </c>
      <c r="BK436" s="140">
        <f>ROUND(I436*H436,2)</f>
        <v>0</v>
      </c>
      <c r="BL436" s="17" t="s">
        <v>136</v>
      </c>
      <c r="BM436" s="139" t="s">
        <v>984</v>
      </c>
    </row>
    <row r="437" spans="2:65" s="1" customFormat="1" ht="11.25">
      <c r="B437" s="32"/>
      <c r="D437" s="141" t="s">
        <v>138</v>
      </c>
      <c r="F437" s="142" t="s">
        <v>985</v>
      </c>
      <c r="I437" s="143"/>
      <c r="L437" s="32"/>
      <c r="M437" s="144"/>
      <c r="T437" s="53"/>
      <c r="AT437" s="17" t="s">
        <v>138</v>
      </c>
      <c r="AU437" s="17" t="s">
        <v>88</v>
      </c>
    </row>
    <row r="438" spans="2:65" s="12" customFormat="1" ht="11.25">
      <c r="B438" s="147"/>
      <c r="D438" s="145" t="s">
        <v>149</v>
      </c>
      <c r="E438" s="148" t="s">
        <v>3</v>
      </c>
      <c r="F438" s="149" t="s">
        <v>986</v>
      </c>
      <c r="H438" s="150">
        <v>3.04</v>
      </c>
      <c r="I438" s="151"/>
      <c r="L438" s="147"/>
      <c r="M438" s="152"/>
      <c r="T438" s="153"/>
      <c r="AT438" s="148" t="s">
        <v>149</v>
      </c>
      <c r="AU438" s="148" t="s">
        <v>88</v>
      </c>
      <c r="AV438" s="12" t="s">
        <v>88</v>
      </c>
      <c r="AW438" s="12" t="s">
        <v>37</v>
      </c>
      <c r="AX438" s="12" t="s">
        <v>85</v>
      </c>
      <c r="AY438" s="148" t="s">
        <v>128</v>
      </c>
    </row>
    <row r="439" spans="2:65" s="1" customFormat="1" ht="16.5" customHeight="1">
      <c r="B439" s="127"/>
      <c r="C439" s="128" t="s">
        <v>987</v>
      </c>
      <c r="D439" s="128" t="s">
        <v>131</v>
      </c>
      <c r="E439" s="129" t="s">
        <v>988</v>
      </c>
      <c r="F439" s="130" t="s">
        <v>989</v>
      </c>
      <c r="G439" s="131" t="s">
        <v>134</v>
      </c>
      <c r="H439" s="132">
        <v>42.5</v>
      </c>
      <c r="I439" s="133"/>
      <c r="J439" s="134">
        <f>ROUND(I439*H439,2)</f>
        <v>0</v>
      </c>
      <c r="K439" s="130" t="s">
        <v>135</v>
      </c>
      <c r="L439" s="32"/>
      <c r="M439" s="135" t="s">
        <v>3</v>
      </c>
      <c r="N439" s="136" t="s">
        <v>48</v>
      </c>
      <c r="P439" s="137">
        <f>O439*H439</f>
        <v>0</v>
      </c>
      <c r="Q439" s="137">
        <v>1.0869999999999999E-2</v>
      </c>
      <c r="R439" s="137">
        <f>Q439*H439</f>
        <v>0.46197499999999997</v>
      </c>
      <c r="S439" s="137">
        <v>0</v>
      </c>
      <c r="T439" s="138">
        <f>S439*H439</f>
        <v>0</v>
      </c>
      <c r="AR439" s="139" t="s">
        <v>136</v>
      </c>
      <c r="AT439" s="139" t="s">
        <v>131</v>
      </c>
      <c r="AU439" s="139" t="s">
        <v>88</v>
      </c>
      <c r="AY439" s="17" t="s">
        <v>128</v>
      </c>
      <c r="BE439" s="140">
        <f>IF(N439="základní",J439,0)</f>
        <v>0</v>
      </c>
      <c r="BF439" s="140">
        <f>IF(N439="snížená",J439,0)</f>
        <v>0</v>
      </c>
      <c r="BG439" s="140">
        <f>IF(N439="zákl. přenesená",J439,0)</f>
        <v>0</v>
      </c>
      <c r="BH439" s="140">
        <f>IF(N439="sníž. přenesená",J439,0)</f>
        <v>0</v>
      </c>
      <c r="BI439" s="140">
        <f>IF(N439="nulová",J439,0)</f>
        <v>0</v>
      </c>
      <c r="BJ439" s="17" t="s">
        <v>85</v>
      </c>
      <c r="BK439" s="140">
        <f>ROUND(I439*H439,2)</f>
        <v>0</v>
      </c>
      <c r="BL439" s="17" t="s">
        <v>136</v>
      </c>
      <c r="BM439" s="139" t="s">
        <v>990</v>
      </c>
    </row>
    <row r="440" spans="2:65" s="1" customFormat="1" ht="11.25">
      <c r="B440" s="32"/>
      <c r="D440" s="141" t="s">
        <v>138</v>
      </c>
      <c r="F440" s="142" t="s">
        <v>991</v>
      </c>
      <c r="I440" s="143"/>
      <c r="L440" s="32"/>
      <c r="M440" s="144"/>
      <c r="T440" s="53"/>
      <c r="AT440" s="17" t="s">
        <v>138</v>
      </c>
      <c r="AU440" s="17" t="s">
        <v>88</v>
      </c>
    </row>
    <row r="441" spans="2:65" s="14" customFormat="1" ht="11.25">
      <c r="B441" s="171"/>
      <c r="D441" s="145" t="s">
        <v>149</v>
      </c>
      <c r="E441" s="172" t="s">
        <v>3</v>
      </c>
      <c r="F441" s="173" t="s">
        <v>774</v>
      </c>
      <c r="H441" s="172" t="s">
        <v>3</v>
      </c>
      <c r="I441" s="174"/>
      <c r="L441" s="171"/>
      <c r="M441" s="175"/>
      <c r="T441" s="176"/>
      <c r="AT441" s="172" t="s">
        <v>149</v>
      </c>
      <c r="AU441" s="172" t="s">
        <v>88</v>
      </c>
      <c r="AV441" s="14" t="s">
        <v>85</v>
      </c>
      <c r="AW441" s="14" t="s">
        <v>37</v>
      </c>
      <c r="AX441" s="14" t="s">
        <v>77</v>
      </c>
      <c r="AY441" s="172" t="s">
        <v>128</v>
      </c>
    </row>
    <row r="442" spans="2:65" s="12" customFormat="1" ht="11.25">
      <c r="B442" s="147"/>
      <c r="D442" s="145" t="s">
        <v>149</v>
      </c>
      <c r="E442" s="148" t="s">
        <v>3</v>
      </c>
      <c r="F442" s="149" t="s">
        <v>992</v>
      </c>
      <c r="H442" s="150">
        <v>42.5</v>
      </c>
      <c r="I442" s="151"/>
      <c r="L442" s="147"/>
      <c r="M442" s="152"/>
      <c r="T442" s="153"/>
      <c r="AT442" s="148" t="s">
        <v>149</v>
      </c>
      <c r="AU442" s="148" t="s">
        <v>88</v>
      </c>
      <c r="AV442" s="12" t="s">
        <v>88</v>
      </c>
      <c r="AW442" s="12" t="s">
        <v>37</v>
      </c>
      <c r="AX442" s="12" t="s">
        <v>85</v>
      </c>
      <c r="AY442" s="148" t="s">
        <v>128</v>
      </c>
    </row>
    <row r="443" spans="2:65" s="1" customFormat="1" ht="16.5" customHeight="1">
      <c r="B443" s="127"/>
      <c r="C443" s="128" t="s">
        <v>993</v>
      </c>
      <c r="D443" s="128" t="s">
        <v>131</v>
      </c>
      <c r="E443" s="129" t="s">
        <v>994</v>
      </c>
      <c r="F443" s="130" t="s">
        <v>995</v>
      </c>
      <c r="G443" s="131" t="s">
        <v>134</v>
      </c>
      <c r="H443" s="132">
        <v>42.5</v>
      </c>
      <c r="I443" s="133"/>
      <c r="J443" s="134">
        <f>ROUND(I443*H443,2)</f>
        <v>0</v>
      </c>
      <c r="K443" s="130" t="s">
        <v>135</v>
      </c>
      <c r="L443" s="32"/>
      <c r="M443" s="135" t="s">
        <v>3</v>
      </c>
      <c r="N443" s="136" t="s">
        <v>48</v>
      </c>
      <c r="P443" s="137">
        <f>O443*H443</f>
        <v>0</v>
      </c>
      <c r="Q443" s="137">
        <v>0</v>
      </c>
      <c r="R443" s="137">
        <f>Q443*H443</f>
        <v>0</v>
      </c>
      <c r="S443" s="137">
        <v>0</v>
      </c>
      <c r="T443" s="138">
        <f>S443*H443</f>
        <v>0</v>
      </c>
      <c r="AR443" s="139" t="s">
        <v>136</v>
      </c>
      <c r="AT443" s="139" t="s">
        <v>131</v>
      </c>
      <c r="AU443" s="139" t="s">
        <v>88</v>
      </c>
      <c r="AY443" s="17" t="s">
        <v>128</v>
      </c>
      <c r="BE443" s="140">
        <f>IF(N443="základní",J443,0)</f>
        <v>0</v>
      </c>
      <c r="BF443" s="140">
        <f>IF(N443="snížená",J443,0)</f>
        <v>0</v>
      </c>
      <c r="BG443" s="140">
        <f>IF(N443="zákl. přenesená",J443,0)</f>
        <v>0</v>
      </c>
      <c r="BH443" s="140">
        <f>IF(N443="sníž. přenesená",J443,0)</f>
        <v>0</v>
      </c>
      <c r="BI443" s="140">
        <f>IF(N443="nulová",J443,0)</f>
        <v>0</v>
      </c>
      <c r="BJ443" s="17" t="s">
        <v>85</v>
      </c>
      <c r="BK443" s="140">
        <f>ROUND(I443*H443,2)</f>
        <v>0</v>
      </c>
      <c r="BL443" s="17" t="s">
        <v>136</v>
      </c>
      <c r="BM443" s="139" t="s">
        <v>996</v>
      </c>
    </row>
    <row r="444" spans="2:65" s="1" customFormat="1" ht="11.25">
      <c r="B444" s="32"/>
      <c r="D444" s="141" t="s">
        <v>138</v>
      </c>
      <c r="F444" s="142" t="s">
        <v>997</v>
      </c>
      <c r="I444" s="143"/>
      <c r="L444" s="32"/>
      <c r="M444" s="144"/>
      <c r="T444" s="53"/>
      <c r="AT444" s="17" t="s">
        <v>138</v>
      </c>
      <c r="AU444" s="17" t="s">
        <v>88</v>
      </c>
    </row>
    <row r="445" spans="2:65" s="1" customFormat="1" ht="16.5" customHeight="1">
      <c r="B445" s="127"/>
      <c r="C445" s="128" t="s">
        <v>998</v>
      </c>
      <c r="D445" s="128" t="s">
        <v>131</v>
      </c>
      <c r="E445" s="129" t="s">
        <v>999</v>
      </c>
      <c r="F445" s="130" t="s">
        <v>1000</v>
      </c>
      <c r="G445" s="131" t="s">
        <v>233</v>
      </c>
      <c r="H445" s="132">
        <v>6.5</v>
      </c>
      <c r="I445" s="133"/>
      <c r="J445" s="134">
        <f>ROUND(I445*H445,2)</f>
        <v>0</v>
      </c>
      <c r="K445" s="130" t="s">
        <v>135</v>
      </c>
      <c r="L445" s="32"/>
      <c r="M445" s="135" t="s">
        <v>3</v>
      </c>
      <c r="N445" s="136" t="s">
        <v>48</v>
      </c>
      <c r="P445" s="137">
        <f>O445*H445</f>
        <v>0</v>
      </c>
      <c r="Q445" s="137">
        <v>9.8999999999999999E-4</v>
      </c>
      <c r="R445" s="137">
        <f>Q445*H445</f>
        <v>6.4349999999999997E-3</v>
      </c>
      <c r="S445" s="137">
        <v>0</v>
      </c>
      <c r="T445" s="138">
        <f>S445*H445</f>
        <v>0</v>
      </c>
      <c r="AR445" s="139" t="s">
        <v>136</v>
      </c>
      <c r="AT445" s="139" t="s">
        <v>131</v>
      </c>
      <c r="AU445" s="139" t="s">
        <v>88</v>
      </c>
      <c r="AY445" s="17" t="s">
        <v>128</v>
      </c>
      <c r="BE445" s="140">
        <f>IF(N445="základní",J445,0)</f>
        <v>0</v>
      </c>
      <c r="BF445" s="140">
        <f>IF(N445="snížená",J445,0)</f>
        <v>0</v>
      </c>
      <c r="BG445" s="140">
        <f>IF(N445="zákl. přenesená",J445,0)</f>
        <v>0</v>
      </c>
      <c r="BH445" s="140">
        <f>IF(N445="sníž. přenesená",J445,0)</f>
        <v>0</v>
      </c>
      <c r="BI445" s="140">
        <f>IF(N445="nulová",J445,0)</f>
        <v>0</v>
      </c>
      <c r="BJ445" s="17" t="s">
        <v>85</v>
      </c>
      <c r="BK445" s="140">
        <f>ROUND(I445*H445,2)</f>
        <v>0</v>
      </c>
      <c r="BL445" s="17" t="s">
        <v>136</v>
      </c>
      <c r="BM445" s="139" t="s">
        <v>1001</v>
      </c>
    </row>
    <row r="446" spans="2:65" s="1" customFormat="1" ht="11.25">
      <c r="B446" s="32"/>
      <c r="D446" s="141" t="s">
        <v>138</v>
      </c>
      <c r="F446" s="142" t="s">
        <v>1002</v>
      </c>
      <c r="I446" s="143"/>
      <c r="L446" s="32"/>
      <c r="M446" s="144"/>
      <c r="T446" s="53"/>
      <c r="AT446" s="17" t="s">
        <v>138</v>
      </c>
      <c r="AU446" s="17" t="s">
        <v>88</v>
      </c>
    </row>
    <row r="447" spans="2:65" s="12" customFormat="1" ht="11.25">
      <c r="B447" s="147"/>
      <c r="D447" s="145" t="s">
        <v>149</v>
      </c>
      <c r="E447" s="148" t="s">
        <v>3</v>
      </c>
      <c r="F447" s="149" t="s">
        <v>1003</v>
      </c>
      <c r="H447" s="150">
        <v>6.5</v>
      </c>
      <c r="I447" s="151"/>
      <c r="L447" s="147"/>
      <c r="M447" s="152"/>
      <c r="T447" s="153"/>
      <c r="AT447" s="148" t="s">
        <v>149</v>
      </c>
      <c r="AU447" s="148" t="s">
        <v>88</v>
      </c>
      <c r="AV447" s="12" t="s">
        <v>88</v>
      </c>
      <c r="AW447" s="12" t="s">
        <v>37</v>
      </c>
      <c r="AX447" s="12" t="s">
        <v>85</v>
      </c>
      <c r="AY447" s="148" t="s">
        <v>128</v>
      </c>
    </row>
    <row r="448" spans="2:65" s="1" customFormat="1" ht="16.5" customHeight="1">
      <c r="B448" s="127"/>
      <c r="C448" s="128" t="s">
        <v>1004</v>
      </c>
      <c r="D448" s="128" t="s">
        <v>131</v>
      </c>
      <c r="E448" s="129" t="s">
        <v>1005</v>
      </c>
      <c r="F448" s="130" t="s">
        <v>1006</v>
      </c>
      <c r="G448" s="131" t="s">
        <v>134</v>
      </c>
      <c r="H448" s="132">
        <v>125</v>
      </c>
      <c r="I448" s="133"/>
      <c r="J448" s="134">
        <f>ROUND(I448*H448,2)</f>
        <v>0</v>
      </c>
      <c r="K448" s="130" t="s">
        <v>135</v>
      </c>
      <c r="L448" s="32"/>
      <c r="M448" s="135" t="s">
        <v>3</v>
      </c>
      <c r="N448" s="136" t="s">
        <v>48</v>
      </c>
      <c r="P448" s="137">
        <f>O448*H448</f>
        <v>0</v>
      </c>
      <c r="Q448" s="137">
        <v>0</v>
      </c>
      <c r="R448" s="137">
        <f>Q448*H448</f>
        <v>0</v>
      </c>
      <c r="S448" s="137">
        <v>0</v>
      </c>
      <c r="T448" s="138">
        <f>S448*H448</f>
        <v>0</v>
      </c>
      <c r="AR448" s="139" t="s">
        <v>136</v>
      </c>
      <c r="AT448" s="139" t="s">
        <v>131</v>
      </c>
      <c r="AU448" s="139" t="s">
        <v>88</v>
      </c>
      <c r="AY448" s="17" t="s">
        <v>128</v>
      </c>
      <c r="BE448" s="140">
        <f>IF(N448="základní",J448,0)</f>
        <v>0</v>
      </c>
      <c r="BF448" s="140">
        <f>IF(N448="snížená",J448,0)</f>
        <v>0</v>
      </c>
      <c r="BG448" s="140">
        <f>IF(N448="zákl. přenesená",J448,0)</f>
        <v>0</v>
      </c>
      <c r="BH448" s="140">
        <f>IF(N448="sníž. přenesená",J448,0)</f>
        <v>0</v>
      </c>
      <c r="BI448" s="140">
        <f>IF(N448="nulová",J448,0)</f>
        <v>0</v>
      </c>
      <c r="BJ448" s="17" t="s">
        <v>85</v>
      </c>
      <c r="BK448" s="140">
        <f>ROUND(I448*H448,2)</f>
        <v>0</v>
      </c>
      <c r="BL448" s="17" t="s">
        <v>136</v>
      </c>
      <c r="BM448" s="139" t="s">
        <v>1007</v>
      </c>
    </row>
    <row r="449" spans="2:65" s="1" customFormat="1" ht="11.25">
      <c r="B449" s="32"/>
      <c r="D449" s="141" t="s">
        <v>138</v>
      </c>
      <c r="F449" s="142" t="s">
        <v>1008</v>
      </c>
      <c r="I449" s="143"/>
      <c r="L449" s="32"/>
      <c r="M449" s="144"/>
      <c r="T449" s="53"/>
      <c r="AT449" s="17" t="s">
        <v>138</v>
      </c>
      <c r="AU449" s="17" t="s">
        <v>88</v>
      </c>
    </row>
    <row r="450" spans="2:65" s="14" customFormat="1" ht="11.25">
      <c r="B450" s="171"/>
      <c r="D450" s="145" t="s">
        <v>149</v>
      </c>
      <c r="E450" s="172" t="s">
        <v>3</v>
      </c>
      <c r="F450" s="173" t="s">
        <v>774</v>
      </c>
      <c r="H450" s="172" t="s">
        <v>3</v>
      </c>
      <c r="I450" s="174"/>
      <c r="L450" s="171"/>
      <c r="M450" s="175"/>
      <c r="T450" s="176"/>
      <c r="AT450" s="172" t="s">
        <v>149</v>
      </c>
      <c r="AU450" s="172" t="s">
        <v>88</v>
      </c>
      <c r="AV450" s="14" t="s">
        <v>85</v>
      </c>
      <c r="AW450" s="14" t="s">
        <v>37</v>
      </c>
      <c r="AX450" s="14" t="s">
        <v>77</v>
      </c>
      <c r="AY450" s="172" t="s">
        <v>128</v>
      </c>
    </row>
    <row r="451" spans="2:65" s="12" customFormat="1" ht="11.25">
      <c r="B451" s="147"/>
      <c r="D451" s="145" t="s">
        <v>149</v>
      </c>
      <c r="E451" s="148" t="s">
        <v>3</v>
      </c>
      <c r="F451" s="149" t="s">
        <v>1009</v>
      </c>
      <c r="H451" s="150">
        <v>70</v>
      </c>
      <c r="I451" s="151"/>
      <c r="L451" s="147"/>
      <c r="M451" s="152"/>
      <c r="T451" s="153"/>
      <c r="AT451" s="148" t="s">
        <v>149</v>
      </c>
      <c r="AU451" s="148" t="s">
        <v>88</v>
      </c>
      <c r="AV451" s="12" t="s">
        <v>88</v>
      </c>
      <c r="AW451" s="12" t="s">
        <v>37</v>
      </c>
      <c r="AX451" s="12" t="s">
        <v>77</v>
      </c>
      <c r="AY451" s="148" t="s">
        <v>128</v>
      </c>
    </row>
    <row r="452" spans="2:65" s="12" customFormat="1" ht="11.25">
      <c r="B452" s="147"/>
      <c r="D452" s="145" t="s">
        <v>149</v>
      </c>
      <c r="E452" s="148" t="s">
        <v>3</v>
      </c>
      <c r="F452" s="149" t="s">
        <v>1010</v>
      </c>
      <c r="H452" s="150">
        <v>55</v>
      </c>
      <c r="I452" s="151"/>
      <c r="L452" s="147"/>
      <c r="M452" s="152"/>
      <c r="T452" s="153"/>
      <c r="AT452" s="148" t="s">
        <v>149</v>
      </c>
      <c r="AU452" s="148" t="s">
        <v>88</v>
      </c>
      <c r="AV452" s="12" t="s">
        <v>88</v>
      </c>
      <c r="AW452" s="12" t="s">
        <v>37</v>
      </c>
      <c r="AX452" s="12" t="s">
        <v>77</v>
      </c>
      <c r="AY452" s="148" t="s">
        <v>128</v>
      </c>
    </row>
    <row r="453" spans="2:65" s="13" customFormat="1" ht="11.25">
      <c r="B453" s="154"/>
      <c r="D453" s="145" t="s">
        <v>149</v>
      </c>
      <c r="E453" s="155" t="s">
        <v>3</v>
      </c>
      <c r="F453" s="156" t="s">
        <v>153</v>
      </c>
      <c r="H453" s="157">
        <v>125</v>
      </c>
      <c r="I453" s="158"/>
      <c r="L453" s="154"/>
      <c r="M453" s="159"/>
      <c r="T453" s="160"/>
      <c r="AT453" s="155" t="s">
        <v>149</v>
      </c>
      <c r="AU453" s="155" t="s">
        <v>88</v>
      </c>
      <c r="AV453" s="13" t="s">
        <v>136</v>
      </c>
      <c r="AW453" s="13" t="s">
        <v>37</v>
      </c>
      <c r="AX453" s="13" t="s">
        <v>85</v>
      </c>
      <c r="AY453" s="155" t="s">
        <v>128</v>
      </c>
    </row>
    <row r="454" spans="2:65" s="1" customFormat="1" ht="21.75" customHeight="1">
      <c r="B454" s="127"/>
      <c r="C454" s="128" t="s">
        <v>1011</v>
      </c>
      <c r="D454" s="128" t="s">
        <v>131</v>
      </c>
      <c r="E454" s="129" t="s">
        <v>1012</v>
      </c>
      <c r="F454" s="130" t="s">
        <v>1013</v>
      </c>
      <c r="G454" s="131" t="s">
        <v>134</v>
      </c>
      <c r="H454" s="132">
        <v>84</v>
      </c>
      <c r="I454" s="133"/>
      <c r="J454" s="134">
        <f>ROUND(I454*H454,2)</f>
        <v>0</v>
      </c>
      <c r="K454" s="130" t="s">
        <v>135</v>
      </c>
      <c r="L454" s="32"/>
      <c r="M454" s="135" t="s">
        <v>3</v>
      </c>
      <c r="N454" s="136" t="s">
        <v>48</v>
      </c>
      <c r="P454" s="137">
        <f>O454*H454</f>
        <v>0</v>
      </c>
      <c r="Q454" s="137">
        <v>0</v>
      </c>
      <c r="R454" s="137">
        <f>Q454*H454</f>
        <v>0</v>
      </c>
      <c r="S454" s="137">
        <v>0</v>
      </c>
      <c r="T454" s="138">
        <f>S454*H454</f>
        <v>0</v>
      </c>
      <c r="AR454" s="139" t="s">
        <v>136</v>
      </c>
      <c r="AT454" s="139" t="s">
        <v>131</v>
      </c>
      <c r="AU454" s="139" t="s">
        <v>88</v>
      </c>
      <c r="AY454" s="17" t="s">
        <v>128</v>
      </c>
      <c r="BE454" s="140">
        <f>IF(N454="základní",J454,0)</f>
        <v>0</v>
      </c>
      <c r="BF454" s="140">
        <f>IF(N454="snížená",J454,0)</f>
        <v>0</v>
      </c>
      <c r="BG454" s="140">
        <f>IF(N454="zákl. přenesená",J454,0)</f>
        <v>0</v>
      </c>
      <c r="BH454" s="140">
        <f>IF(N454="sníž. přenesená",J454,0)</f>
        <v>0</v>
      </c>
      <c r="BI454" s="140">
        <f>IF(N454="nulová",J454,0)</f>
        <v>0</v>
      </c>
      <c r="BJ454" s="17" t="s">
        <v>85</v>
      </c>
      <c r="BK454" s="140">
        <f>ROUND(I454*H454,2)</f>
        <v>0</v>
      </c>
      <c r="BL454" s="17" t="s">
        <v>136</v>
      </c>
      <c r="BM454" s="139" t="s">
        <v>1014</v>
      </c>
    </row>
    <row r="455" spans="2:65" s="1" customFormat="1" ht="11.25">
      <c r="B455" s="32"/>
      <c r="D455" s="141" t="s">
        <v>138</v>
      </c>
      <c r="F455" s="142" t="s">
        <v>1015</v>
      </c>
      <c r="I455" s="143"/>
      <c r="L455" s="32"/>
      <c r="M455" s="144"/>
      <c r="T455" s="53"/>
      <c r="AT455" s="17" t="s">
        <v>138</v>
      </c>
      <c r="AU455" s="17" t="s">
        <v>88</v>
      </c>
    </row>
    <row r="456" spans="2:65" s="14" customFormat="1" ht="11.25">
      <c r="B456" s="171"/>
      <c r="D456" s="145" t="s">
        <v>149</v>
      </c>
      <c r="E456" s="172" t="s">
        <v>3</v>
      </c>
      <c r="F456" s="173" t="s">
        <v>1016</v>
      </c>
      <c r="H456" s="172" t="s">
        <v>3</v>
      </c>
      <c r="I456" s="174"/>
      <c r="L456" s="171"/>
      <c r="M456" s="175"/>
      <c r="T456" s="176"/>
      <c r="AT456" s="172" t="s">
        <v>149</v>
      </c>
      <c r="AU456" s="172" t="s">
        <v>88</v>
      </c>
      <c r="AV456" s="14" t="s">
        <v>85</v>
      </c>
      <c r="AW456" s="14" t="s">
        <v>37</v>
      </c>
      <c r="AX456" s="14" t="s">
        <v>77</v>
      </c>
      <c r="AY456" s="172" t="s">
        <v>128</v>
      </c>
    </row>
    <row r="457" spans="2:65" s="12" customFormat="1" ht="11.25">
      <c r="B457" s="147"/>
      <c r="D457" s="145" t="s">
        <v>149</v>
      </c>
      <c r="E457" s="148" t="s">
        <v>3</v>
      </c>
      <c r="F457" s="149" t="s">
        <v>1017</v>
      </c>
      <c r="H457" s="150">
        <v>84</v>
      </c>
      <c r="I457" s="151"/>
      <c r="L457" s="147"/>
      <c r="M457" s="152"/>
      <c r="T457" s="153"/>
      <c r="AT457" s="148" t="s">
        <v>149</v>
      </c>
      <c r="AU457" s="148" t="s">
        <v>88</v>
      </c>
      <c r="AV457" s="12" t="s">
        <v>88</v>
      </c>
      <c r="AW457" s="12" t="s">
        <v>37</v>
      </c>
      <c r="AX457" s="12" t="s">
        <v>85</v>
      </c>
      <c r="AY457" s="148" t="s">
        <v>128</v>
      </c>
    </row>
    <row r="458" spans="2:65" s="1" customFormat="1" ht="16.5" customHeight="1">
      <c r="B458" s="127"/>
      <c r="C458" s="128" t="s">
        <v>1018</v>
      </c>
      <c r="D458" s="128" t="s">
        <v>131</v>
      </c>
      <c r="E458" s="129" t="s">
        <v>1019</v>
      </c>
      <c r="F458" s="130" t="s">
        <v>1020</v>
      </c>
      <c r="G458" s="131" t="s">
        <v>134</v>
      </c>
      <c r="H458" s="132">
        <v>0.91500000000000004</v>
      </c>
      <c r="I458" s="133"/>
      <c r="J458" s="134">
        <f>ROUND(I458*H458,2)</f>
        <v>0</v>
      </c>
      <c r="K458" s="130" t="s">
        <v>135</v>
      </c>
      <c r="L458" s="32"/>
      <c r="M458" s="135" t="s">
        <v>3</v>
      </c>
      <c r="N458" s="136" t="s">
        <v>48</v>
      </c>
      <c r="P458" s="137">
        <f>O458*H458</f>
        <v>0</v>
      </c>
      <c r="Q458" s="137">
        <v>5.305E-2</v>
      </c>
      <c r="R458" s="137">
        <f>Q458*H458</f>
        <v>4.8540750000000001E-2</v>
      </c>
      <c r="S458" s="137">
        <v>0</v>
      </c>
      <c r="T458" s="138">
        <f>S458*H458</f>
        <v>0</v>
      </c>
      <c r="AR458" s="139" t="s">
        <v>136</v>
      </c>
      <c r="AT458" s="139" t="s">
        <v>131</v>
      </c>
      <c r="AU458" s="139" t="s">
        <v>88</v>
      </c>
      <c r="AY458" s="17" t="s">
        <v>128</v>
      </c>
      <c r="BE458" s="140">
        <f>IF(N458="základní",J458,0)</f>
        <v>0</v>
      </c>
      <c r="BF458" s="140">
        <f>IF(N458="snížená",J458,0)</f>
        <v>0</v>
      </c>
      <c r="BG458" s="140">
        <f>IF(N458="zákl. přenesená",J458,0)</f>
        <v>0</v>
      </c>
      <c r="BH458" s="140">
        <f>IF(N458="sníž. přenesená",J458,0)</f>
        <v>0</v>
      </c>
      <c r="BI458" s="140">
        <f>IF(N458="nulová",J458,0)</f>
        <v>0</v>
      </c>
      <c r="BJ458" s="17" t="s">
        <v>85</v>
      </c>
      <c r="BK458" s="140">
        <f>ROUND(I458*H458,2)</f>
        <v>0</v>
      </c>
      <c r="BL458" s="17" t="s">
        <v>136</v>
      </c>
      <c r="BM458" s="139" t="s">
        <v>1021</v>
      </c>
    </row>
    <row r="459" spans="2:65" s="1" customFormat="1" ht="11.25">
      <c r="B459" s="32"/>
      <c r="D459" s="141" t="s">
        <v>138</v>
      </c>
      <c r="F459" s="142" t="s">
        <v>1022</v>
      </c>
      <c r="I459" s="143"/>
      <c r="L459" s="32"/>
      <c r="M459" s="144"/>
      <c r="T459" s="53"/>
      <c r="AT459" s="17" t="s">
        <v>138</v>
      </c>
      <c r="AU459" s="17" t="s">
        <v>88</v>
      </c>
    </row>
    <row r="460" spans="2:65" s="12" customFormat="1" ht="11.25">
      <c r="B460" s="147"/>
      <c r="D460" s="145" t="s">
        <v>149</v>
      </c>
      <c r="E460" s="148" t="s">
        <v>3</v>
      </c>
      <c r="F460" s="149" t="s">
        <v>1023</v>
      </c>
      <c r="H460" s="150">
        <v>0.91500000000000004</v>
      </c>
      <c r="I460" s="151"/>
      <c r="L460" s="147"/>
      <c r="M460" s="152"/>
      <c r="T460" s="153"/>
      <c r="AT460" s="148" t="s">
        <v>149</v>
      </c>
      <c r="AU460" s="148" t="s">
        <v>88</v>
      </c>
      <c r="AV460" s="12" t="s">
        <v>88</v>
      </c>
      <c r="AW460" s="12" t="s">
        <v>37</v>
      </c>
      <c r="AX460" s="12" t="s">
        <v>85</v>
      </c>
      <c r="AY460" s="148" t="s">
        <v>128</v>
      </c>
    </row>
    <row r="461" spans="2:65" s="1" customFormat="1" ht="16.5" customHeight="1">
      <c r="B461" s="127"/>
      <c r="C461" s="128" t="s">
        <v>1024</v>
      </c>
      <c r="D461" s="128" t="s">
        <v>131</v>
      </c>
      <c r="E461" s="129" t="s">
        <v>1025</v>
      </c>
      <c r="F461" s="130" t="s">
        <v>1026</v>
      </c>
      <c r="G461" s="131" t="s">
        <v>134</v>
      </c>
      <c r="H461" s="132">
        <v>0.91500000000000004</v>
      </c>
      <c r="I461" s="133"/>
      <c r="J461" s="134">
        <f>ROUND(I461*H461,2)</f>
        <v>0</v>
      </c>
      <c r="K461" s="130" t="s">
        <v>135</v>
      </c>
      <c r="L461" s="32"/>
      <c r="M461" s="135" t="s">
        <v>3</v>
      </c>
      <c r="N461" s="136" t="s">
        <v>48</v>
      </c>
      <c r="P461" s="137">
        <f>O461*H461</f>
        <v>0</v>
      </c>
      <c r="Q461" s="137">
        <v>5.305E-2</v>
      </c>
      <c r="R461" s="137">
        <f>Q461*H461</f>
        <v>4.8540750000000001E-2</v>
      </c>
      <c r="S461" s="137">
        <v>0</v>
      </c>
      <c r="T461" s="138">
        <f>S461*H461</f>
        <v>0</v>
      </c>
      <c r="AR461" s="139" t="s">
        <v>136</v>
      </c>
      <c r="AT461" s="139" t="s">
        <v>131</v>
      </c>
      <c r="AU461" s="139" t="s">
        <v>88</v>
      </c>
      <c r="AY461" s="17" t="s">
        <v>128</v>
      </c>
      <c r="BE461" s="140">
        <f>IF(N461="základní",J461,0)</f>
        <v>0</v>
      </c>
      <c r="BF461" s="140">
        <f>IF(N461="snížená",J461,0)</f>
        <v>0</v>
      </c>
      <c r="BG461" s="140">
        <f>IF(N461="zákl. přenesená",J461,0)</f>
        <v>0</v>
      </c>
      <c r="BH461" s="140">
        <f>IF(N461="sníž. přenesená",J461,0)</f>
        <v>0</v>
      </c>
      <c r="BI461" s="140">
        <f>IF(N461="nulová",J461,0)</f>
        <v>0</v>
      </c>
      <c r="BJ461" s="17" t="s">
        <v>85</v>
      </c>
      <c r="BK461" s="140">
        <f>ROUND(I461*H461,2)</f>
        <v>0</v>
      </c>
      <c r="BL461" s="17" t="s">
        <v>136</v>
      </c>
      <c r="BM461" s="139" t="s">
        <v>1027</v>
      </c>
    </row>
    <row r="462" spans="2:65" s="1" customFormat="1" ht="11.25">
      <c r="B462" s="32"/>
      <c r="D462" s="141" t="s">
        <v>138</v>
      </c>
      <c r="F462" s="142" t="s">
        <v>1028</v>
      </c>
      <c r="I462" s="143"/>
      <c r="L462" s="32"/>
      <c r="M462" s="144"/>
      <c r="T462" s="53"/>
      <c r="AT462" s="17" t="s">
        <v>138</v>
      </c>
      <c r="AU462" s="17" t="s">
        <v>88</v>
      </c>
    </row>
    <row r="463" spans="2:65" s="1" customFormat="1" ht="16.5" customHeight="1">
      <c r="B463" s="127"/>
      <c r="C463" s="128" t="s">
        <v>1029</v>
      </c>
      <c r="D463" s="128" t="s">
        <v>131</v>
      </c>
      <c r="E463" s="129" t="s">
        <v>1030</v>
      </c>
      <c r="F463" s="130" t="s">
        <v>1031</v>
      </c>
      <c r="G463" s="131" t="s">
        <v>134</v>
      </c>
      <c r="H463" s="132">
        <v>425</v>
      </c>
      <c r="I463" s="133"/>
      <c r="J463" s="134">
        <f>ROUND(I463*H463,2)</f>
        <v>0</v>
      </c>
      <c r="K463" s="130" t="s">
        <v>135</v>
      </c>
      <c r="L463" s="32"/>
      <c r="M463" s="135" t="s">
        <v>3</v>
      </c>
      <c r="N463" s="136" t="s">
        <v>48</v>
      </c>
      <c r="P463" s="137">
        <f>O463*H463</f>
        <v>0</v>
      </c>
      <c r="Q463" s="137">
        <v>0.4</v>
      </c>
      <c r="R463" s="137">
        <f>Q463*H463</f>
        <v>170</v>
      </c>
      <c r="S463" s="137">
        <v>0</v>
      </c>
      <c r="T463" s="138">
        <f>S463*H463</f>
        <v>0</v>
      </c>
      <c r="AR463" s="139" t="s">
        <v>136</v>
      </c>
      <c r="AT463" s="139" t="s">
        <v>131</v>
      </c>
      <c r="AU463" s="139" t="s">
        <v>88</v>
      </c>
      <c r="AY463" s="17" t="s">
        <v>128</v>
      </c>
      <c r="BE463" s="140">
        <f>IF(N463="základní",J463,0)</f>
        <v>0</v>
      </c>
      <c r="BF463" s="140">
        <f>IF(N463="snížená",J463,0)</f>
        <v>0</v>
      </c>
      <c r="BG463" s="140">
        <f>IF(N463="zákl. přenesená",J463,0)</f>
        <v>0</v>
      </c>
      <c r="BH463" s="140">
        <f>IF(N463="sníž. přenesená",J463,0)</f>
        <v>0</v>
      </c>
      <c r="BI463" s="140">
        <f>IF(N463="nulová",J463,0)</f>
        <v>0</v>
      </c>
      <c r="BJ463" s="17" t="s">
        <v>85</v>
      </c>
      <c r="BK463" s="140">
        <f>ROUND(I463*H463,2)</f>
        <v>0</v>
      </c>
      <c r="BL463" s="17" t="s">
        <v>136</v>
      </c>
      <c r="BM463" s="139" t="s">
        <v>1032</v>
      </c>
    </row>
    <row r="464" spans="2:65" s="1" customFormat="1" ht="11.25">
      <c r="B464" s="32"/>
      <c r="D464" s="141" t="s">
        <v>138</v>
      </c>
      <c r="F464" s="142" t="s">
        <v>1033</v>
      </c>
      <c r="I464" s="143"/>
      <c r="L464" s="32"/>
      <c r="M464" s="144"/>
      <c r="T464" s="53"/>
      <c r="AT464" s="17" t="s">
        <v>138</v>
      </c>
      <c r="AU464" s="17" t="s">
        <v>88</v>
      </c>
    </row>
    <row r="465" spans="2:65" s="14" customFormat="1" ht="11.25">
      <c r="B465" s="171"/>
      <c r="D465" s="145" t="s">
        <v>149</v>
      </c>
      <c r="E465" s="172" t="s">
        <v>3</v>
      </c>
      <c r="F465" s="173" t="s">
        <v>1034</v>
      </c>
      <c r="H465" s="172" t="s">
        <v>3</v>
      </c>
      <c r="I465" s="174"/>
      <c r="L465" s="171"/>
      <c r="M465" s="175"/>
      <c r="T465" s="176"/>
      <c r="AT465" s="172" t="s">
        <v>149</v>
      </c>
      <c r="AU465" s="172" t="s">
        <v>88</v>
      </c>
      <c r="AV465" s="14" t="s">
        <v>85</v>
      </c>
      <c r="AW465" s="14" t="s">
        <v>37</v>
      </c>
      <c r="AX465" s="14" t="s">
        <v>77</v>
      </c>
      <c r="AY465" s="172" t="s">
        <v>128</v>
      </c>
    </row>
    <row r="466" spans="2:65" s="12" customFormat="1" ht="11.25">
      <c r="B466" s="147"/>
      <c r="D466" s="145" t="s">
        <v>149</v>
      </c>
      <c r="E466" s="148" t="s">
        <v>3</v>
      </c>
      <c r="F466" s="149" t="s">
        <v>1035</v>
      </c>
      <c r="H466" s="150">
        <v>299</v>
      </c>
      <c r="I466" s="151"/>
      <c r="L466" s="147"/>
      <c r="M466" s="152"/>
      <c r="T466" s="153"/>
      <c r="AT466" s="148" t="s">
        <v>149</v>
      </c>
      <c r="AU466" s="148" t="s">
        <v>88</v>
      </c>
      <c r="AV466" s="12" t="s">
        <v>88</v>
      </c>
      <c r="AW466" s="12" t="s">
        <v>37</v>
      </c>
      <c r="AX466" s="12" t="s">
        <v>77</v>
      </c>
      <c r="AY466" s="148" t="s">
        <v>128</v>
      </c>
    </row>
    <row r="467" spans="2:65" s="12" customFormat="1" ht="11.25">
      <c r="B467" s="147"/>
      <c r="D467" s="145" t="s">
        <v>149</v>
      </c>
      <c r="E467" s="148" t="s">
        <v>3</v>
      </c>
      <c r="F467" s="149" t="s">
        <v>1036</v>
      </c>
      <c r="H467" s="150">
        <v>126</v>
      </c>
      <c r="I467" s="151"/>
      <c r="L467" s="147"/>
      <c r="M467" s="152"/>
      <c r="T467" s="153"/>
      <c r="AT467" s="148" t="s">
        <v>149</v>
      </c>
      <c r="AU467" s="148" t="s">
        <v>88</v>
      </c>
      <c r="AV467" s="12" t="s">
        <v>88</v>
      </c>
      <c r="AW467" s="12" t="s">
        <v>37</v>
      </c>
      <c r="AX467" s="12" t="s">
        <v>77</v>
      </c>
      <c r="AY467" s="148" t="s">
        <v>128</v>
      </c>
    </row>
    <row r="468" spans="2:65" s="13" customFormat="1" ht="11.25">
      <c r="B468" s="154"/>
      <c r="D468" s="145" t="s">
        <v>149</v>
      </c>
      <c r="E468" s="155" t="s">
        <v>3</v>
      </c>
      <c r="F468" s="156" t="s">
        <v>153</v>
      </c>
      <c r="H468" s="157">
        <v>425</v>
      </c>
      <c r="I468" s="158"/>
      <c r="L468" s="154"/>
      <c r="M468" s="159"/>
      <c r="T468" s="160"/>
      <c r="AT468" s="155" t="s">
        <v>149</v>
      </c>
      <c r="AU468" s="155" t="s">
        <v>88</v>
      </c>
      <c r="AV468" s="13" t="s">
        <v>136</v>
      </c>
      <c r="AW468" s="13" t="s">
        <v>37</v>
      </c>
      <c r="AX468" s="13" t="s">
        <v>85</v>
      </c>
      <c r="AY468" s="155" t="s">
        <v>128</v>
      </c>
    </row>
    <row r="469" spans="2:65" s="1" customFormat="1" ht="16.5" customHeight="1">
      <c r="B469" s="127"/>
      <c r="C469" s="128" t="s">
        <v>1037</v>
      </c>
      <c r="D469" s="128" t="s">
        <v>131</v>
      </c>
      <c r="E469" s="129" t="s">
        <v>1038</v>
      </c>
      <c r="F469" s="130" t="s">
        <v>1039</v>
      </c>
      <c r="G469" s="131" t="s">
        <v>313</v>
      </c>
      <c r="H469" s="132">
        <v>26</v>
      </c>
      <c r="I469" s="133"/>
      <c r="J469" s="134">
        <f>ROUND(I469*H469,2)</f>
        <v>0</v>
      </c>
      <c r="K469" s="130" t="s">
        <v>135</v>
      </c>
      <c r="L469" s="32"/>
      <c r="M469" s="135" t="s">
        <v>3</v>
      </c>
      <c r="N469" s="136" t="s">
        <v>48</v>
      </c>
      <c r="P469" s="137">
        <f>O469*H469</f>
        <v>0</v>
      </c>
      <c r="Q469" s="137">
        <v>0</v>
      </c>
      <c r="R469" s="137">
        <f>Q469*H469</f>
        <v>0</v>
      </c>
      <c r="S469" s="137">
        <v>0</v>
      </c>
      <c r="T469" s="138">
        <f>S469*H469</f>
        <v>0</v>
      </c>
      <c r="AR469" s="139" t="s">
        <v>136</v>
      </c>
      <c r="AT469" s="139" t="s">
        <v>131</v>
      </c>
      <c r="AU469" s="139" t="s">
        <v>88</v>
      </c>
      <c r="AY469" s="17" t="s">
        <v>128</v>
      </c>
      <c r="BE469" s="140">
        <f>IF(N469="základní",J469,0)</f>
        <v>0</v>
      </c>
      <c r="BF469" s="140">
        <f>IF(N469="snížená",J469,0)</f>
        <v>0</v>
      </c>
      <c r="BG469" s="140">
        <f>IF(N469="zákl. přenesená",J469,0)</f>
        <v>0</v>
      </c>
      <c r="BH469" s="140">
        <f>IF(N469="sníž. přenesená",J469,0)</f>
        <v>0</v>
      </c>
      <c r="BI469" s="140">
        <f>IF(N469="nulová",J469,0)</f>
        <v>0</v>
      </c>
      <c r="BJ469" s="17" t="s">
        <v>85</v>
      </c>
      <c r="BK469" s="140">
        <f>ROUND(I469*H469,2)</f>
        <v>0</v>
      </c>
      <c r="BL469" s="17" t="s">
        <v>136</v>
      </c>
      <c r="BM469" s="139" t="s">
        <v>1040</v>
      </c>
    </row>
    <row r="470" spans="2:65" s="1" customFormat="1" ht="11.25">
      <c r="B470" s="32"/>
      <c r="D470" s="141" t="s">
        <v>138</v>
      </c>
      <c r="F470" s="142" t="s">
        <v>1041</v>
      </c>
      <c r="I470" s="143"/>
      <c r="L470" s="32"/>
      <c r="M470" s="144"/>
      <c r="T470" s="53"/>
      <c r="AT470" s="17" t="s">
        <v>138</v>
      </c>
      <c r="AU470" s="17" t="s">
        <v>88</v>
      </c>
    </row>
    <row r="471" spans="2:65" s="14" customFormat="1" ht="11.25">
      <c r="B471" s="171"/>
      <c r="D471" s="145" t="s">
        <v>149</v>
      </c>
      <c r="E471" s="172" t="s">
        <v>3</v>
      </c>
      <c r="F471" s="173" t="s">
        <v>1042</v>
      </c>
      <c r="H471" s="172" t="s">
        <v>3</v>
      </c>
      <c r="I471" s="174"/>
      <c r="L471" s="171"/>
      <c r="M471" s="175"/>
      <c r="T471" s="176"/>
      <c r="AT471" s="172" t="s">
        <v>149</v>
      </c>
      <c r="AU471" s="172" t="s">
        <v>88</v>
      </c>
      <c r="AV471" s="14" t="s">
        <v>85</v>
      </c>
      <c r="AW471" s="14" t="s">
        <v>37</v>
      </c>
      <c r="AX471" s="14" t="s">
        <v>77</v>
      </c>
      <c r="AY471" s="172" t="s">
        <v>128</v>
      </c>
    </row>
    <row r="472" spans="2:65" s="12" customFormat="1" ht="11.25">
      <c r="B472" s="147"/>
      <c r="D472" s="145" t="s">
        <v>149</v>
      </c>
      <c r="E472" s="148" t="s">
        <v>3</v>
      </c>
      <c r="F472" s="149" t="s">
        <v>1043</v>
      </c>
      <c r="H472" s="150">
        <v>26</v>
      </c>
      <c r="I472" s="151"/>
      <c r="L472" s="147"/>
      <c r="M472" s="152"/>
      <c r="T472" s="153"/>
      <c r="AT472" s="148" t="s">
        <v>149</v>
      </c>
      <c r="AU472" s="148" t="s">
        <v>88</v>
      </c>
      <c r="AV472" s="12" t="s">
        <v>88</v>
      </c>
      <c r="AW472" s="12" t="s">
        <v>37</v>
      </c>
      <c r="AX472" s="12" t="s">
        <v>85</v>
      </c>
      <c r="AY472" s="148" t="s">
        <v>128</v>
      </c>
    </row>
    <row r="473" spans="2:65" s="1" customFormat="1" ht="16.5" customHeight="1">
      <c r="B473" s="127"/>
      <c r="C473" s="128" t="s">
        <v>1044</v>
      </c>
      <c r="D473" s="128" t="s">
        <v>131</v>
      </c>
      <c r="E473" s="129" t="s">
        <v>1045</v>
      </c>
      <c r="F473" s="130" t="s">
        <v>1046</v>
      </c>
      <c r="G473" s="131" t="s">
        <v>313</v>
      </c>
      <c r="H473" s="132">
        <v>50.96</v>
      </c>
      <c r="I473" s="133"/>
      <c r="J473" s="134">
        <f>ROUND(I473*H473,2)</f>
        <v>0</v>
      </c>
      <c r="K473" s="130" t="s">
        <v>135</v>
      </c>
      <c r="L473" s="32"/>
      <c r="M473" s="135" t="s">
        <v>3</v>
      </c>
      <c r="N473" s="136" t="s">
        <v>48</v>
      </c>
      <c r="P473" s="137">
        <f>O473*H473</f>
        <v>0</v>
      </c>
      <c r="Q473" s="137">
        <v>2.09</v>
      </c>
      <c r="R473" s="137">
        <f>Q473*H473</f>
        <v>106.5064</v>
      </c>
      <c r="S473" s="137">
        <v>0</v>
      </c>
      <c r="T473" s="138">
        <f>S473*H473</f>
        <v>0</v>
      </c>
      <c r="AR473" s="139" t="s">
        <v>136</v>
      </c>
      <c r="AT473" s="139" t="s">
        <v>131</v>
      </c>
      <c r="AU473" s="139" t="s">
        <v>88</v>
      </c>
      <c r="AY473" s="17" t="s">
        <v>128</v>
      </c>
      <c r="BE473" s="140">
        <f>IF(N473="základní",J473,0)</f>
        <v>0</v>
      </c>
      <c r="BF473" s="140">
        <f>IF(N473="snížená",J473,0)</f>
        <v>0</v>
      </c>
      <c r="BG473" s="140">
        <f>IF(N473="zákl. přenesená",J473,0)</f>
        <v>0</v>
      </c>
      <c r="BH473" s="140">
        <f>IF(N473="sníž. přenesená",J473,0)</f>
        <v>0</v>
      </c>
      <c r="BI473" s="140">
        <f>IF(N473="nulová",J473,0)</f>
        <v>0</v>
      </c>
      <c r="BJ473" s="17" t="s">
        <v>85</v>
      </c>
      <c r="BK473" s="140">
        <f>ROUND(I473*H473,2)</f>
        <v>0</v>
      </c>
      <c r="BL473" s="17" t="s">
        <v>136</v>
      </c>
      <c r="BM473" s="139" t="s">
        <v>1047</v>
      </c>
    </row>
    <row r="474" spans="2:65" s="1" customFormat="1" ht="11.25">
      <c r="B474" s="32"/>
      <c r="D474" s="141" t="s">
        <v>138</v>
      </c>
      <c r="F474" s="142" t="s">
        <v>1048</v>
      </c>
      <c r="I474" s="143"/>
      <c r="L474" s="32"/>
      <c r="M474" s="144"/>
      <c r="T474" s="53"/>
      <c r="AT474" s="17" t="s">
        <v>138</v>
      </c>
      <c r="AU474" s="17" t="s">
        <v>88</v>
      </c>
    </row>
    <row r="475" spans="2:65" s="12" customFormat="1" ht="11.25">
      <c r="B475" s="147"/>
      <c r="D475" s="145" t="s">
        <v>149</v>
      </c>
      <c r="E475" s="148" t="s">
        <v>3</v>
      </c>
      <c r="F475" s="149" t="s">
        <v>1049</v>
      </c>
      <c r="H475" s="150">
        <v>45.71</v>
      </c>
      <c r="I475" s="151"/>
      <c r="L475" s="147"/>
      <c r="M475" s="152"/>
      <c r="T475" s="153"/>
      <c r="AT475" s="148" t="s">
        <v>149</v>
      </c>
      <c r="AU475" s="148" t="s">
        <v>88</v>
      </c>
      <c r="AV475" s="12" t="s">
        <v>88</v>
      </c>
      <c r="AW475" s="12" t="s">
        <v>37</v>
      </c>
      <c r="AX475" s="12" t="s">
        <v>77</v>
      </c>
      <c r="AY475" s="148" t="s">
        <v>128</v>
      </c>
    </row>
    <row r="476" spans="2:65" s="12" customFormat="1" ht="11.25">
      <c r="B476" s="147"/>
      <c r="D476" s="145" t="s">
        <v>149</v>
      </c>
      <c r="E476" s="148" t="s">
        <v>3</v>
      </c>
      <c r="F476" s="149" t="s">
        <v>1050</v>
      </c>
      <c r="H476" s="150">
        <v>5.25</v>
      </c>
      <c r="I476" s="151"/>
      <c r="L476" s="147"/>
      <c r="M476" s="152"/>
      <c r="T476" s="153"/>
      <c r="AT476" s="148" t="s">
        <v>149</v>
      </c>
      <c r="AU476" s="148" t="s">
        <v>88</v>
      </c>
      <c r="AV476" s="12" t="s">
        <v>88</v>
      </c>
      <c r="AW476" s="12" t="s">
        <v>37</v>
      </c>
      <c r="AX476" s="12" t="s">
        <v>77</v>
      </c>
      <c r="AY476" s="148" t="s">
        <v>128</v>
      </c>
    </row>
    <row r="477" spans="2:65" s="13" customFormat="1" ht="11.25">
      <c r="B477" s="154"/>
      <c r="D477" s="145" t="s">
        <v>149</v>
      </c>
      <c r="E477" s="155" t="s">
        <v>3</v>
      </c>
      <c r="F477" s="156" t="s">
        <v>153</v>
      </c>
      <c r="H477" s="157">
        <v>50.96</v>
      </c>
      <c r="I477" s="158"/>
      <c r="L477" s="154"/>
      <c r="M477" s="159"/>
      <c r="T477" s="160"/>
      <c r="AT477" s="155" t="s">
        <v>149</v>
      </c>
      <c r="AU477" s="155" t="s">
        <v>88</v>
      </c>
      <c r="AV477" s="13" t="s">
        <v>136</v>
      </c>
      <c r="AW477" s="13" t="s">
        <v>37</v>
      </c>
      <c r="AX477" s="13" t="s">
        <v>85</v>
      </c>
      <c r="AY477" s="155" t="s">
        <v>128</v>
      </c>
    </row>
    <row r="478" spans="2:65" s="1" customFormat="1" ht="16.5" customHeight="1">
      <c r="B478" s="127"/>
      <c r="C478" s="128" t="s">
        <v>1051</v>
      </c>
      <c r="D478" s="128" t="s">
        <v>131</v>
      </c>
      <c r="E478" s="129" t="s">
        <v>1052</v>
      </c>
      <c r="F478" s="130" t="s">
        <v>1053</v>
      </c>
      <c r="G478" s="131" t="s">
        <v>313</v>
      </c>
      <c r="H478" s="132">
        <v>4</v>
      </c>
      <c r="I478" s="133"/>
      <c r="J478" s="134">
        <f>ROUND(I478*H478,2)</f>
        <v>0</v>
      </c>
      <c r="K478" s="130" t="s">
        <v>135</v>
      </c>
      <c r="L478" s="32"/>
      <c r="M478" s="135" t="s">
        <v>3</v>
      </c>
      <c r="N478" s="136" t="s">
        <v>48</v>
      </c>
      <c r="P478" s="137">
        <f>O478*H478</f>
        <v>0</v>
      </c>
      <c r="Q478" s="137">
        <v>1.9967999999999999</v>
      </c>
      <c r="R478" s="137">
        <f>Q478*H478</f>
        <v>7.9871999999999996</v>
      </c>
      <c r="S478" s="137">
        <v>0</v>
      </c>
      <c r="T478" s="138">
        <f>S478*H478</f>
        <v>0</v>
      </c>
      <c r="AR478" s="139" t="s">
        <v>136</v>
      </c>
      <c r="AT478" s="139" t="s">
        <v>131</v>
      </c>
      <c r="AU478" s="139" t="s">
        <v>88</v>
      </c>
      <c r="AY478" s="17" t="s">
        <v>128</v>
      </c>
      <c r="BE478" s="140">
        <f>IF(N478="základní",J478,0)</f>
        <v>0</v>
      </c>
      <c r="BF478" s="140">
        <f>IF(N478="snížená",J478,0)</f>
        <v>0</v>
      </c>
      <c r="BG478" s="140">
        <f>IF(N478="zákl. přenesená",J478,0)</f>
        <v>0</v>
      </c>
      <c r="BH478" s="140">
        <f>IF(N478="sníž. přenesená",J478,0)</f>
        <v>0</v>
      </c>
      <c r="BI478" s="140">
        <f>IF(N478="nulová",J478,0)</f>
        <v>0</v>
      </c>
      <c r="BJ478" s="17" t="s">
        <v>85</v>
      </c>
      <c r="BK478" s="140">
        <f>ROUND(I478*H478,2)</f>
        <v>0</v>
      </c>
      <c r="BL478" s="17" t="s">
        <v>136</v>
      </c>
      <c r="BM478" s="139" t="s">
        <v>1054</v>
      </c>
    </row>
    <row r="479" spans="2:65" s="1" customFormat="1" ht="11.25">
      <c r="B479" s="32"/>
      <c r="D479" s="141" t="s">
        <v>138</v>
      </c>
      <c r="F479" s="142" t="s">
        <v>1055</v>
      </c>
      <c r="I479" s="143"/>
      <c r="L479" s="32"/>
      <c r="M479" s="144"/>
      <c r="T479" s="53"/>
      <c r="AT479" s="17" t="s">
        <v>138</v>
      </c>
      <c r="AU479" s="17" t="s">
        <v>88</v>
      </c>
    </row>
    <row r="480" spans="2:65" s="14" customFormat="1" ht="11.25">
      <c r="B480" s="171"/>
      <c r="D480" s="145" t="s">
        <v>149</v>
      </c>
      <c r="E480" s="172" t="s">
        <v>3</v>
      </c>
      <c r="F480" s="173" t="s">
        <v>1016</v>
      </c>
      <c r="H480" s="172" t="s">
        <v>3</v>
      </c>
      <c r="I480" s="174"/>
      <c r="L480" s="171"/>
      <c r="M480" s="175"/>
      <c r="T480" s="176"/>
      <c r="AT480" s="172" t="s">
        <v>149</v>
      </c>
      <c r="AU480" s="172" t="s">
        <v>88</v>
      </c>
      <c r="AV480" s="14" t="s">
        <v>85</v>
      </c>
      <c r="AW480" s="14" t="s">
        <v>37</v>
      </c>
      <c r="AX480" s="14" t="s">
        <v>77</v>
      </c>
      <c r="AY480" s="172" t="s">
        <v>128</v>
      </c>
    </row>
    <row r="481" spans="2:65" s="12" customFormat="1" ht="11.25">
      <c r="B481" s="147"/>
      <c r="D481" s="145" t="s">
        <v>149</v>
      </c>
      <c r="E481" s="148" t="s">
        <v>3</v>
      </c>
      <c r="F481" s="149" t="s">
        <v>1056</v>
      </c>
      <c r="H481" s="150">
        <v>4</v>
      </c>
      <c r="I481" s="151"/>
      <c r="L481" s="147"/>
      <c r="M481" s="152"/>
      <c r="T481" s="153"/>
      <c r="AT481" s="148" t="s">
        <v>149</v>
      </c>
      <c r="AU481" s="148" t="s">
        <v>88</v>
      </c>
      <c r="AV481" s="12" t="s">
        <v>88</v>
      </c>
      <c r="AW481" s="12" t="s">
        <v>37</v>
      </c>
      <c r="AX481" s="12" t="s">
        <v>85</v>
      </c>
      <c r="AY481" s="148" t="s">
        <v>128</v>
      </c>
    </row>
    <row r="482" spans="2:65" s="1" customFormat="1" ht="33" customHeight="1">
      <c r="B482" s="127"/>
      <c r="C482" s="128" t="s">
        <v>1057</v>
      </c>
      <c r="D482" s="128" t="s">
        <v>131</v>
      </c>
      <c r="E482" s="129" t="s">
        <v>1058</v>
      </c>
      <c r="F482" s="130" t="s">
        <v>1059</v>
      </c>
      <c r="G482" s="131" t="s">
        <v>313</v>
      </c>
      <c r="H482" s="132">
        <v>7.2</v>
      </c>
      <c r="I482" s="133"/>
      <c r="J482" s="134">
        <f>ROUND(I482*H482,2)</f>
        <v>0</v>
      </c>
      <c r="K482" s="130" t="s">
        <v>135</v>
      </c>
      <c r="L482" s="32"/>
      <c r="M482" s="135" t="s">
        <v>3</v>
      </c>
      <c r="N482" s="136" t="s">
        <v>48</v>
      </c>
      <c r="P482" s="137">
        <f>O482*H482</f>
        <v>0</v>
      </c>
      <c r="Q482" s="137">
        <v>2.5068199999999998</v>
      </c>
      <c r="R482" s="137">
        <f>Q482*H482</f>
        <v>18.049104</v>
      </c>
      <c r="S482" s="137">
        <v>0</v>
      </c>
      <c r="T482" s="138">
        <f>S482*H482</f>
        <v>0</v>
      </c>
      <c r="AR482" s="139" t="s">
        <v>136</v>
      </c>
      <c r="AT482" s="139" t="s">
        <v>131</v>
      </c>
      <c r="AU482" s="139" t="s">
        <v>88</v>
      </c>
      <c r="AY482" s="17" t="s">
        <v>128</v>
      </c>
      <c r="BE482" s="140">
        <f>IF(N482="základní",J482,0)</f>
        <v>0</v>
      </c>
      <c r="BF482" s="140">
        <f>IF(N482="snížená",J482,0)</f>
        <v>0</v>
      </c>
      <c r="BG482" s="140">
        <f>IF(N482="zákl. přenesená",J482,0)</f>
        <v>0</v>
      </c>
      <c r="BH482" s="140">
        <f>IF(N482="sníž. přenesená",J482,0)</f>
        <v>0</v>
      </c>
      <c r="BI482" s="140">
        <f>IF(N482="nulová",J482,0)</f>
        <v>0</v>
      </c>
      <c r="BJ482" s="17" t="s">
        <v>85</v>
      </c>
      <c r="BK482" s="140">
        <f>ROUND(I482*H482,2)</f>
        <v>0</v>
      </c>
      <c r="BL482" s="17" t="s">
        <v>136</v>
      </c>
      <c r="BM482" s="139" t="s">
        <v>1060</v>
      </c>
    </row>
    <row r="483" spans="2:65" s="1" customFormat="1" ht="11.25">
      <c r="B483" s="32"/>
      <c r="D483" s="141" t="s">
        <v>138</v>
      </c>
      <c r="F483" s="142" t="s">
        <v>1061</v>
      </c>
      <c r="I483" s="143"/>
      <c r="L483" s="32"/>
      <c r="M483" s="144"/>
      <c r="T483" s="53"/>
      <c r="AT483" s="17" t="s">
        <v>138</v>
      </c>
      <c r="AU483" s="17" t="s">
        <v>88</v>
      </c>
    </row>
    <row r="484" spans="2:65" s="14" customFormat="1" ht="11.25">
      <c r="B484" s="171"/>
      <c r="D484" s="145" t="s">
        <v>149</v>
      </c>
      <c r="E484" s="172" t="s">
        <v>3</v>
      </c>
      <c r="F484" s="173" t="s">
        <v>1062</v>
      </c>
      <c r="H484" s="172" t="s">
        <v>3</v>
      </c>
      <c r="I484" s="174"/>
      <c r="L484" s="171"/>
      <c r="M484" s="175"/>
      <c r="T484" s="176"/>
      <c r="AT484" s="172" t="s">
        <v>149</v>
      </c>
      <c r="AU484" s="172" t="s">
        <v>88</v>
      </c>
      <c r="AV484" s="14" t="s">
        <v>85</v>
      </c>
      <c r="AW484" s="14" t="s">
        <v>37</v>
      </c>
      <c r="AX484" s="14" t="s">
        <v>77</v>
      </c>
      <c r="AY484" s="172" t="s">
        <v>128</v>
      </c>
    </row>
    <row r="485" spans="2:65" s="12" customFormat="1" ht="11.25">
      <c r="B485" s="147"/>
      <c r="D485" s="145" t="s">
        <v>149</v>
      </c>
      <c r="E485" s="148" t="s">
        <v>3</v>
      </c>
      <c r="F485" s="149" t="s">
        <v>1063</v>
      </c>
      <c r="H485" s="150">
        <v>2.4</v>
      </c>
      <c r="I485" s="151"/>
      <c r="L485" s="147"/>
      <c r="M485" s="152"/>
      <c r="T485" s="153"/>
      <c r="AT485" s="148" t="s">
        <v>149</v>
      </c>
      <c r="AU485" s="148" t="s">
        <v>88</v>
      </c>
      <c r="AV485" s="12" t="s">
        <v>88</v>
      </c>
      <c r="AW485" s="12" t="s">
        <v>37</v>
      </c>
      <c r="AX485" s="12" t="s">
        <v>77</v>
      </c>
      <c r="AY485" s="148" t="s">
        <v>128</v>
      </c>
    </row>
    <row r="486" spans="2:65" s="12" customFormat="1" ht="11.25">
      <c r="B486" s="147"/>
      <c r="D486" s="145" t="s">
        <v>149</v>
      </c>
      <c r="E486" s="148" t="s">
        <v>3</v>
      </c>
      <c r="F486" s="149" t="s">
        <v>1064</v>
      </c>
      <c r="H486" s="150">
        <v>4.8</v>
      </c>
      <c r="I486" s="151"/>
      <c r="L486" s="147"/>
      <c r="M486" s="152"/>
      <c r="T486" s="153"/>
      <c r="AT486" s="148" t="s">
        <v>149</v>
      </c>
      <c r="AU486" s="148" t="s">
        <v>88</v>
      </c>
      <c r="AV486" s="12" t="s">
        <v>88</v>
      </c>
      <c r="AW486" s="12" t="s">
        <v>37</v>
      </c>
      <c r="AX486" s="12" t="s">
        <v>77</v>
      </c>
      <c r="AY486" s="148" t="s">
        <v>128</v>
      </c>
    </row>
    <row r="487" spans="2:65" s="13" customFormat="1" ht="11.25">
      <c r="B487" s="154"/>
      <c r="D487" s="145" t="s">
        <v>149</v>
      </c>
      <c r="E487" s="155" t="s">
        <v>3</v>
      </c>
      <c r="F487" s="156" t="s">
        <v>153</v>
      </c>
      <c r="H487" s="157">
        <v>7.1999999999999993</v>
      </c>
      <c r="I487" s="158"/>
      <c r="L487" s="154"/>
      <c r="M487" s="159"/>
      <c r="T487" s="160"/>
      <c r="AT487" s="155" t="s">
        <v>149</v>
      </c>
      <c r="AU487" s="155" t="s">
        <v>88</v>
      </c>
      <c r="AV487" s="13" t="s">
        <v>136</v>
      </c>
      <c r="AW487" s="13" t="s">
        <v>37</v>
      </c>
      <c r="AX487" s="13" t="s">
        <v>85</v>
      </c>
      <c r="AY487" s="155" t="s">
        <v>128</v>
      </c>
    </row>
    <row r="488" spans="2:65" s="1" customFormat="1" ht="24.2" customHeight="1">
      <c r="B488" s="127"/>
      <c r="C488" s="128" t="s">
        <v>1065</v>
      </c>
      <c r="D488" s="128" t="s">
        <v>131</v>
      </c>
      <c r="E488" s="129" t="s">
        <v>1066</v>
      </c>
      <c r="F488" s="130" t="s">
        <v>1067</v>
      </c>
      <c r="G488" s="131" t="s">
        <v>313</v>
      </c>
      <c r="H488" s="132">
        <v>19.5</v>
      </c>
      <c r="I488" s="133"/>
      <c r="J488" s="134">
        <f>ROUND(I488*H488,2)</f>
        <v>0</v>
      </c>
      <c r="K488" s="130" t="s">
        <v>135</v>
      </c>
      <c r="L488" s="32"/>
      <c r="M488" s="135" t="s">
        <v>3</v>
      </c>
      <c r="N488" s="136" t="s">
        <v>48</v>
      </c>
      <c r="P488" s="137">
        <f>O488*H488</f>
        <v>0</v>
      </c>
      <c r="Q488" s="137">
        <v>2.4142999999999999</v>
      </c>
      <c r="R488" s="137">
        <f>Q488*H488</f>
        <v>47.078849999999996</v>
      </c>
      <c r="S488" s="137">
        <v>0</v>
      </c>
      <c r="T488" s="138">
        <f>S488*H488</f>
        <v>0</v>
      </c>
      <c r="AR488" s="139" t="s">
        <v>136</v>
      </c>
      <c r="AT488" s="139" t="s">
        <v>131</v>
      </c>
      <c r="AU488" s="139" t="s">
        <v>88</v>
      </c>
      <c r="AY488" s="17" t="s">
        <v>128</v>
      </c>
      <c r="BE488" s="140">
        <f>IF(N488="základní",J488,0)</f>
        <v>0</v>
      </c>
      <c r="BF488" s="140">
        <f>IF(N488="snížená",J488,0)</f>
        <v>0</v>
      </c>
      <c r="BG488" s="140">
        <f>IF(N488="zákl. přenesená",J488,0)</f>
        <v>0</v>
      </c>
      <c r="BH488" s="140">
        <f>IF(N488="sníž. přenesená",J488,0)</f>
        <v>0</v>
      </c>
      <c r="BI488" s="140">
        <f>IF(N488="nulová",J488,0)</f>
        <v>0</v>
      </c>
      <c r="BJ488" s="17" t="s">
        <v>85</v>
      </c>
      <c r="BK488" s="140">
        <f>ROUND(I488*H488,2)</f>
        <v>0</v>
      </c>
      <c r="BL488" s="17" t="s">
        <v>136</v>
      </c>
      <c r="BM488" s="139" t="s">
        <v>1068</v>
      </c>
    </row>
    <row r="489" spans="2:65" s="1" customFormat="1" ht="11.25">
      <c r="B489" s="32"/>
      <c r="D489" s="141" t="s">
        <v>138</v>
      </c>
      <c r="F489" s="142" t="s">
        <v>1069</v>
      </c>
      <c r="I489" s="143"/>
      <c r="L489" s="32"/>
      <c r="M489" s="144"/>
      <c r="T489" s="53"/>
      <c r="AT489" s="17" t="s">
        <v>138</v>
      </c>
      <c r="AU489" s="17" t="s">
        <v>88</v>
      </c>
    </row>
    <row r="490" spans="2:65" s="14" customFormat="1" ht="11.25">
      <c r="B490" s="171"/>
      <c r="D490" s="145" t="s">
        <v>149</v>
      </c>
      <c r="E490" s="172" t="s">
        <v>3</v>
      </c>
      <c r="F490" s="173" t="s">
        <v>1070</v>
      </c>
      <c r="H490" s="172" t="s">
        <v>3</v>
      </c>
      <c r="I490" s="174"/>
      <c r="L490" s="171"/>
      <c r="M490" s="175"/>
      <c r="T490" s="176"/>
      <c r="AT490" s="172" t="s">
        <v>149</v>
      </c>
      <c r="AU490" s="172" t="s">
        <v>88</v>
      </c>
      <c r="AV490" s="14" t="s">
        <v>85</v>
      </c>
      <c r="AW490" s="14" t="s">
        <v>37</v>
      </c>
      <c r="AX490" s="14" t="s">
        <v>77</v>
      </c>
      <c r="AY490" s="172" t="s">
        <v>128</v>
      </c>
    </row>
    <row r="491" spans="2:65" s="12" customFormat="1" ht="11.25">
      <c r="B491" s="147"/>
      <c r="D491" s="145" t="s">
        <v>149</v>
      </c>
      <c r="E491" s="148" t="s">
        <v>3</v>
      </c>
      <c r="F491" s="149" t="s">
        <v>1071</v>
      </c>
      <c r="H491" s="150">
        <v>14</v>
      </c>
      <c r="I491" s="151"/>
      <c r="L491" s="147"/>
      <c r="M491" s="152"/>
      <c r="T491" s="153"/>
      <c r="AT491" s="148" t="s">
        <v>149</v>
      </c>
      <c r="AU491" s="148" t="s">
        <v>88</v>
      </c>
      <c r="AV491" s="12" t="s">
        <v>88</v>
      </c>
      <c r="AW491" s="12" t="s">
        <v>37</v>
      </c>
      <c r="AX491" s="12" t="s">
        <v>77</v>
      </c>
      <c r="AY491" s="148" t="s">
        <v>128</v>
      </c>
    </row>
    <row r="492" spans="2:65" s="12" customFormat="1" ht="11.25">
      <c r="B492" s="147"/>
      <c r="D492" s="145" t="s">
        <v>149</v>
      </c>
      <c r="E492" s="148" t="s">
        <v>3</v>
      </c>
      <c r="F492" s="149" t="s">
        <v>1072</v>
      </c>
      <c r="H492" s="150">
        <v>5.5</v>
      </c>
      <c r="I492" s="151"/>
      <c r="L492" s="147"/>
      <c r="M492" s="152"/>
      <c r="T492" s="153"/>
      <c r="AT492" s="148" t="s">
        <v>149</v>
      </c>
      <c r="AU492" s="148" t="s">
        <v>88</v>
      </c>
      <c r="AV492" s="12" t="s">
        <v>88</v>
      </c>
      <c r="AW492" s="12" t="s">
        <v>37</v>
      </c>
      <c r="AX492" s="12" t="s">
        <v>77</v>
      </c>
      <c r="AY492" s="148" t="s">
        <v>128</v>
      </c>
    </row>
    <row r="493" spans="2:65" s="13" customFormat="1" ht="11.25">
      <c r="B493" s="154"/>
      <c r="D493" s="145" t="s">
        <v>149</v>
      </c>
      <c r="E493" s="155" t="s">
        <v>3</v>
      </c>
      <c r="F493" s="156" t="s">
        <v>153</v>
      </c>
      <c r="H493" s="157">
        <v>19.5</v>
      </c>
      <c r="I493" s="158"/>
      <c r="L493" s="154"/>
      <c r="M493" s="159"/>
      <c r="T493" s="160"/>
      <c r="AT493" s="155" t="s">
        <v>149</v>
      </c>
      <c r="AU493" s="155" t="s">
        <v>88</v>
      </c>
      <c r="AV493" s="13" t="s">
        <v>136</v>
      </c>
      <c r="AW493" s="13" t="s">
        <v>37</v>
      </c>
      <c r="AX493" s="13" t="s">
        <v>85</v>
      </c>
      <c r="AY493" s="155" t="s">
        <v>128</v>
      </c>
    </row>
    <row r="494" spans="2:65" s="1" customFormat="1" ht="16.5" customHeight="1">
      <c r="B494" s="127"/>
      <c r="C494" s="128" t="s">
        <v>1073</v>
      </c>
      <c r="D494" s="128" t="s">
        <v>131</v>
      </c>
      <c r="E494" s="129" t="s">
        <v>1074</v>
      </c>
      <c r="F494" s="130" t="s">
        <v>1075</v>
      </c>
      <c r="G494" s="131" t="s">
        <v>313</v>
      </c>
      <c r="H494" s="132">
        <v>3.5</v>
      </c>
      <c r="I494" s="133"/>
      <c r="J494" s="134">
        <f>ROUND(I494*H494,2)</f>
        <v>0</v>
      </c>
      <c r="K494" s="130" t="s">
        <v>135</v>
      </c>
      <c r="L494" s="32"/>
      <c r="M494" s="135" t="s">
        <v>3</v>
      </c>
      <c r="N494" s="136" t="s">
        <v>48</v>
      </c>
      <c r="P494" s="137">
        <f>O494*H494</f>
        <v>0</v>
      </c>
      <c r="Q494" s="137">
        <v>1.8480000000000001</v>
      </c>
      <c r="R494" s="137">
        <f>Q494*H494</f>
        <v>6.468</v>
      </c>
      <c r="S494" s="137">
        <v>0</v>
      </c>
      <c r="T494" s="138">
        <f>S494*H494</f>
        <v>0</v>
      </c>
      <c r="AR494" s="139" t="s">
        <v>136</v>
      </c>
      <c r="AT494" s="139" t="s">
        <v>131</v>
      </c>
      <c r="AU494" s="139" t="s">
        <v>88</v>
      </c>
      <c r="AY494" s="17" t="s">
        <v>128</v>
      </c>
      <c r="BE494" s="140">
        <f>IF(N494="základní",J494,0)</f>
        <v>0</v>
      </c>
      <c r="BF494" s="140">
        <f>IF(N494="snížená",J494,0)</f>
        <v>0</v>
      </c>
      <c r="BG494" s="140">
        <f>IF(N494="zákl. přenesená",J494,0)</f>
        <v>0</v>
      </c>
      <c r="BH494" s="140">
        <f>IF(N494="sníž. přenesená",J494,0)</f>
        <v>0</v>
      </c>
      <c r="BI494" s="140">
        <f>IF(N494="nulová",J494,0)</f>
        <v>0</v>
      </c>
      <c r="BJ494" s="17" t="s">
        <v>85</v>
      </c>
      <c r="BK494" s="140">
        <f>ROUND(I494*H494,2)</f>
        <v>0</v>
      </c>
      <c r="BL494" s="17" t="s">
        <v>136</v>
      </c>
      <c r="BM494" s="139" t="s">
        <v>1076</v>
      </c>
    </row>
    <row r="495" spans="2:65" s="1" customFormat="1" ht="11.25">
      <c r="B495" s="32"/>
      <c r="D495" s="141" t="s">
        <v>138</v>
      </c>
      <c r="F495" s="142" t="s">
        <v>1077</v>
      </c>
      <c r="I495" s="143"/>
      <c r="L495" s="32"/>
      <c r="M495" s="144"/>
      <c r="T495" s="53"/>
      <c r="AT495" s="17" t="s">
        <v>138</v>
      </c>
      <c r="AU495" s="17" t="s">
        <v>88</v>
      </c>
    </row>
    <row r="496" spans="2:65" s="14" customFormat="1" ht="11.25">
      <c r="B496" s="171"/>
      <c r="D496" s="145" t="s">
        <v>149</v>
      </c>
      <c r="E496" s="172" t="s">
        <v>3</v>
      </c>
      <c r="F496" s="173" t="s">
        <v>1016</v>
      </c>
      <c r="H496" s="172" t="s">
        <v>3</v>
      </c>
      <c r="I496" s="174"/>
      <c r="L496" s="171"/>
      <c r="M496" s="175"/>
      <c r="T496" s="176"/>
      <c r="AT496" s="172" t="s">
        <v>149</v>
      </c>
      <c r="AU496" s="172" t="s">
        <v>88</v>
      </c>
      <c r="AV496" s="14" t="s">
        <v>85</v>
      </c>
      <c r="AW496" s="14" t="s">
        <v>37</v>
      </c>
      <c r="AX496" s="14" t="s">
        <v>77</v>
      </c>
      <c r="AY496" s="172" t="s">
        <v>128</v>
      </c>
    </row>
    <row r="497" spans="2:65" s="12" customFormat="1" ht="11.25">
      <c r="B497" s="147"/>
      <c r="D497" s="145" t="s">
        <v>149</v>
      </c>
      <c r="E497" s="148" t="s">
        <v>3</v>
      </c>
      <c r="F497" s="149" t="s">
        <v>1078</v>
      </c>
      <c r="H497" s="150">
        <v>3.5</v>
      </c>
      <c r="I497" s="151"/>
      <c r="L497" s="147"/>
      <c r="M497" s="152"/>
      <c r="T497" s="153"/>
      <c r="AT497" s="148" t="s">
        <v>149</v>
      </c>
      <c r="AU497" s="148" t="s">
        <v>88</v>
      </c>
      <c r="AV497" s="12" t="s">
        <v>88</v>
      </c>
      <c r="AW497" s="12" t="s">
        <v>37</v>
      </c>
      <c r="AX497" s="12" t="s">
        <v>85</v>
      </c>
      <c r="AY497" s="148" t="s">
        <v>128</v>
      </c>
    </row>
    <row r="498" spans="2:65" s="1" customFormat="1" ht="24.2" customHeight="1">
      <c r="B498" s="127"/>
      <c r="C498" s="128" t="s">
        <v>1079</v>
      </c>
      <c r="D498" s="128" t="s">
        <v>131</v>
      </c>
      <c r="E498" s="129" t="s">
        <v>1080</v>
      </c>
      <c r="F498" s="130" t="s">
        <v>1081</v>
      </c>
      <c r="G498" s="131" t="s">
        <v>313</v>
      </c>
      <c r="H498" s="132">
        <v>2</v>
      </c>
      <c r="I498" s="133"/>
      <c r="J498" s="134">
        <f>ROUND(I498*H498,2)</f>
        <v>0</v>
      </c>
      <c r="K498" s="130" t="s">
        <v>135</v>
      </c>
      <c r="L498" s="32"/>
      <c r="M498" s="135" t="s">
        <v>3</v>
      </c>
      <c r="N498" s="136" t="s">
        <v>48</v>
      </c>
      <c r="P498" s="137">
        <f>O498*H498</f>
        <v>0</v>
      </c>
      <c r="Q498" s="137">
        <v>2.052</v>
      </c>
      <c r="R498" s="137">
        <f>Q498*H498</f>
        <v>4.1040000000000001</v>
      </c>
      <c r="S498" s="137">
        <v>0</v>
      </c>
      <c r="T498" s="138">
        <f>S498*H498</f>
        <v>0</v>
      </c>
      <c r="AR498" s="139" t="s">
        <v>136</v>
      </c>
      <c r="AT498" s="139" t="s">
        <v>131</v>
      </c>
      <c r="AU498" s="139" t="s">
        <v>88</v>
      </c>
      <c r="AY498" s="17" t="s">
        <v>128</v>
      </c>
      <c r="BE498" s="140">
        <f>IF(N498="základní",J498,0)</f>
        <v>0</v>
      </c>
      <c r="BF498" s="140">
        <f>IF(N498="snížená",J498,0)</f>
        <v>0</v>
      </c>
      <c r="BG498" s="140">
        <f>IF(N498="zákl. přenesená",J498,0)</f>
        <v>0</v>
      </c>
      <c r="BH498" s="140">
        <f>IF(N498="sníž. přenesená",J498,0)</f>
        <v>0</v>
      </c>
      <c r="BI498" s="140">
        <f>IF(N498="nulová",J498,0)</f>
        <v>0</v>
      </c>
      <c r="BJ498" s="17" t="s">
        <v>85</v>
      </c>
      <c r="BK498" s="140">
        <f>ROUND(I498*H498,2)</f>
        <v>0</v>
      </c>
      <c r="BL498" s="17" t="s">
        <v>136</v>
      </c>
      <c r="BM498" s="139" t="s">
        <v>1082</v>
      </c>
    </row>
    <row r="499" spans="2:65" s="1" customFormat="1" ht="11.25">
      <c r="B499" s="32"/>
      <c r="D499" s="141" t="s">
        <v>138</v>
      </c>
      <c r="F499" s="142" t="s">
        <v>1083</v>
      </c>
      <c r="I499" s="143"/>
      <c r="L499" s="32"/>
      <c r="M499" s="144"/>
      <c r="T499" s="53"/>
      <c r="AT499" s="17" t="s">
        <v>138</v>
      </c>
      <c r="AU499" s="17" t="s">
        <v>88</v>
      </c>
    </row>
    <row r="500" spans="2:65" s="14" customFormat="1" ht="11.25">
      <c r="B500" s="171"/>
      <c r="D500" s="145" t="s">
        <v>149</v>
      </c>
      <c r="E500" s="172" t="s">
        <v>3</v>
      </c>
      <c r="F500" s="173" t="s">
        <v>1016</v>
      </c>
      <c r="H500" s="172" t="s">
        <v>3</v>
      </c>
      <c r="I500" s="174"/>
      <c r="L500" s="171"/>
      <c r="M500" s="175"/>
      <c r="T500" s="176"/>
      <c r="AT500" s="172" t="s">
        <v>149</v>
      </c>
      <c r="AU500" s="172" t="s">
        <v>88</v>
      </c>
      <c r="AV500" s="14" t="s">
        <v>85</v>
      </c>
      <c r="AW500" s="14" t="s">
        <v>37</v>
      </c>
      <c r="AX500" s="14" t="s">
        <v>77</v>
      </c>
      <c r="AY500" s="172" t="s">
        <v>128</v>
      </c>
    </row>
    <row r="501" spans="2:65" s="12" customFormat="1" ht="11.25">
      <c r="B501" s="147"/>
      <c r="D501" s="145" t="s">
        <v>149</v>
      </c>
      <c r="E501" s="148" t="s">
        <v>3</v>
      </c>
      <c r="F501" s="149" t="s">
        <v>1084</v>
      </c>
      <c r="H501" s="150">
        <v>2</v>
      </c>
      <c r="I501" s="151"/>
      <c r="L501" s="147"/>
      <c r="M501" s="152"/>
      <c r="T501" s="153"/>
      <c r="AT501" s="148" t="s">
        <v>149</v>
      </c>
      <c r="AU501" s="148" t="s">
        <v>88</v>
      </c>
      <c r="AV501" s="12" t="s">
        <v>88</v>
      </c>
      <c r="AW501" s="12" t="s">
        <v>37</v>
      </c>
      <c r="AX501" s="12" t="s">
        <v>85</v>
      </c>
      <c r="AY501" s="148" t="s">
        <v>128</v>
      </c>
    </row>
    <row r="502" spans="2:65" s="1" customFormat="1" ht="24.2" customHeight="1">
      <c r="B502" s="127"/>
      <c r="C502" s="128" t="s">
        <v>1085</v>
      </c>
      <c r="D502" s="128" t="s">
        <v>131</v>
      </c>
      <c r="E502" s="129" t="s">
        <v>1086</v>
      </c>
      <c r="F502" s="130" t="s">
        <v>1087</v>
      </c>
      <c r="G502" s="131" t="s">
        <v>134</v>
      </c>
      <c r="H502" s="132">
        <v>84</v>
      </c>
      <c r="I502" s="133"/>
      <c r="J502" s="134">
        <f>ROUND(I502*H502,2)</f>
        <v>0</v>
      </c>
      <c r="K502" s="130" t="s">
        <v>135</v>
      </c>
      <c r="L502" s="32"/>
      <c r="M502" s="135" t="s">
        <v>3</v>
      </c>
      <c r="N502" s="136" t="s">
        <v>48</v>
      </c>
      <c r="P502" s="137">
        <f>O502*H502</f>
        <v>0</v>
      </c>
      <c r="Q502" s="137">
        <v>0.74326999999999999</v>
      </c>
      <c r="R502" s="137">
        <f>Q502*H502</f>
        <v>62.43468</v>
      </c>
      <c r="S502" s="137">
        <v>0</v>
      </c>
      <c r="T502" s="138">
        <f>S502*H502</f>
        <v>0</v>
      </c>
      <c r="AR502" s="139" t="s">
        <v>136</v>
      </c>
      <c r="AT502" s="139" t="s">
        <v>131</v>
      </c>
      <c r="AU502" s="139" t="s">
        <v>88</v>
      </c>
      <c r="AY502" s="17" t="s">
        <v>128</v>
      </c>
      <c r="BE502" s="140">
        <f>IF(N502="základní",J502,0)</f>
        <v>0</v>
      </c>
      <c r="BF502" s="140">
        <f>IF(N502="snížená",J502,0)</f>
        <v>0</v>
      </c>
      <c r="BG502" s="140">
        <f>IF(N502="zákl. přenesená",J502,0)</f>
        <v>0</v>
      </c>
      <c r="BH502" s="140">
        <f>IF(N502="sníž. přenesená",J502,0)</f>
        <v>0</v>
      </c>
      <c r="BI502" s="140">
        <f>IF(N502="nulová",J502,0)</f>
        <v>0</v>
      </c>
      <c r="BJ502" s="17" t="s">
        <v>85</v>
      </c>
      <c r="BK502" s="140">
        <f>ROUND(I502*H502,2)</f>
        <v>0</v>
      </c>
      <c r="BL502" s="17" t="s">
        <v>136</v>
      </c>
      <c r="BM502" s="139" t="s">
        <v>1088</v>
      </c>
    </row>
    <row r="503" spans="2:65" s="1" customFormat="1" ht="11.25">
      <c r="B503" s="32"/>
      <c r="D503" s="141" t="s">
        <v>138</v>
      </c>
      <c r="F503" s="142" t="s">
        <v>1089</v>
      </c>
      <c r="I503" s="143"/>
      <c r="L503" s="32"/>
      <c r="M503" s="144"/>
      <c r="T503" s="53"/>
      <c r="AT503" s="17" t="s">
        <v>138</v>
      </c>
      <c r="AU503" s="17" t="s">
        <v>88</v>
      </c>
    </row>
    <row r="504" spans="2:65" s="14" customFormat="1" ht="11.25">
      <c r="B504" s="171"/>
      <c r="D504" s="145" t="s">
        <v>149</v>
      </c>
      <c r="E504" s="172" t="s">
        <v>3</v>
      </c>
      <c r="F504" s="173" t="s">
        <v>1016</v>
      </c>
      <c r="H504" s="172" t="s">
        <v>3</v>
      </c>
      <c r="I504" s="174"/>
      <c r="L504" s="171"/>
      <c r="M504" s="175"/>
      <c r="T504" s="176"/>
      <c r="AT504" s="172" t="s">
        <v>149</v>
      </c>
      <c r="AU504" s="172" t="s">
        <v>88</v>
      </c>
      <c r="AV504" s="14" t="s">
        <v>85</v>
      </c>
      <c r="AW504" s="14" t="s">
        <v>37</v>
      </c>
      <c r="AX504" s="14" t="s">
        <v>77</v>
      </c>
      <c r="AY504" s="172" t="s">
        <v>128</v>
      </c>
    </row>
    <row r="505" spans="2:65" s="12" customFormat="1" ht="11.25">
      <c r="B505" s="147"/>
      <c r="D505" s="145" t="s">
        <v>149</v>
      </c>
      <c r="E505" s="148" t="s">
        <v>3</v>
      </c>
      <c r="F505" s="149" t="s">
        <v>1017</v>
      </c>
      <c r="H505" s="150">
        <v>84</v>
      </c>
      <c r="I505" s="151"/>
      <c r="L505" s="147"/>
      <c r="M505" s="152"/>
      <c r="T505" s="153"/>
      <c r="AT505" s="148" t="s">
        <v>149</v>
      </c>
      <c r="AU505" s="148" t="s">
        <v>88</v>
      </c>
      <c r="AV505" s="12" t="s">
        <v>88</v>
      </c>
      <c r="AW505" s="12" t="s">
        <v>37</v>
      </c>
      <c r="AX505" s="12" t="s">
        <v>85</v>
      </c>
      <c r="AY505" s="148" t="s">
        <v>128</v>
      </c>
    </row>
    <row r="506" spans="2:65" s="1" customFormat="1" ht="24.2" customHeight="1">
      <c r="B506" s="127"/>
      <c r="C506" s="128" t="s">
        <v>1090</v>
      </c>
      <c r="D506" s="128" t="s">
        <v>131</v>
      </c>
      <c r="E506" s="129" t="s">
        <v>1091</v>
      </c>
      <c r="F506" s="130" t="s">
        <v>1092</v>
      </c>
      <c r="G506" s="131" t="s">
        <v>134</v>
      </c>
      <c r="H506" s="132">
        <v>82.5</v>
      </c>
      <c r="I506" s="133"/>
      <c r="J506" s="134">
        <f>ROUND(I506*H506,2)</f>
        <v>0</v>
      </c>
      <c r="K506" s="130" t="s">
        <v>135</v>
      </c>
      <c r="L506" s="32"/>
      <c r="M506" s="135" t="s">
        <v>3</v>
      </c>
      <c r="N506" s="136" t="s">
        <v>48</v>
      </c>
      <c r="P506" s="137">
        <f>O506*H506</f>
        <v>0</v>
      </c>
      <c r="Q506" s="137">
        <v>1.0311999999999999</v>
      </c>
      <c r="R506" s="137">
        <f>Q506*H506</f>
        <v>85.073999999999998</v>
      </c>
      <c r="S506" s="137">
        <v>0</v>
      </c>
      <c r="T506" s="138">
        <f>S506*H506</f>
        <v>0</v>
      </c>
      <c r="AR506" s="139" t="s">
        <v>136</v>
      </c>
      <c r="AT506" s="139" t="s">
        <v>131</v>
      </c>
      <c r="AU506" s="139" t="s">
        <v>88</v>
      </c>
      <c r="AY506" s="17" t="s">
        <v>128</v>
      </c>
      <c r="BE506" s="140">
        <f>IF(N506="základní",J506,0)</f>
        <v>0</v>
      </c>
      <c r="BF506" s="140">
        <f>IF(N506="snížená",J506,0)</f>
        <v>0</v>
      </c>
      <c r="BG506" s="140">
        <f>IF(N506="zákl. přenesená",J506,0)</f>
        <v>0</v>
      </c>
      <c r="BH506" s="140">
        <f>IF(N506="sníž. přenesená",J506,0)</f>
        <v>0</v>
      </c>
      <c r="BI506" s="140">
        <f>IF(N506="nulová",J506,0)</f>
        <v>0</v>
      </c>
      <c r="BJ506" s="17" t="s">
        <v>85</v>
      </c>
      <c r="BK506" s="140">
        <f>ROUND(I506*H506,2)</f>
        <v>0</v>
      </c>
      <c r="BL506" s="17" t="s">
        <v>136</v>
      </c>
      <c r="BM506" s="139" t="s">
        <v>1093</v>
      </c>
    </row>
    <row r="507" spans="2:65" s="1" customFormat="1" ht="11.25">
      <c r="B507" s="32"/>
      <c r="D507" s="141" t="s">
        <v>138</v>
      </c>
      <c r="F507" s="142" t="s">
        <v>1094</v>
      </c>
      <c r="I507" s="143"/>
      <c r="L507" s="32"/>
      <c r="M507" s="144"/>
      <c r="T507" s="53"/>
      <c r="AT507" s="17" t="s">
        <v>138</v>
      </c>
      <c r="AU507" s="17" t="s">
        <v>88</v>
      </c>
    </row>
    <row r="508" spans="2:65" s="14" customFormat="1" ht="11.25">
      <c r="B508" s="171"/>
      <c r="D508" s="145" t="s">
        <v>149</v>
      </c>
      <c r="E508" s="172" t="s">
        <v>3</v>
      </c>
      <c r="F508" s="173" t="s">
        <v>1016</v>
      </c>
      <c r="H508" s="172" t="s">
        <v>3</v>
      </c>
      <c r="I508" s="174"/>
      <c r="L508" s="171"/>
      <c r="M508" s="175"/>
      <c r="T508" s="176"/>
      <c r="AT508" s="172" t="s">
        <v>149</v>
      </c>
      <c r="AU508" s="172" t="s">
        <v>88</v>
      </c>
      <c r="AV508" s="14" t="s">
        <v>85</v>
      </c>
      <c r="AW508" s="14" t="s">
        <v>37</v>
      </c>
      <c r="AX508" s="14" t="s">
        <v>77</v>
      </c>
      <c r="AY508" s="172" t="s">
        <v>128</v>
      </c>
    </row>
    <row r="509" spans="2:65" s="12" customFormat="1" ht="11.25">
      <c r="B509" s="147"/>
      <c r="D509" s="145" t="s">
        <v>149</v>
      </c>
      <c r="E509" s="148" t="s">
        <v>3</v>
      </c>
      <c r="F509" s="149" t="s">
        <v>1095</v>
      </c>
      <c r="H509" s="150">
        <v>13</v>
      </c>
      <c r="I509" s="151"/>
      <c r="L509" s="147"/>
      <c r="M509" s="152"/>
      <c r="T509" s="153"/>
      <c r="AT509" s="148" t="s">
        <v>149</v>
      </c>
      <c r="AU509" s="148" t="s">
        <v>88</v>
      </c>
      <c r="AV509" s="12" t="s">
        <v>88</v>
      </c>
      <c r="AW509" s="12" t="s">
        <v>37</v>
      </c>
      <c r="AX509" s="12" t="s">
        <v>77</v>
      </c>
      <c r="AY509" s="148" t="s">
        <v>128</v>
      </c>
    </row>
    <row r="510" spans="2:65" s="12" customFormat="1" ht="11.25">
      <c r="B510" s="147"/>
      <c r="D510" s="145" t="s">
        <v>149</v>
      </c>
      <c r="E510" s="148" t="s">
        <v>3</v>
      </c>
      <c r="F510" s="149" t="s">
        <v>1096</v>
      </c>
      <c r="H510" s="150">
        <v>69.5</v>
      </c>
      <c r="I510" s="151"/>
      <c r="L510" s="147"/>
      <c r="M510" s="152"/>
      <c r="T510" s="153"/>
      <c r="AT510" s="148" t="s">
        <v>149</v>
      </c>
      <c r="AU510" s="148" t="s">
        <v>88</v>
      </c>
      <c r="AV510" s="12" t="s">
        <v>88</v>
      </c>
      <c r="AW510" s="12" t="s">
        <v>37</v>
      </c>
      <c r="AX510" s="12" t="s">
        <v>77</v>
      </c>
      <c r="AY510" s="148" t="s">
        <v>128</v>
      </c>
    </row>
    <row r="511" spans="2:65" s="13" customFormat="1" ht="11.25">
      <c r="B511" s="154"/>
      <c r="D511" s="145" t="s">
        <v>149</v>
      </c>
      <c r="E511" s="155" t="s">
        <v>3</v>
      </c>
      <c r="F511" s="156" t="s">
        <v>153</v>
      </c>
      <c r="H511" s="157">
        <v>82.5</v>
      </c>
      <c r="I511" s="158"/>
      <c r="L511" s="154"/>
      <c r="M511" s="159"/>
      <c r="T511" s="160"/>
      <c r="AT511" s="155" t="s">
        <v>149</v>
      </c>
      <c r="AU511" s="155" t="s">
        <v>88</v>
      </c>
      <c r="AV511" s="13" t="s">
        <v>136</v>
      </c>
      <c r="AW511" s="13" t="s">
        <v>37</v>
      </c>
      <c r="AX511" s="13" t="s">
        <v>85</v>
      </c>
      <c r="AY511" s="155" t="s">
        <v>128</v>
      </c>
    </row>
    <row r="512" spans="2:65" s="11" customFormat="1" ht="22.9" customHeight="1">
      <c r="B512" s="115"/>
      <c r="D512" s="116" t="s">
        <v>76</v>
      </c>
      <c r="E512" s="125" t="s">
        <v>129</v>
      </c>
      <c r="F512" s="125" t="s">
        <v>130</v>
      </c>
      <c r="I512" s="118"/>
      <c r="J512" s="126">
        <f>BK512</f>
        <v>0</v>
      </c>
      <c r="L512" s="115"/>
      <c r="M512" s="120"/>
      <c r="P512" s="121">
        <f>SUM(P513:P556)</f>
        <v>0</v>
      </c>
      <c r="R512" s="121">
        <f>SUM(R513:R556)</f>
        <v>29.81429</v>
      </c>
      <c r="T512" s="122">
        <f>SUM(T513:T556)</f>
        <v>0</v>
      </c>
      <c r="AR512" s="116" t="s">
        <v>85</v>
      </c>
      <c r="AT512" s="123" t="s">
        <v>76</v>
      </c>
      <c r="AU512" s="123" t="s">
        <v>85</v>
      </c>
      <c r="AY512" s="116" t="s">
        <v>128</v>
      </c>
      <c r="BK512" s="124">
        <f>SUM(BK513:BK556)</f>
        <v>0</v>
      </c>
    </row>
    <row r="513" spans="2:65" s="1" customFormat="1" ht="21.75" customHeight="1">
      <c r="B513" s="127"/>
      <c r="C513" s="128" t="s">
        <v>1097</v>
      </c>
      <c r="D513" s="128" t="s">
        <v>131</v>
      </c>
      <c r="E513" s="129" t="s">
        <v>357</v>
      </c>
      <c r="F513" s="130" t="s">
        <v>358</v>
      </c>
      <c r="G513" s="131" t="s">
        <v>134</v>
      </c>
      <c r="H513" s="132">
        <v>554</v>
      </c>
      <c r="I513" s="133"/>
      <c r="J513" s="134">
        <f>ROUND(I513*H513,2)</f>
        <v>0</v>
      </c>
      <c r="K513" s="130" t="s">
        <v>135</v>
      </c>
      <c r="L513" s="32"/>
      <c r="M513" s="135" t="s">
        <v>3</v>
      </c>
      <c r="N513" s="136" t="s">
        <v>48</v>
      </c>
      <c r="P513" s="137">
        <f>O513*H513</f>
        <v>0</v>
      </c>
      <c r="Q513" s="137">
        <v>0</v>
      </c>
      <c r="R513" s="137">
        <f>Q513*H513</f>
        <v>0</v>
      </c>
      <c r="S513" s="137">
        <v>0</v>
      </c>
      <c r="T513" s="138">
        <f>S513*H513</f>
        <v>0</v>
      </c>
      <c r="AR513" s="139" t="s">
        <v>136</v>
      </c>
      <c r="AT513" s="139" t="s">
        <v>131</v>
      </c>
      <c r="AU513" s="139" t="s">
        <v>88</v>
      </c>
      <c r="AY513" s="17" t="s">
        <v>128</v>
      </c>
      <c r="BE513" s="140">
        <f>IF(N513="základní",J513,0)</f>
        <v>0</v>
      </c>
      <c r="BF513" s="140">
        <f>IF(N513="snížená",J513,0)</f>
        <v>0</v>
      </c>
      <c r="BG513" s="140">
        <f>IF(N513="zákl. přenesená",J513,0)</f>
        <v>0</v>
      </c>
      <c r="BH513" s="140">
        <f>IF(N513="sníž. přenesená",J513,0)</f>
        <v>0</v>
      </c>
      <c r="BI513" s="140">
        <f>IF(N513="nulová",J513,0)</f>
        <v>0</v>
      </c>
      <c r="BJ513" s="17" t="s">
        <v>85</v>
      </c>
      <c r="BK513" s="140">
        <f>ROUND(I513*H513,2)</f>
        <v>0</v>
      </c>
      <c r="BL513" s="17" t="s">
        <v>136</v>
      </c>
      <c r="BM513" s="139" t="s">
        <v>1098</v>
      </c>
    </row>
    <row r="514" spans="2:65" s="1" customFormat="1" ht="11.25">
      <c r="B514" s="32"/>
      <c r="D514" s="141" t="s">
        <v>138</v>
      </c>
      <c r="F514" s="142" t="s">
        <v>360</v>
      </c>
      <c r="I514" s="143"/>
      <c r="L514" s="32"/>
      <c r="M514" s="144"/>
      <c r="T514" s="53"/>
      <c r="AT514" s="17" t="s">
        <v>138</v>
      </c>
      <c r="AU514" s="17" t="s">
        <v>88</v>
      </c>
    </row>
    <row r="515" spans="2:65" s="14" customFormat="1" ht="11.25">
      <c r="B515" s="171"/>
      <c r="D515" s="145" t="s">
        <v>149</v>
      </c>
      <c r="E515" s="172" t="s">
        <v>3</v>
      </c>
      <c r="F515" s="173" t="s">
        <v>1099</v>
      </c>
      <c r="H515" s="172" t="s">
        <v>3</v>
      </c>
      <c r="I515" s="174"/>
      <c r="L515" s="171"/>
      <c r="M515" s="175"/>
      <c r="T515" s="176"/>
      <c r="AT515" s="172" t="s">
        <v>149</v>
      </c>
      <c r="AU515" s="172" t="s">
        <v>88</v>
      </c>
      <c r="AV515" s="14" t="s">
        <v>85</v>
      </c>
      <c r="AW515" s="14" t="s">
        <v>37</v>
      </c>
      <c r="AX515" s="14" t="s">
        <v>77</v>
      </c>
      <c r="AY515" s="172" t="s">
        <v>128</v>
      </c>
    </row>
    <row r="516" spans="2:65" s="12" customFormat="1" ht="11.25">
      <c r="B516" s="147"/>
      <c r="D516" s="145" t="s">
        <v>149</v>
      </c>
      <c r="E516" s="148" t="s">
        <v>3</v>
      </c>
      <c r="F516" s="149" t="s">
        <v>1100</v>
      </c>
      <c r="H516" s="150">
        <v>277</v>
      </c>
      <c r="I516" s="151"/>
      <c r="L516" s="147"/>
      <c r="M516" s="152"/>
      <c r="T516" s="153"/>
      <c r="AT516" s="148" t="s">
        <v>149</v>
      </c>
      <c r="AU516" s="148" t="s">
        <v>88</v>
      </c>
      <c r="AV516" s="12" t="s">
        <v>88</v>
      </c>
      <c r="AW516" s="12" t="s">
        <v>37</v>
      </c>
      <c r="AX516" s="12" t="s">
        <v>77</v>
      </c>
      <c r="AY516" s="148" t="s">
        <v>128</v>
      </c>
    </row>
    <row r="517" spans="2:65" s="12" customFormat="1" ht="11.25">
      <c r="B517" s="147"/>
      <c r="D517" s="145" t="s">
        <v>149</v>
      </c>
      <c r="E517" s="148" t="s">
        <v>3</v>
      </c>
      <c r="F517" s="149" t="s">
        <v>1101</v>
      </c>
      <c r="H517" s="150">
        <v>277</v>
      </c>
      <c r="I517" s="151"/>
      <c r="L517" s="147"/>
      <c r="M517" s="152"/>
      <c r="T517" s="153"/>
      <c r="AT517" s="148" t="s">
        <v>149</v>
      </c>
      <c r="AU517" s="148" t="s">
        <v>88</v>
      </c>
      <c r="AV517" s="12" t="s">
        <v>88</v>
      </c>
      <c r="AW517" s="12" t="s">
        <v>37</v>
      </c>
      <c r="AX517" s="12" t="s">
        <v>77</v>
      </c>
      <c r="AY517" s="148" t="s">
        <v>128</v>
      </c>
    </row>
    <row r="518" spans="2:65" s="13" customFormat="1" ht="11.25">
      <c r="B518" s="154"/>
      <c r="D518" s="145" t="s">
        <v>149</v>
      </c>
      <c r="E518" s="155" t="s">
        <v>3</v>
      </c>
      <c r="F518" s="156" t="s">
        <v>153</v>
      </c>
      <c r="H518" s="157">
        <v>554</v>
      </c>
      <c r="I518" s="158"/>
      <c r="L518" s="154"/>
      <c r="M518" s="159"/>
      <c r="T518" s="160"/>
      <c r="AT518" s="155" t="s">
        <v>149</v>
      </c>
      <c r="AU518" s="155" t="s">
        <v>88</v>
      </c>
      <c r="AV518" s="13" t="s">
        <v>136</v>
      </c>
      <c r="AW518" s="13" t="s">
        <v>37</v>
      </c>
      <c r="AX518" s="13" t="s">
        <v>85</v>
      </c>
      <c r="AY518" s="155" t="s">
        <v>128</v>
      </c>
    </row>
    <row r="519" spans="2:65" s="1" customFormat="1" ht="24.2" customHeight="1">
      <c r="B519" s="127"/>
      <c r="C519" s="128" t="s">
        <v>1102</v>
      </c>
      <c r="D519" s="128" t="s">
        <v>131</v>
      </c>
      <c r="E519" s="129" t="s">
        <v>1103</v>
      </c>
      <c r="F519" s="130" t="s">
        <v>1104</v>
      </c>
      <c r="G519" s="131" t="s">
        <v>134</v>
      </c>
      <c r="H519" s="132">
        <v>277</v>
      </c>
      <c r="I519" s="133"/>
      <c r="J519" s="134">
        <f>ROUND(I519*H519,2)</f>
        <v>0</v>
      </c>
      <c r="K519" s="130" t="s">
        <v>135</v>
      </c>
      <c r="L519" s="32"/>
      <c r="M519" s="135" t="s">
        <v>3</v>
      </c>
      <c r="N519" s="136" t="s">
        <v>48</v>
      </c>
      <c r="P519" s="137">
        <f>O519*H519</f>
        <v>0</v>
      </c>
      <c r="Q519" s="137">
        <v>0</v>
      </c>
      <c r="R519" s="137">
        <f>Q519*H519</f>
        <v>0</v>
      </c>
      <c r="S519" s="137">
        <v>0</v>
      </c>
      <c r="T519" s="138">
        <f>S519*H519</f>
        <v>0</v>
      </c>
      <c r="AR519" s="139" t="s">
        <v>136</v>
      </c>
      <c r="AT519" s="139" t="s">
        <v>131</v>
      </c>
      <c r="AU519" s="139" t="s">
        <v>88</v>
      </c>
      <c r="AY519" s="17" t="s">
        <v>128</v>
      </c>
      <c r="BE519" s="140">
        <f>IF(N519="základní",J519,0)</f>
        <v>0</v>
      </c>
      <c r="BF519" s="140">
        <f>IF(N519="snížená",J519,0)</f>
        <v>0</v>
      </c>
      <c r="BG519" s="140">
        <f>IF(N519="zákl. přenesená",J519,0)</f>
        <v>0</v>
      </c>
      <c r="BH519" s="140">
        <f>IF(N519="sníž. přenesená",J519,0)</f>
        <v>0</v>
      </c>
      <c r="BI519" s="140">
        <f>IF(N519="nulová",J519,0)</f>
        <v>0</v>
      </c>
      <c r="BJ519" s="17" t="s">
        <v>85</v>
      </c>
      <c r="BK519" s="140">
        <f>ROUND(I519*H519,2)</f>
        <v>0</v>
      </c>
      <c r="BL519" s="17" t="s">
        <v>136</v>
      </c>
      <c r="BM519" s="139" t="s">
        <v>1105</v>
      </c>
    </row>
    <row r="520" spans="2:65" s="1" customFormat="1" ht="11.25">
      <c r="B520" s="32"/>
      <c r="D520" s="141" t="s">
        <v>138</v>
      </c>
      <c r="F520" s="142" t="s">
        <v>1106</v>
      </c>
      <c r="I520" s="143"/>
      <c r="L520" s="32"/>
      <c r="M520" s="144"/>
      <c r="T520" s="53"/>
      <c r="AT520" s="17" t="s">
        <v>138</v>
      </c>
      <c r="AU520" s="17" t="s">
        <v>88</v>
      </c>
    </row>
    <row r="521" spans="2:65" s="14" customFormat="1" ht="11.25">
      <c r="B521" s="171"/>
      <c r="D521" s="145" t="s">
        <v>149</v>
      </c>
      <c r="E521" s="172" t="s">
        <v>3</v>
      </c>
      <c r="F521" s="173" t="s">
        <v>1099</v>
      </c>
      <c r="H521" s="172" t="s">
        <v>3</v>
      </c>
      <c r="I521" s="174"/>
      <c r="L521" s="171"/>
      <c r="M521" s="175"/>
      <c r="T521" s="176"/>
      <c r="AT521" s="172" t="s">
        <v>149</v>
      </c>
      <c r="AU521" s="172" t="s">
        <v>88</v>
      </c>
      <c r="AV521" s="14" t="s">
        <v>85</v>
      </c>
      <c r="AW521" s="14" t="s">
        <v>37</v>
      </c>
      <c r="AX521" s="14" t="s">
        <v>77</v>
      </c>
      <c r="AY521" s="172" t="s">
        <v>128</v>
      </c>
    </row>
    <row r="522" spans="2:65" s="12" customFormat="1" ht="11.25">
      <c r="B522" s="147"/>
      <c r="D522" s="145" t="s">
        <v>149</v>
      </c>
      <c r="E522" s="148" t="s">
        <v>3</v>
      </c>
      <c r="F522" s="149" t="s">
        <v>1107</v>
      </c>
      <c r="H522" s="150">
        <v>277</v>
      </c>
      <c r="I522" s="151"/>
      <c r="L522" s="147"/>
      <c r="M522" s="152"/>
      <c r="T522" s="153"/>
      <c r="AT522" s="148" t="s">
        <v>149</v>
      </c>
      <c r="AU522" s="148" t="s">
        <v>88</v>
      </c>
      <c r="AV522" s="12" t="s">
        <v>88</v>
      </c>
      <c r="AW522" s="12" t="s">
        <v>37</v>
      </c>
      <c r="AX522" s="12" t="s">
        <v>85</v>
      </c>
      <c r="AY522" s="148" t="s">
        <v>128</v>
      </c>
    </row>
    <row r="523" spans="2:65" s="1" customFormat="1" ht="21.75" customHeight="1">
      <c r="B523" s="127"/>
      <c r="C523" s="128" t="s">
        <v>1108</v>
      </c>
      <c r="D523" s="128" t="s">
        <v>131</v>
      </c>
      <c r="E523" s="129" t="s">
        <v>369</v>
      </c>
      <c r="F523" s="130" t="s">
        <v>370</v>
      </c>
      <c r="G523" s="131" t="s">
        <v>134</v>
      </c>
      <c r="H523" s="132">
        <v>38.25</v>
      </c>
      <c r="I523" s="133"/>
      <c r="J523" s="134">
        <f>ROUND(I523*H523,2)</f>
        <v>0</v>
      </c>
      <c r="K523" s="130" t="s">
        <v>135</v>
      </c>
      <c r="L523" s="32"/>
      <c r="M523" s="135" t="s">
        <v>3</v>
      </c>
      <c r="N523" s="136" t="s">
        <v>48</v>
      </c>
      <c r="P523" s="137">
        <f>O523*H523</f>
        <v>0</v>
      </c>
      <c r="Q523" s="137">
        <v>0.34499999999999997</v>
      </c>
      <c r="R523" s="137">
        <f>Q523*H523</f>
        <v>13.196249999999999</v>
      </c>
      <c r="S523" s="137">
        <v>0</v>
      </c>
      <c r="T523" s="138">
        <f>S523*H523</f>
        <v>0</v>
      </c>
      <c r="AR523" s="139" t="s">
        <v>136</v>
      </c>
      <c r="AT523" s="139" t="s">
        <v>131</v>
      </c>
      <c r="AU523" s="139" t="s">
        <v>88</v>
      </c>
      <c r="AY523" s="17" t="s">
        <v>128</v>
      </c>
      <c r="BE523" s="140">
        <f>IF(N523="základní",J523,0)</f>
        <v>0</v>
      </c>
      <c r="BF523" s="140">
        <f>IF(N523="snížená",J523,0)</f>
        <v>0</v>
      </c>
      <c r="BG523" s="140">
        <f>IF(N523="zákl. přenesená",J523,0)</f>
        <v>0</v>
      </c>
      <c r="BH523" s="140">
        <f>IF(N523="sníž. přenesená",J523,0)</f>
        <v>0</v>
      </c>
      <c r="BI523" s="140">
        <f>IF(N523="nulová",J523,0)</f>
        <v>0</v>
      </c>
      <c r="BJ523" s="17" t="s">
        <v>85</v>
      </c>
      <c r="BK523" s="140">
        <f>ROUND(I523*H523,2)</f>
        <v>0</v>
      </c>
      <c r="BL523" s="17" t="s">
        <v>136</v>
      </c>
      <c r="BM523" s="139" t="s">
        <v>1109</v>
      </c>
    </row>
    <row r="524" spans="2:65" s="1" customFormat="1" ht="11.25">
      <c r="B524" s="32"/>
      <c r="D524" s="141" t="s">
        <v>138</v>
      </c>
      <c r="F524" s="142" t="s">
        <v>372</v>
      </c>
      <c r="I524" s="143"/>
      <c r="L524" s="32"/>
      <c r="M524" s="144"/>
      <c r="T524" s="53"/>
      <c r="AT524" s="17" t="s">
        <v>138</v>
      </c>
      <c r="AU524" s="17" t="s">
        <v>88</v>
      </c>
    </row>
    <row r="525" spans="2:65" s="14" customFormat="1" ht="11.25">
      <c r="B525" s="171"/>
      <c r="D525" s="145" t="s">
        <v>149</v>
      </c>
      <c r="E525" s="172" t="s">
        <v>3</v>
      </c>
      <c r="F525" s="173" t="s">
        <v>1099</v>
      </c>
      <c r="H525" s="172" t="s">
        <v>3</v>
      </c>
      <c r="I525" s="174"/>
      <c r="L525" s="171"/>
      <c r="M525" s="175"/>
      <c r="T525" s="176"/>
      <c r="AT525" s="172" t="s">
        <v>149</v>
      </c>
      <c r="AU525" s="172" t="s">
        <v>88</v>
      </c>
      <c r="AV525" s="14" t="s">
        <v>85</v>
      </c>
      <c r="AW525" s="14" t="s">
        <v>37</v>
      </c>
      <c r="AX525" s="14" t="s">
        <v>77</v>
      </c>
      <c r="AY525" s="172" t="s">
        <v>128</v>
      </c>
    </row>
    <row r="526" spans="2:65" s="12" customFormat="1" ht="11.25">
      <c r="B526" s="147"/>
      <c r="D526" s="145" t="s">
        <v>149</v>
      </c>
      <c r="E526" s="148" t="s">
        <v>3</v>
      </c>
      <c r="F526" s="149" t="s">
        <v>1110</v>
      </c>
      <c r="H526" s="150">
        <v>38.25</v>
      </c>
      <c r="I526" s="151"/>
      <c r="L526" s="147"/>
      <c r="M526" s="152"/>
      <c r="T526" s="153"/>
      <c r="AT526" s="148" t="s">
        <v>149</v>
      </c>
      <c r="AU526" s="148" t="s">
        <v>88</v>
      </c>
      <c r="AV526" s="12" t="s">
        <v>88</v>
      </c>
      <c r="AW526" s="12" t="s">
        <v>37</v>
      </c>
      <c r="AX526" s="12" t="s">
        <v>85</v>
      </c>
      <c r="AY526" s="148" t="s">
        <v>128</v>
      </c>
    </row>
    <row r="527" spans="2:65" s="1" customFormat="1" ht="16.5" customHeight="1">
      <c r="B527" s="127"/>
      <c r="C527" s="128" t="s">
        <v>1111</v>
      </c>
      <c r="D527" s="128" t="s">
        <v>131</v>
      </c>
      <c r="E527" s="129" t="s">
        <v>374</v>
      </c>
      <c r="F527" s="130" t="s">
        <v>375</v>
      </c>
      <c r="G527" s="131" t="s">
        <v>134</v>
      </c>
      <c r="H527" s="132">
        <v>277</v>
      </c>
      <c r="I527" s="133"/>
      <c r="J527" s="134">
        <f>ROUND(I527*H527,2)</f>
        <v>0</v>
      </c>
      <c r="K527" s="130" t="s">
        <v>135</v>
      </c>
      <c r="L527" s="32"/>
      <c r="M527" s="135" t="s">
        <v>3</v>
      </c>
      <c r="N527" s="136" t="s">
        <v>48</v>
      </c>
      <c r="P527" s="137">
        <f>O527*H527</f>
        <v>0</v>
      </c>
      <c r="Q527" s="137">
        <v>0</v>
      </c>
      <c r="R527" s="137">
        <f>Q527*H527</f>
        <v>0</v>
      </c>
      <c r="S527" s="137">
        <v>0</v>
      </c>
      <c r="T527" s="138">
        <f>S527*H527</f>
        <v>0</v>
      </c>
      <c r="AR527" s="139" t="s">
        <v>136</v>
      </c>
      <c r="AT527" s="139" t="s">
        <v>131</v>
      </c>
      <c r="AU527" s="139" t="s">
        <v>88</v>
      </c>
      <c r="AY527" s="17" t="s">
        <v>128</v>
      </c>
      <c r="BE527" s="140">
        <f>IF(N527="základní",J527,0)</f>
        <v>0</v>
      </c>
      <c r="BF527" s="140">
        <f>IF(N527="snížená",J527,0)</f>
        <v>0</v>
      </c>
      <c r="BG527" s="140">
        <f>IF(N527="zákl. přenesená",J527,0)</f>
        <v>0</v>
      </c>
      <c r="BH527" s="140">
        <f>IF(N527="sníž. přenesená",J527,0)</f>
        <v>0</v>
      </c>
      <c r="BI527" s="140">
        <f>IF(N527="nulová",J527,0)</f>
        <v>0</v>
      </c>
      <c r="BJ527" s="17" t="s">
        <v>85</v>
      </c>
      <c r="BK527" s="140">
        <f>ROUND(I527*H527,2)</f>
        <v>0</v>
      </c>
      <c r="BL527" s="17" t="s">
        <v>136</v>
      </c>
      <c r="BM527" s="139" t="s">
        <v>1112</v>
      </c>
    </row>
    <row r="528" spans="2:65" s="1" customFormat="1" ht="11.25">
      <c r="B528" s="32"/>
      <c r="D528" s="141" t="s">
        <v>138</v>
      </c>
      <c r="F528" s="142" t="s">
        <v>377</v>
      </c>
      <c r="I528" s="143"/>
      <c r="L528" s="32"/>
      <c r="M528" s="144"/>
      <c r="T528" s="53"/>
      <c r="AT528" s="17" t="s">
        <v>138</v>
      </c>
      <c r="AU528" s="17" t="s">
        <v>88</v>
      </c>
    </row>
    <row r="529" spans="2:65" s="14" customFormat="1" ht="11.25">
      <c r="B529" s="171"/>
      <c r="D529" s="145" t="s">
        <v>149</v>
      </c>
      <c r="E529" s="172" t="s">
        <v>3</v>
      </c>
      <c r="F529" s="173" t="s">
        <v>1099</v>
      </c>
      <c r="H529" s="172" t="s">
        <v>3</v>
      </c>
      <c r="I529" s="174"/>
      <c r="L529" s="171"/>
      <c r="M529" s="175"/>
      <c r="T529" s="176"/>
      <c r="AT529" s="172" t="s">
        <v>149</v>
      </c>
      <c r="AU529" s="172" t="s">
        <v>88</v>
      </c>
      <c r="AV529" s="14" t="s">
        <v>85</v>
      </c>
      <c r="AW529" s="14" t="s">
        <v>37</v>
      </c>
      <c r="AX529" s="14" t="s">
        <v>77</v>
      </c>
      <c r="AY529" s="172" t="s">
        <v>128</v>
      </c>
    </row>
    <row r="530" spans="2:65" s="12" customFormat="1" ht="11.25">
      <c r="B530" s="147"/>
      <c r="D530" s="145" t="s">
        <v>149</v>
      </c>
      <c r="E530" s="148" t="s">
        <v>3</v>
      </c>
      <c r="F530" s="149" t="s">
        <v>1113</v>
      </c>
      <c r="H530" s="150">
        <v>277</v>
      </c>
      <c r="I530" s="151"/>
      <c r="L530" s="147"/>
      <c r="M530" s="152"/>
      <c r="T530" s="153"/>
      <c r="AT530" s="148" t="s">
        <v>149</v>
      </c>
      <c r="AU530" s="148" t="s">
        <v>88</v>
      </c>
      <c r="AV530" s="12" t="s">
        <v>88</v>
      </c>
      <c r="AW530" s="12" t="s">
        <v>37</v>
      </c>
      <c r="AX530" s="12" t="s">
        <v>85</v>
      </c>
      <c r="AY530" s="148" t="s">
        <v>128</v>
      </c>
    </row>
    <row r="531" spans="2:65" s="1" customFormat="1" ht="16.5" customHeight="1">
      <c r="B531" s="127"/>
      <c r="C531" s="128" t="s">
        <v>1114</v>
      </c>
      <c r="D531" s="128" t="s">
        <v>131</v>
      </c>
      <c r="E531" s="129" t="s">
        <v>1115</v>
      </c>
      <c r="F531" s="130" t="s">
        <v>1116</v>
      </c>
      <c r="G531" s="131" t="s">
        <v>134</v>
      </c>
      <c r="H531" s="132">
        <v>346</v>
      </c>
      <c r="I531" s="133"/>
      <c r="J531" s="134">
        <f>ROUND(I531*H531,2)</f>
        <v>0</v>
      </c>
      <c r="K531" s="130" t="s">
        <v>135</v>
      </c>
      <c r="L531" s="32"/>
      <c r="M531" s="135" t="s">
        <v>3</v>
      </c>
      <c r="N531" s="136" t="s">
        <v>48</v>
      </c>
      <c r="P531" s="137">
        <f>O531*H531</f>
        <v>0</v>
      </c>
      <c r="Q531" s="137">
        <v>0</v>
      </c>
      <c r="R531" s="137">
        <f>Q531*H531</f>
        <v>0</v>
      </c>
      <c r="S531" s="137">
        <v>0</v>
      </c>
      <c r="T531" s="138">
        <f>S531*H531</f>
        <v>0</v>
      </c>
      <c r="AR531" s="139" t="s">
        <v>136</v>
      </c>
      <c r="AT531" s="139" t="s">
        <v>131</v>
      </c>
      <c r="AU531" s="139" t="s">
        <v>88</v>
      </c>
      <c r="AY531" s="17" t="s">
        <v>128</v>
      </c>
      <c r="BE531" s="140">
        <f>IF(N531="základní",J531,0)</f>
        <v>0</v>
      </c>
      <c r="BF531" s="140">
        <f>IF(N531="snížená",J531,0)</f>
        <v>0</v>
      </c>
      <c r="BG531" s="140">
        <f>IF(N531="zákl. přenesená",J531,0)</f>
        <v>0</v>
      </c>
      <c r="BH531" s="140">
        <f>IF(N531="sníž. přenesená",J531,0)</f>
        <v>0</v>
      </c>
      <c r="BI531" s="140">
        <f>IF(N531="nulová",J531,0)</f>
        <v>0</v>
      </c>
      <c r="BJ531" s="17" t="s">
        <v>85</v>
      </c>
      <c r="BK531" s="140">
        <f>ROUND(I531*H531,2)</f>
        <v>0</v>
      </c>
      <c r="BL531" s="17" t="s">
        <v>136</v>
      </c>
      <c r="BM531" s="139" t="s">
        <v>1117</v>
      </c>
    </row>
    <row r="532" spans="2:65" s="1" customFormat="1" ht="11.25">
      <c r="B532" s="32"/>
      <c r="D532" s="141" t="s">
        <v>138</v>
      </c>
      <c r="F532" s="142" t="s">
        <v>1118</v>
      </c>
      <c r="I532" s="143"/>
      <c r="L532" s="32"/>
      <c r="M532" s="144"/>
      <c r="T532" s="53"/>
      <c r="AT532" s="17" t="s">
        <v>138</v>
      </c>
      <c r="AU532" s="17" t="s">
        <v>88</v>
      </c>
    </row>
    <row r="533" spans="2:65" s="14" customFormat="1" ht="11.25">
      <c r="B533" s="171"/>
      <c r="D533" s="145" t="s">
        <v>149</v>
      </c>
      <c r="E533" s="172" t="s">
        <v>3</v>
      </c>
      <c r="F533" s="173" t="s">
        <v>1099</v>
      </c>
      <c r="H533" s="172" t="s">
        <v>3</v>
      </c>
      <c r="I533" s="174"/>
      <c r="L533" s="171"/>
      <c r="M533" s="175"/>
      <c r="T533" s="176"/>
      <c r="AT533" s="172" t="s">
        <v>149</v>
      </c>
      <c r="AU533" s="172" t="s">
        <v>88</v>
      </c>
      <c r="AV533" s="14" t="s">
        <v>85</v>
      </c>
      <c r="AW533" s="14" t="s">
        <v>37</v>
      </c>
      <c r="AX533" s="14" t="s">
        <v>77</v>
      </c>
      <c r="AY533" s="172" t="s">
        <v>128</v>
      </c>
    </row>
    <row r="534" spans="2:65" s="12" customFormat="1" ht="11.25">
      <c r="B534" s="147"/>
      <c r="D534" s="145" t="s">
        <v>149</v>
      </c>
      <c r="E534" s="148" t="s">
        <v>3</v>
      </c>
      <c r="F534" s="149" t="s">
        <v>1119</v>
      </c>
      <c r="H534" s="150">
        <v>307</v>
      </c>
      <c r="I534" s="151"/>
      <c r="L534" s="147"/>
      <c r="M534" s="152"/>
      <c r="T534" s="153"/>
      <c r="AT534" s="148" t="s">
        <v>149</v>
      </c>
      <c r="AU534" s="148" t="s">
        <v>88</v>
      </c>
      <c r="AV534" s="12" t="s">
        <v>88</v>
      </c>
      <c r="AW534" s="12" t="s">
        <v>37</v>
      </c>
      <c r="AX534" s="12" t="s">
        <v>77</v>
      </c>
      <c r="AY534" s="148" t="s">
        <v>128</v>
      </c>
    </row>
    <row r="535" spans="2:65" s="12" customFormat="1" ht="11.25">
      <c r="B535" s="147"/>
      <c r="D535" s="145" t="s">
        <v>149</v>
      </c>
      <c r="E535" s="148" t="s">
        <v>3</v>
      </c>
      <c r="F535" s="149" t="s">
        <v>1120</v>
      </c>
      <c r="H535" s="150">
        <v>39</v>
      </c>
      <c r="I535" s="151"/>
      <c r="L535" s="147"/>
      <c r="M535" s="152"/>
      <c r="T535" s="153"/>
      <c r="AT535" s="148" t="s">
        <v>149</v>
      </c>
      <c r="AU535" s="148" t="s">
        <v>88</v>
      </c>
      <c r="AV535" s="12" t="s">
        <v>88</v>
      </c>
      <c r="AW535" s="12" t="s">
        <v>37</v>
      </c>
      <c r="AX535" s="12" t="s">
        <v>77</v>
      </c>
      <c r="AY535" s="148" t="s">
        <v>128</v>
      </c>
    </row>
    <row r="536" spans="2:65" s="13" customFormat="1" ht="11.25">
      <c r="B536" s="154"/>
      <c r="D536" s="145" t="s">
        <v>149</v>
      </c>
      <c r="E536" s="155" t="s">
        <v>3</v>
      </c>
      <c r="F536" s="156" t="s">
        <v>153</v>
      </c>
      <c r="H536" s="157">
        <v>346</v>
      </c>
      <c r="I536" s="158"/>
      <c r="L536" s="154"/>
      <c r="M536" s="159"/>
      <c r="T536" s="160"/>
      <c r="AT536" s="155" t="s">
        <v>149</v>
      </c>
      <c r="AU536" s="155" t="s">
        <v>88</v>
      </c>
      <c r="AV536" s="13" t="s">
        <v>136</v>
      </c>
      <c r="AW536" s="13" t="s">
        <v>37</v>
      </c>
      <c r="AX536" s="13" t="s">
        <v>85</v>
      </c>
      <c r="AY536" s="155" t="s">
        <v>128</v>
      </c>
    </row>
    <row r="537" spans="2:65" s="1" customFormat="1" ht="16.5" customHeight="1">
      <c r="B537" s="127"/>
      <c r="C537" s="128" t="s">
        <v>1121</v>
      </c>
      <c r="D537" s="128" t="s">
        <v>131</v>
      </c>
      <c r="E537" s="129" t="s">
        <v>379</v>
      </c>
      <c r="F537" s="130" t="s">
        <v>380</v>
      </c>
      <c r="G537" s="131" t="s">
        <v>134</v>
      </c>
      <c r="H537" s="132">
        <v>277</v>
      </c>
      <c r="I537" s="133"/>
      <c r="J537" s="134">
        <f>ROUND(I537*H537,2)</f>
        <v>0</v>
      </c>
      <c r="K537" s="130" t="s">
        <v>135</v>
      </c>
      <c r="L537" s="32"/>
      <c r="M537" s="135" t="s">
        <v>3</v>
      </c>
      <c r="N537" s="136" t="s">
        <v>48</v>
      </c>
      <c r="P537" s="137">
        <f>O537*H537</f>
        <v>0</v>
      </c>
      <c r="Q537" s="137">
        <v>0</v>
      </c>
      <c r="R537" s="137">
        <f>Q537*H537</f>
        <v>0</v>
      </c>
      <c r="S537" s="137">
        <v>0</v>
      </c>
      <c r="T537" s="138">
        <f>S537*H537</f>
        <v>0</v>
      </c>
      <c r="AR537" s="139" t="s">
        <v>136</v>
      </c>
      <c r="AT537" s="139" t="s">
        <v>131</v>
      </c>
      <c r="AU537" s="139" t="s">
        <v>88</v>
      </c>
      <c r="AY537" s="17" t="s">
        <v>128</v>
      </c>
      <c r="BE537" s="140">
        <f>IF(N537="základní",J537,0)</f>
        <v>0</v>
      </c>
      <c r="BF537" s="140">
        <f>IF(N537="snížená",J537,0)</f>
        <v>0</v>
      </c>
      <c r="BG537" s="140">
        <f>IF(N537="zákl. přenesená",J537,0)</f>
        <v>0</v>
      </c>
      <c r="BH537" s="140">
        <f>IF(N537="sníž. přenesená",J537,0)</f>
        <v>0</v>
      </c>
      <c r="BI537" s="140">
        <f>IF(N537="nulová",J537,0)</f>
        <v>0</v>
      </c>
      <c r="BJ537" s="17" t="s">
        <v>85</v>
      </c>
      <c r="BK537" s="140">
        <f>ROUND(I537*H537,2)</f>
        <v>0</v>
      </c>
      <c r="BL537" s="17" t="s">
        <v>136</v>
      </c>
      <c r="BM537" s="139" t="s">
        <v>1122</v>
      </c>
    </row>
    <row r="538" spans="2:65" s="1" customFormat="1" ht="11.25">
      <c r="B538" s="32"/>
      <c r="D538" s="141" t="s">
        <v>138</v>
      </c>
      <c r="F538" s="142" t="s">
        <v>382</v>
      </c>
      <c r="I538" s="143"/>
      <c r="L538" s="32"/>
      <c r="M538" s="144"/>
      <c r="T538" s="53"/>
      <c r="AT538" s="17" t="s">
        <v>138</v>
      </c>
      <c r="AU538" s="17" t="s">
        <v>88</v>
      </c>
    </row>
    <row r="539" spans="2:65" s="14" customFormat="1" ht="11.25">
      <c r="B539" s="171"/>
      <c r="D539" s="145" t="s">
        <v>149</v>
      </c>
      <c r="E539" s="172" t="s">
        <v>3</v>
      </c>
      <c r="F539" s="173" t="s">
        <v>1099</v>
      </c>
      <c r="H539" s="172" t="s">
        <v>3</v>
      </c>
      <c r="I539" s="174"/>
      <c r="L539" s="171"/>
      <c r="M539" s="175"/>
      <c r="T539" s="176"/>
      <c r="AT539" s="172" t="s">
        <v>149</v>
      </c>
      <c r="AU539" s="172" t="s">
        <v>88</v>
      </c>
      <c r="AV539" s="14" t="s">
        <v>85</v>
      </c>
      <c r="AW539" s="14" t="s">
        <v>37</v>
      </c>
      <c r="AX539" s="14" t="s">
        <v>77</v>
      </c>
      <c r="AY539" s="172" t="s">
        <v>128</v>
      </c>
    </row>
    <row r="540" spans="2:65" s="12" customFormat="1" ht="11.25">
      <c r="B540" s="147"/>
      <c r="D540" s="145" t="s">
        <v>149</v>
      </c>
      <c r="E540" s="148" t="s">
        <v>3</v>
      </c>
      <c r="F540" s="149" t="s">
        <v>1123</v>
      </c>
      <c r="H540" s="150">
        <v>277</v>
      </c>
      <c r="I540" s="151"/>
      <c r="L540" s="147"/>
      <c r="M540" s="152"/>
      <c r="T540" s="153"/>
      <c r="AT540" s="148" t="s">
        <v>149</v>
      </c>
      <c r="AU540" s="148" t="s">
        <v>88</v>
      </c>
      <c r="AV540" s="12" t="s">
        <v>88</v>
      </c>
      <c r="AW540" s="12" t="s">
        <v>37</v>
      </c>
      <c r="AX540" s="12" t="s">
        <v>85</v>
      </c>
      <c r="AY540" s="148" t="s">
        <v>128</v>
      </c>
    </row>
    <row r="541" spans="2:65" s="1" customFormat="1" ht="24.2" customHeight="1">
      <c r="B541" s="127"/>
      <c r="C541" s="128" t="s">
        <v>1124</v>
      </c>
      <c r="D541" s="128" t="s">
        <v>131</v>
      </c>
      <c r="E541" s="129" t="s">
        <v>1125</v>
      </c>
      <c r="F541" s="130" t="s">
        <v>1126</v>
      </c>
      <c r="G541" s="131" t="s">
        <v>134</v>
      </c>
      <c r="H541" s="132">
        <v>346</v>
      </c>
      <c r="I541" s="133"/>
      <c r="J541" s="134">
        <f>ROUND(I541*H541,2)</f>
        <v>0</v>
      </c>
      <c r="K541" s="130" t="s">
        <v>135</v>
      </c>
      <c r="L541" s="32"/>
      <c r="M541" s="135" t="s">
        <v>3</v>
      </c>
      <c r="N541" s="136" t="s">
        <v>48</v>
      </c>
      <c r="P541" s="137">
        <f>O541*H541</f>
        <v>0</v>
      </c>
      <c r="Q541" s="137">
        <v>0</v>
      </c>
      <c r="R541" s="137">
        <f>Q541*H541</f>
        <v>0</v>
      </c>
      <c r="S541" s="137">
        <v>0</v>
      </c>
      <c r="T541" s="138">
        <f>S541*H541</f>
        <v>0</v>
      </c>
      <c r="AR541" s="139" t="s">
        <v>136</v>
      </c>
      <c r="AT541" s="139" t="s">
        <v>131</v>
      </c>
      <c r="AU541" s="139" t="s">
        <v>88</v>
      </c>
      <c r="AY541" s="17" t="s">
        <v>128</v>
      </c>
      <c r="BE541" s="140">
        <f>IF(N541="základní",J541,0)</f>
        <v>0</v>
      </c>
      <c r="BF541" s="140">
        <f>IF(N541="snížená",J541,0)</f>
        <v>0</v>
      </c>
      <c r="BG541" s="140">
        <f>IF(N541="zákl. přenesená",J541,0)</f>
        <v>0</v>
      </c>
      <c r="BH541" s="140">
        <f>IF(N541="sníž. přenesená",J541,0)</f>
        <v>0</v>
      </c>
      <c r="BI541" s="140">
        <f>IF(N541="nulová",J541,0)</f>
        <v>0</v>
      </c>
      <c r="BJ541" s="17" t="s">
        <v>85</v>
      </c>
      <c r="BK541" s="140">
        <f>ROUND(I541*H541,2)</f>
        <v>0</v>
      </c>
      <c r="BL541" s="17" t="s">
        <v>136</v>
      </c>
      <c r="BM541" s="139" t="s">
        <v>1127</v>
      </c>
    </row>
    <row r="542" spans="2:65" s="1" customFormat="1" ht="11.25">
      <c r="B542" s="32"/>
      <c r="D542" s="141" t="s">
        <v>138</v>
      </c>
      <c r="F542" s="142" t="s">
        <v>1128</v>
      </c>
      <c r="I542" s="143"/>
      <c r="L542" s="32"/>
      <c r="M542" s="144"/>
      <c r="T542" s="53"/>
      <c r="AT542" s="17" t="s">
        <v>138</v>
      </c>
      <c r="AU542" s="17" t="s">
        <v>88</v>
      </c>
    </row>
    <row r="543" spans="2:65" s="14" customFormat="1" ht="11.25">
      <c r="B543" s="171"/>
      <c r="D543" s="145" t="s">
        <v>149</v>
      </c>
      <c r="E543" s="172" t="s">
        <v>3</v>
      </c>
      <c r="F543" s="173" t="s">
        <v>1099</v>
      </c>
      <c r="H543" s="172" t="s">
        <v>3</v>
      </c>
      <c r="I543" s="174"/>
      <c r="L543" s="171"/>
      <c r="M543" s="175"/>
      <c r="T543" s="176"/>
      <c r="AT543" s="172" t="s">
        <v>149</v>
      </c>
      <c r="AU543" s="172" t="s">
        <v>88</v>
      </c>
      <c r="AV543" s="14" t="s">
        <v>85</v>
      </c>
      <c r="AW543" s="14" t="s">
        <v>37</v>
      </c>
      <c r="AX543" s="14" t="s">
        <v>77</v>
      </c>
      <c r="AY543" s="172" t="s">
        <v>128</v>
      </c>
    </row>
    <row r="544" spans="2:65" s="12" customFormat="1" ht="11.25">
      <c r="B544" s="147"/>
      <c r="D544" s="145" t="s">
        <v>149</v>
      </c>
      <c r="E544" s="148" t="s">
        <v>3</v>
      </c>
      <c r="F544" s="149" t="s">
        <v>1129</v>
      </c>
      <c r="H544" s="150">
        <v>307</v>
      </c>
      <c r="I544" s="151"/>
      <c r="L544" s="147"/>
      <c r="M544" s="152"/>
      <c r="T544" s="153"/>
      <c r="AT544" s="148" t="s">
        <v>149</v>
      </c>
      <c r="AU544" s="148" t="s">
        <v>88</v>
      </c>
      <c r="AV544" s="12" t="s">
        <v>88</v>
      </c>
      <c r="AW544" s="12" t="s">
        <v>37</v>
      </c>
      <c r="AX544" s="12" t="s">
        <v>77</v>
      </c>
      <c r="AY544" s="148" t="s">
        <v>128</v>
      </c>
    </row>
    <row r="545" spans="2:65" s="12" customFormat="1" ht="11.25">
      <c r="B545" s="147"/>
      <c r="D545" s="145" t="s">
        <v>149</v>
      </c>
      <c r="E545" s="148" t="s">
        <v>3</v>
      </c>
      <c r="F545" s="149" t="s">
        <v>1130</v>
      </c>
      <c r="H545" s="150">
        <v>39</v>
      </c>
      <c r="I545" s="151"/>
      <c r="L545" s="147"/>
      <c r="M545" s="152"/>
      <c r="T545" s="153"/>
      <c r="AT545" s="148" t="s">
        <v>149</v>
      </c>
      <c r="AU545" s="148" t="s">
        <v>88</v>
      </c>
      <c r="AV545" s="12" t="s">
        <v>88</v>
      </c>
      <c r="AW545" s="12" t="s">
        <v>37</v>
      </c>
      <c r="AX545" s="12" t="s">
        <v>77</v>
      </c>
      <c r="AY545" s="148" t="s">
        <v>128</v>
      </c>
    </row>
    <row r="546" spans="2:65" s="13" customFormat="1" ht="11.25">
      <c r="B546" s="154"/>
      <c r="D546" s="145" t="s">
        <v>149</v>
      </c>
      <c r="E546" s="155" t="s">
        <v>3</v>
      </c>
      <c r="F546" s="156" t="s">
        <v>153</v>
      </c>
      <c r="H546" s="157">
        <v>346</v>
      </c>
      <c r="I546" s="158"/>
      <c r="L546" s="154"/>
      <c r="M546" s="159"/>
      <c r="T546" s="160"/>
      <c r="AT546" s="155" t="s">
        <v>149</v>
      </c>
      <c r="AU546" s="155" t="s">
        <v>88</v>
      </c>
      <c r="AV546" s="13" t="s">
        <v>136</v>
      </c>
      <c r="AW546" s="13" t="s">
        <v>37</v>
      </c>
      <c r="AX546" s="13" t="s">
        <v>85</v>
      </c>
      <c r="AY546" s="155" t="s">
        <v>128</v>
      </c>
    </row>
    <row r="547" spans="2:65" s="1" customFormat="1" ht="24.2" customHeight="1">
      <c r="B547" s="127"/>
      <c r="C547" s="128" t="s">
        <v>1131</v>
      </c>
      <c r="D547" s="128" t="s">
        <v>131</v>
      </c>
      <c r="E547" s="129" t="s">
        <v>1132</v>
      </c>
      <c r="F547" s="130" t="s">
        <v>1133</v>
      </c>
      <c r="G547" s="131" t="s">
        <v>134</v>
      </c>
      <c r="H547" s="132">
        <v>277</v>
      </c>
      <c r="I547" s="133"/>
      <c r="J547" s="134">
        <f>ROUND(I547*H547,2)</f>
        <v>0</v>
      </c>
      <c r="K547" s="130" t="s">
        <v>135</v>
      </c>
      <c r="L547" s="32"/>
      <c r="M547" s="135" t="s">
        <v>3</v>
      </c>
      <c r="N547" s="136" t="s">
        <v>48</v>
      </c>
      <c r="P547" s="137">
        <f>O547*H547</f>
        <v>0</v>
      </c>
      <c r="Q547" s="137">
        <v>0</v>
      </c>
      <c r="R547" s="137">
        <f>Q547*H547</f>
        <v>0</v>
      </c>
      <c r="S547" s="137">
        <v>0</v>
      </c>
      <c r="T547" s="138">
        <f>S547*H547</f>
        <v>0</v>
      </c>
      <c r="AR547" s="139" t="s">
        <v>136</v>
      </c>
      <c r="AT547" s="139" t="s">
        <v>131</v>
      </c>
      <c r="AU547" s="139" t="s">
        <v>88</v>
      </c>
      <c r="AY547" s="17" t="s">
        <v>128</v>
      </c>
      <c r="BE547" s="140">
        <f>IF(N547="základní",J547,0)</f>
        <v>0</v>
      </c>
      <c r="BF547" s="140">
        <f>IF(N547="snížená",J547,0)</f>
        <v>0</v>
      </c>
      <c r="BG547" s="140">
        <f>IF(N547="zákl. přenesená",J547,0)</f>
        <v>0</v>
      </c>
      <c r="BH547" s="140">
        <f>IF(N547="sníž. přenesená",J547,0)</f>
        <v>0</v>
      </c>
      <c r="BI547" s="140">
        <f>IF(N547="nulová",J547,0)</f>
        <v>0</v>
      </c>
      <c r="BJ547" s="17" t="s">
        <v>85</v>
      </c>
      <c r="BK547" s="140">
        <f>ROUND(I547*H547,2)</f>
        <v>0</v>
      </c>
      <c r="BL547" s="17" t="s">
        <v>136</v>
      </c>
      <c r="BM547" s="139" t="s">
        <v>1134</v>
      </c>
    </row>
    <row r="548" spans="2:65" s="1" customFormat="1" ht="11.25">
      <c r="B548" s="32"/>
      <c r="D548" s="141" t="s">
        <v>138</v>
      </c>
      <c r="F548" s="142" t="s">
        <v>1135</v>
      </c>
      <c r="I548" s="143"/>
      <c r="L548" s="32"/>
      <c r="M548" s="144"/>
      <c r="T548" s="53"/>
      <c r="AT548" s="17" t="s">
        <v>138</v>
      </c>
      <c r="AU548" s="17" t="s">
        <v>88</v>
      </c>
    </row>
    <row r="549" spans="2:65" s="14" customFormat="1" ht="11.25">
      <c r="B549" s="171"/>
      <c r="D549" s="145" t="s">
        <v>149</v>
      </c>
      <c r="E549" s="172" t="s">
        <v>3</v>
      </c>
      <c r="F549" s="173" t="s">
        <v>1099</v>
      </c>
      <c r="H549" s="172" t="s">
        <v>3</v>
      </c>
      <c r="I549" s="174"/>
      <c r="L549" s="171"/>
      <c r="M549" s="175"/>
      <c r="T549" s="176"/>
      <c r="AT549" s="172" t="s">
        <v>149</v>
      </c>
      <c r="AU549" s="172" t="s">
        <v>88</v>
      </c>
      <c r="AV549" s="14" t="s">
        <v>85</v>
      </c>
      <c r="AW549" s="14" t="s">
        <v>37</v>
      </c>
      <c r="AX549" s="14" t="s">
        <v>77</v>
      </c>
      <c r="AY549" s="172" t="s">
        <v>128</v>
      </c>
    </row>
    <row r="550" spans="2:65" s="12" customFormat="1" ht="11.25">
      <c r="B550" s="147"/>
      <c r="D550" s="145" t="s">
        <v>149</v>
      </c>
      <c r="E550" s="148" t="s">
        <v>3</v>
      </c>
      <c r="F550" s="149" t="s">
        <v>1136</v>
      </c>
      <c r="H550" s="150">
        <v>277</v>
      </c>
      <c r="I550" s="151"/>
      <c r="L550" s="147"/>
      <c r="M550" s="152"/>
      <c r="T550" s="153"/>
      <c r="AT550" s="148" t="s">
        <v>149</v>
      </c>
      <c r="AU550" s="148" t="s">
        <v>88</v>
      </c>
      <c r="AV550" s="12" t="s">
        <v>88</v>
      </c>
      <c r="AW550" s="12" t="s">
        <v>37</v>
      </c>
      <c r="AX550" s="12" t="s">
        <v>85</v>
      </c>
      <c r="AY550" s="148" t="s">
        <v>128</v>
      </c>
    </row>
    <row r="551" spans="2:65" s="1" customFormat="1" ht="24.2" customHeight="1">
      <c r="B551" s="127"/>
      <c r="C551" s="128" t="s">
        <v>1137</v>
      </c>
      <c r="D551" s="128" t="s">
        <v>131</v>
      </c>
      <c r="E551" s="129" t="s">
        <v>1138</v>
      </c>
      <c r="F551" s="130" t="s">
        <v>1139</v>
      </c>
      <c r="G551" s="131" t="s">
        <v>134</v>
      </c>
      <c r="H551" s="132">
        <v>19.399999999999999</v>
      </c>
      <c r="I551" s="133"/>
      <c r="J551" s="134">
        <f>ROUND(I551*H551,2)</f>
        <v>0</v>
      </c>
      <c r="K551" s="130" t="s">
        <v>135</v>
      </c>
      <c r="L551" s="32"/>
      <c r="M551" s="135" t="s">
        <v>3</v>
      </c>
      <c r="N551" s="136" t="s">
        <v>48</v>
      </c>
      <c r="P551" s="137">
        <f>O551*H551</f>
        <v>0</v>
      </c>
      <c r="Q551" s="137">
        <v>0.85660000000000003</v>
      </c>
      <c r="R551" s="137">
        <f>Q551*H551</f>
        <v>16.618040000000001</v>
      </c>
      <c r="S551" s="137">
        <v>0</v>
      </c>
      <c r="T551" s="138">
        <f>S551*H551</f>
        <v>0</v>
      </c>
      <c r="AR551" s="139" t="s">
        <v>136</v>
      </c>
      <c r="AT551" s="139" t="s">
        <v>131</v>
      </c>
      <c r="AU551" s="139" t="s">
        <v>88</v>
      </c>
      <c r="AY551" s="17" t="s">
        <v>128</v>
      </c>
      <c r="BE551" s="140">
        <f>IF(N551="základní",J551,0)</f>
        <v>0</v>
      </c>
      <c r="BF551" s="140">
        <f>IF(N551="snížená",J551,0)</f>
        <v>0</v>
      </c>
      <c r="BG551" s="140">
        <f>IF(N551="zákl. přenesená",J551,0)</f>
        <v>0</v>
      </c>
      <c r="BH551" s="140">
        <f>IF(N551="sníž. přenesená",J551,0)</f>
        <v>0</v>
      </c>
      <c r="BI551" s="140">
        <f>IF(N551="nulová",J551,0)</f>
        <v>0</v>
      </c>
      <c r="BJ551" s="17" t="s">
        <v>85</v>
      </c>
      <c r="BK551" s="140">
        <f>ROUND(I551*H551,2)</f>
        <v>0</v>
      </c>
      <c r="BL551" s="17" t="s">
        <v>136</v>
      </c>
      <c r="BM551" s="139" t="s">
        <v>1140</v>
      </c>
    </row>
    <row r="552" spans="2:65" s="1" customFormat="1" ht="11.25">
      <c r="B552" s="32"/>
      <c r="D552" s="141" t="s">
        <v>138</v>
      </c>
      <c r="F552" s="142" t="s">
        <v>1141</v>
      </c>
      <c r="I552" s="143"/>
      <c r="L552" s="32"/>
      <c r="M552" s="144"/>
      <c r="T552" s="53"/>
      <c r="AT552" s="17" t="s">
        <v>138</v>
      </c>
      <c r="AU552" s="17" t="s">
        <v>88</v>
      </c>
    </row>
    <row r="553" spans="2:65" s="14" customFormat="1" ht="11.25">
      <c r="B553" s="171"/>
      <c r="D553" s="145" t="s">
        <v>149</v>
      </c>
      <c r="E553" s="172" t="s">
        <v>3</v>
      </c>
      <c r="F553" s="173" t="s">
        <v>1016</v>
      </c>
      <c r="H553" s="172" t="s">
        <v>3</v>
      </c>
      <c r="I553" s="174"/>
      <c r="L553" s="171"/>
      <c r="M553" s="175"/>
      <c r="T553" s="176"/>
      <c r="AT553" s="172" t="s">
        <v>149</v>
      </c>
      <c r="AU553" s="172" t="s">
        <v>88</v>
      </c>
      <c r="AV553" s="14" t="s">
        <v>85</v>
      </c>
      <c r="AW553" s="14" t="s">
        <v>37</v>
      </c>
      <c r="AX553" s="14" t="s">
        <v>77</v>
      </c>
      <c r="AY553" s="172" t="s">
        <v>128</v>
      </c>
    </row>
    <row r="554" spans="2:65" s="12" customFormat="1" ht="11.25">
      <c r="B554" s="147"/>
      <c r="D554" s="145" t="s">
        <v>149</v>
      </c>
      <c r="E554" s="148" t="s">
        <v>3</v>
      </c>
      <c r="F554" s="149" t="s">
        <v>1142</v>
      </c>
      <c r="H554" s="150">
        <v>11.4</v>
      </c>
      <c r="I554" s="151"/>
      <c r="L554" s="147"/>
      <c r="M554" s="152"/>
      <c r="T554" s="153"/>
      <c r="AT554" s="148" t="s">
        <v>149</v>
      </c>
      <c r="AU554" s="148" t="s">
        <v>88</v>
      </c>
      <c r="AV554" s="12" t="s">
        <v>88</v>
      </c>
      <c r="AW554" s="12" t="s">
        <v>37</v>
      </c>
      <c r="AX554" s="12" t="s">
        <v>77</v>
      </c>
      <c r="AY554" s="148" t="s">
        <v>128</v>
      </c>
    </row>
    <row r="555" spans="2:65" s="12" customFormat="1" ht="11.25">
      <c r="B555" s="147"/>
      <c r="D555" s="145" t="s">
        <v>149</v>
      </c>
      <c r="E555" s="148" t="s">
        <v>3</v>
      </c>
      <c r="F555" s="149" t="s">
        <v>1143</v>
      </c>
      <c r="H555" s="150">
        <v>8</v>
      </c>
      <c r="I555" s="151"/>
      <c r="L555" s="147"/>
      <c r="M555" s="152"/>
      <c r="T555" s="153"/>
      <c r="AT555" s="148" t="s">
        <v>149</v>
      </c>
      <c r="AU555" s="148" t="s">
        <v>88</v>
      </c>
      <c r="AV555" s="12" t="s">
        <v>88</v>
      </c>
      <c r="AW555" s="12" t="s">
        <v>37</v>
      </c>
      <c r="AX555" s="12" t="s">
        <v>77</v>
      </c>
      <c r="AY555" s="148" t="s">
        <v>128</v>
      </c>
    </row>
    <row r="556" spans="2:65" s="13" customFormat="1" ht="11.25">
      <c r="B556" s="154"/>
      <c r="D556" s="145" t="s">
        <v>149</v>
      </c>
      <c r="E556" s="155" t="s">
        <v>3</v>
      </c>
      <c r="F556" s="156" t="s">
        <v>153</v>
      </c>
      <c r="H556" s="157">
        <v>19.399999999999999</v>
      </c>
      <c r="I556" s="158"/>
      <c r="L556" s="154"/>
      <c r="M556" s="159"/>
      <c r="T556" s="160"/>
      <c r="AT556" s="155" t="s">
        <v>149</v>
      </c>
      <c r="AU556" s="155" t="s">
        <v>88</v>
      </c>
      <c r="AV556" s="13" t="s">
        <v>136</v>
      </c>
      <c r="AW556" s="13" t="s">
        <v>37</v>
      </c>
      <c r="AX556" s="13" t="s">
        <v>85</v>
      </c>
      <c r="AY556" s="155" t="s">
        <v>128</v>
      </c>
    </row>
    <row r="557" spans="2:65" s="11" customFormat="1" ht="22.9" customHeight="1">
      <c r="B557" s="115"/>
      <c r="D557" s="116" t="s">
        <v>76</v>
      </c>
      <c r="E557" s="125" t="s">
        <v>171</v>
      </c>
      <c r="F557" s="125" t="s">
        <v>1144</v>
      </c>
      <c r="I557" s="118"/>
      <c r="J557" s="126">
        <f>BK557</f>
        <v>0</v>
      </c>
      <c r="L557" s="115"/>
      <c r="M557" s="120"/>
      <c r="P557" s="121">
        <f>SUM(P558:P563)</f>
        <v>0</v>
      </c>
      <c r="R557" s="121">
        <f>SUM(R558:R563)</f>
        <v>0.459316</v>
      </c>
      <c r="T557" s="122">
        <f>SUM(T558:T563)</f>
        <v>0</v>
      </c>
      <c r="AR557" s="116" t="s">
        <v>85</v>
      </c>
      <c r="AT557" s="123" t="s">
        <v>76</v>
      </c>
      <c r="AU557" s="123" t="s">
        <v>85</v>
      </c>
      <c r="AY557" s="116" t="s">
        <v>128</v>
      </c>
      <c r="BK557" s="124">
        <f>SUM(BK558:BK563)</f>
        <v>0</v>
      </c>
    </row>
    <row r="558" spans="2:65" s="1" customFormat="1" ht="24.2" customHeight="1">
      <c r="B558" s="127"/>
      <c r="C558" s="128" t="s">
        <v>1145</v>
      </c>
      <c r="D558" s="128" t="s">
        <v>131</v>
      </c>
      <c r="E558" s="129" t="s">
        <v>1146</v>
      </c>
      <c r="F558" s="130" t="s">
        <v>1147</v>
      </c>
      <c r="G558" s="131" t="s">
        <v>134</v>
      </c>
      <c r="H558" s="132">
        <v>28.3</v>
      </c>
      <c r="I558" s="133"/>
      <c r="J558" s="134">
        <f>ROUND(I558*H558,2)</f>
        <v>0</v>
      </c>
      <c r="K558" s="130" t="s">
        <v>135</v>
      </c>
      <c r="L558" s="32"/>
      <c r="M558" s="135" t="s">
        <v>3</v>
      </c>
      <c r="N558" s="136" t="s">
        <v>48</v>
      </c>
      <c r="P558" s="137">
        <f>O558*H558</f>
        <v>0</v>
      </c>
      <c r="Q558" s="137">
        <v>5.1999999999999995E-4</v>
      </c>
      <c r="R558" s="137">
        <f>Q558*H558</f>
        <v>1.4716E-2</v>
      </c>
      <c r="S558" s="137">
        <v>0</v>
      </c>
      <c r="T558" s="138">
        <f>S558*H558</f>
        <v>0</v>
      </c>
      <c r="AR558" s="139" t="s">
        <v>136</v>
      </c>
      <c r="AT558" s="139" t="s">
        <v>131</v>
      </c>
      <c r="AU558" s="139" t="s">
        <v>88</v>
      </c>
      <c r="AY558" s="17" t="s">
        <v>128</v>
      </c>
      <c r="BE558" s="140">
        <f>IF(N558="základní",J558,0)</f>
        <v>0</v>
      </c>
      <c r="BF558" s="140">
        <f>IF(N558="snížená",J558,0)</f>
        <v>0</v>
      </c>
      <c r="BG558" s="140">
        <f>IF(N558="zákl. přenesená",J558,0)</f>
        <v>0</v>
      </c>
      <c r="BH558" s="140">
        <f>IF(N558="sníž. přenesená",J558,0)</f>
        <v>0</v>
      </c>
      <c r="BI558" s="140">
        <f>IF(N558="nulová",J558,0)</f>
        <v>0</v>
      </c>
      <c r="BJ558" s="17" t="s">
        <v>85</v>
      </c>
      <c r="BK558" s="140">
        <f>ROUND(I558*H558,2)</f>
        <v>0</v>
      </c>
      <c r="BL558" s="17" t="s">
        <v>136</v>
      </c>
      <c r="BM558" s="139" t="s">
        <v>1148</v>
      </c>
    </row>
    <row r="559" spans="2:65" s="1" customFormat="1" ht="11.25">
      <c r="B559" s="32"/>
      <c r="D559" s="141" t="s">
        <v>138</v>
      </c>
      <c r="F559" s="142" t="s">
        <v>1149</v>
      </c>
      <c r="I559" s="143"/>
      <c r="L559" s="32"/>
      <c r="M559" s="144"/>
      <c r="T559" s="53"/>
      <c r="AT559" s="17" t="s">
        <v>138</v>
      </c>
      <c r="AU559" s="17" t="s">
        <v>88</v>
      </c>
    </row>
    <row r="560" spans="2:65" s="12" customFormat="1" ht="11.25">
      <c r="B560" s="147"/>
      <c r="D560" s="145" t="s">
        <v>149</v>
      </c>
      <c r="E560" s="148" t="s">
        <v>3</v>
      </c>
      <c r="F560" s="149" t="s">
        <v>1150</v>
      </c>
      <c r="H560" s="150">
        <v>28.3</v>
      </c>
      <c r="I560" s="151"/>
      <c r="L560" s="147"/>
      <c r="M560" s="152"/>
      <c r="T560" s="153"/>
      <c r="AT560" s="148" t="s">
        <v>149</v>
      </c>
      <c r="AU560" s="148" t="s">
        <v>88</v>
      </c>
      <c r="AV560" s="12" t="s">
        <v>88</v>
      </c>
      <c r="AW560" s="12" t="s">
        <v>37</v>
      </c>
      <c r="AX560" s="12" t="s">
        <v>85</v>
      </c>
      <c r="AY560" s="148" t="s">
        <v>128</v>
      </c>
    </row>
    <row r="561" spans="2:65" s="1" customFormat="1" ht="24.2" customHeight="1">
      <c r="B561" s="127"/>
      <c r="C561" s="128" t="s">
        <v>1151</v>
      </c>
      <c r="D561" s="128" t="s">
        <v>131</v>
      </c>
      <c r="E561" s="129" t="s">
        <v>1152</v>
      </c>
      <c r="F561" s="130" t="s">
        <v>1153</v>
      </c>
      <c r="G561" s="131" t="s">
        <v>134</v>
      </c>
      <c r="H561" s="132">
        <v>26</v>
      </c>
      <c r="I561" s="133"/>
      <c r="J561" s="134">
        <f>ROUND(I561*H561,2)</f>
        <v>0</v>
      </c>
      <c r="K561" s="130" t="s">
        <v>135</v>
      </c>
      <c r="L561" s="32"/>
      <c r="M561" s="135" t="s">
        <v>3</v>
      </c>
      <c r="N561" s="136" t="s">
        <v>48</v>
      </c>
      <c r="P561" s="137">
        <f>O561*H561</f>
        <v>0</v>
      </c>
      <c r="Q561" s="137">
        <v>1.7100000000000001E-2</v>
      </c>
      <c r="R561" s="137">
        <f>Q561*H561</f>
        <v>0.4446</v>
      </c>
      <c r="S561" s="137">
        <v>0</v>
      </c>
      <c r="T561" s="138">
        <f>S561*H561</f>
        <v>0</v>
      </c>
      <c r="AR561" s="139" t="s">
        <v>136</v>
      </c>
      <c r="AT561" s="139" t="s">
        <v>131</v>
      </c>
      <c r="AU561" s="139" t="s">
        <v>88</v>
      </c>
      <c r="AY561" s="17" t="s">
        <v>128</v>
      </c>
      <c r="BE561" s="140">
        <f>IF(N561="základní",J561,0)</f>
        <v>0</v>
      </c>
      <c r="BF561" s="140">
        <f>IF(N561="snížená",J561,0)</f>
        <v>0</v>
      </c>
      <c r="BG561" s="140">
        <f>IF(N561="zákl. přenesená",J561,0)</f>
        <v>0</v>
      </c>
      <c r="BH561" s="140">
        <f>IF(N561="sníž. přenesená",J561,0)</f>
        <v>0</v>
      </c>
      <c r="BI561" s="140">
        <f>IF(N561="nulová",J561,0)</f>
        <v>0</v>
      </c>
      <c r="BJ561" s="17" t="s">
        <v>85</v>
      </c>
      <c r="BK561" s="140">
        <f>ROUND(I561*H561,2)</f>
        <v>0</v>
      </c>
      <c r="BL561" s="17" t="s">
        <v>136</v>
      </c>
      <c r="BM561" s="139" t="s">
        <v>1154</v>
      </c>
    </row>
    <row r="562" spans="2:65" s="1" customFormat="1" ht="11.25">
      <c r="B562" s="32"/>
      <c r="D562" s="141" t="s">
        <v>138</v>
      </c>
      <c r="F562" s="142" t="s">
        <v>1155</v>
      </c>
      <c r="I562" s="143"/>
      <c r="L562" s="32"/>
      <c r="M562" s="144"/>
      <c r="T562" s="53"/>
      <c r="AT562" s="17" t="s">
        <v>138</v>
      </c>
      <c r="AU562" s="17" t="s">
        <v>88</v>
      </c>
    </row>
    <row r="563" spans="2:65" s="12" customFormat="1" ht="11.25">
      <c r="B563" s="147"/>
      <c r="D563" s="145" t="s">
        <v>149</v>
      </c>
      <c r="E563" s="148" t="s">
        <v>3</v>
      </c>
      <c r="F563" s="149" t="s">
        <v>1156</v>
      </c>
      <c r="H563" s="150">
        <v>26</v>
      </c>
      <c r="I563" s="151"/>
      <c r="L563" s="147"/>
      <c r="M563" s="152"/>
      <c r="T563" s="153"/>
      <c r="AT563" s="148" t="s">
        <v>149</v>
      </c>
      <c r="AU563" s="148" t="s">
        <v>88</v>
      </c>
      <c r="AV563" s="12" t="s">
        <v>88</v>
      </c>
      <c r="AW563" s="12" t="s">
        <v>37</v>
      </c>
      <c r="AX563" s="12" t="s">
        <v>85</v>
      </c>
      <c r="AY563" s="148" t="s">
        <v>128</v>
      </c>
    </row>
    <row r="564" spans="2:65" s="11" customFormat="1" ht="22.9" customHeight="1">
      <c r="B564" s="115"/>
      <c r="D564" s="116" t="s">
        <v>76</v>
      </c>
      <c r="E564" s="125" t="s">
        <v>142</v>
      </c>
      <c r="F564" s="125" t="s">
        <v>143</v>
      </c>
      <c r="I564" s="118"/>
      <c r="J564" s="126">
        <f>BK564</f>
        <v>0</v>
      </c>
      <c r="L564" s="115"/>
      <c r="M564" s="120"/>
      <c r="P564" s="121">
        <f>SUM(P565:P666)</f>
        <v>0</v>
      </c>
      <c r="R564" s="121">
        <f>SUM(R565:R666)</f>
        <v>40.183760400000004</v>
      </c>
      <c r="T564" s="122">
        <f>SUM(T565:T666)</f>
        <v>351.21471500000001</v>
      </c>
      <c r="AR564" s="116" t="s">
        <v>85</v>
      </c>
      <c r="AT564" s="123" t="s">
        <v>76</v>
      </c>
      <c r="AU564" s="123" t="s">
        <v>85</v>
      </c>
      <c r="AY564" s="116" t="s">
        <v>128</v>
      </c>
      <c r="BK564" s="124">
        <f>SUM(BK565:BK666)</f>
        <v>0</v>
      </c>
    </row>
    <row r="565" spans="2:65" s="1" customFormat="1" ht="16.5" customHeight="1">
      <c r="B565" s="127"/>
      <c r="C565" s="128" t="s">
        <v>1157</v>
      </c>
      <c r="D565" s="128" t="s">
        <v>131</v>
      </c>
      <c r="E565" s="129" t="s">
        <v>1158</v>
      </c>
      <c r="F565" s="130" t="s">
        <v>1159</v>
      </c>
      <c r="G565" s="131" t="s">
        <v>233</v>
      </c>
      <c r="H565" s="132">
        <v>12.5</v>
      </c>
      <c r="I565" s="133"/>
      <c r="J565" s="134">
        <f>ROUND(I565*H565,2)</f>
        <v>0</v>
      </c>
      <c r="K565" s="130" t="s">
        <v>135</v>
      </c>
      <c r="L565" s="32"/>
      <c r="M565" s="135" t="s">
        <v>3</v>
      </c>
      <c r="N565" s="136" t="s">
        <v>48</v>
      </c>
      <c r="P565" s="137">
        <f>O565*H565</f>
        <v>0</v>
      </c>
      <c r="Q565" s="137">
        <v>7.3999999999999999E-4</v>
      </c>
      <c r="R565" s="137">
        <f>Q565*H565</f>
        <v>9.2499999999999995E-3</v>
      </c>
      <c r="S565" s="137">
        <v>0</v>
      </c>
      <c r="T565" s="138">
        <f>S565*H565</f>
        <v>0</v>
      </c>
      <c r="AR565" s="139" t="s">
        <v>136</v>
      </c>
      <c r="AT565" s="139" t="s">
        <v>131</v>
      </c>
      <c r="AU565" s="139" t="s">
        <v>88</v>
      </c>
      <c r="AY565" s="17" t="s">
        <v>128</v>
      </c>
      <c r="BE565" s="140">
        <f>IF(N565="základní",J565,0)</f>
        <v>0</v>
      </c>
      <c r="BF565" s="140">
        <f>IF(N565="snížená",J565,0)</f>
        <v>0</v>
      </c>
      <c r="BG565" s="140">
        <f>IF(N565="zákl. přenesená",J565,0)</f>
        <v>0</v>
      </c>
      <c r="BH565" s="140">
        <f>IF(N565="sníž. přenesená",J565,0)</f>
        <v>0</v>
      </c>
      <c r="BI565" s="140">
        <f>IF(N565="nulová",J565,0)</f>
        <v>0</v>
      </c>
      <c r="BJ565" s="17" t="s">
        <v>85</v>
      </c>
      <c r="BK565" s="140">
        <f>ROUND(I565*H565,2)</f>
        <v>0</v>
      </c>
      <c r="BL565" s="17" t="s">
        <v>136</v>
      </c>
      <c r="BM565" s="139" t="s">
        <v>1160</v>
      </c>
    </row>
    <row r="566" spans="2:65" s="1" customFormat="1" ht="11.25">
      <c r="B566" s="32"/>
      <c r="D566" s="141" t="s">
        <v>138</v>
      </c>
      <c r="F566" s="142" t="s">
        <v>1161</v>
      </c>
      <c r="I566" s="143"/>
      <c r="L566" s="32"/>
      <c r="M566" s="144"/>
      <c r="T566" s="53"/>
      <c r="AT566" s="17" t="s">
        <v>138</v>
      </c>
      <c r="AU566" s="17" t="s">
        <v>88</v>
      </c>
    </row>
    <row r="567" spans="2:65" s="12" customFormat="1" ht="11.25">
      <c r="B567" s="147"/>
      <c r="D567" s="145" t="s">
        <v>149</v>
      </c>
      <c r="E567" s="148" t="s">
        <v>3</v>
      </c>
      <c r="F567" s="149" t="s">
        <v>1162</v>
      </c>
      <c r="H567" s="150">
        <v>12.5</v>
      </c>
      <c r="I567" s="151"/>
      <c r="L567" s="147"/>
      <c r="M567" s="152"/>
      <c r="T567" s="153"/>
      <c r="AT567" s="148" t="s">
        <v>149</v>
      </c>
      <c r="AU567" s="148" t="s">
        <v>88</v>
      </c>
      <c r="AV567" s="12" t="s">
        <v>88</v>
      </c>
      <c r="AW567" s="12" t="s">
        <v>37</v>
      </c>
      <c r="AX567" s="12" t="s">
        <v>85</v>
      </c>
      <c r="AY567" s="148" t="s">
        <v>128</v>
      </c>
    </row>
    <row r="568" spans="2:65" s="1" customFormat="1" ht="16.5" customHeight="1">
      <c r="B568" s="127"/>
      <c r="C568" s="161" t="s">
        <v>1163</v>
      </c>
      <c r="D568" s="161" t="s">
        <v>155</v>
      </c>
      <c r="E568" s="162" t="s">
        <v>1164</v>
      </c>
      <c r="F568" s="163" t="s">
        <v>1165</v>
      </c>
      <c r="G568" s="164" t="s">
        <v>233</v>
      </c>
      <c r="H568" s="165">
        <v>12.5</v>
      </c>
      <c r="I568" s="166"/>
      <c r="J568" s="167">
        <f>ROUND(I568*H568,2)</f>
        <v>0</v>
      </c>
      <c r="K568" s="163" t="s">
        <v>826</v>
      </c>
      <c r="L568" s="168"/>
      <c r="M568" s="169" t="s">
        <v>3</v>
      </c>
      <c r="N568" s="170" t="s">
        <v>48</v>
      </c>
      <c r="P568" s="137">
        <f>O568*H568</f>
        <v>0</v>
      </c>
      <c r="Q568" s="137">
        <v>0</v>
      </c>
      <c r="R568" s="137">
        <f>Q568*H568</f>
        <v>0</v>
      </c>
      <c r="S568" s="137">
        <v>0</v>
      </c>
      <c r="T568" s="138">
        <f>S568*H568</f>
        <v>0</v>
      </c>
      <c r="AR568" s="139" t="s">
        <v>158</v>
      </c>
      <c r="AT568" s="139" t="s">
        <v>155</v>
      </c>
      <c r="AU568" s="139" t="s">
        <v>88</v>
      </c>
      <c r="AY568" s="17" t="s">
        <v>128</v>
      </c>
      <c r="BE568" s="140">
        <f>IF(N568="základní",J568,0)</f>
        <v>0</v>
      </c>
      <c r="BF568" s="140">
        <f>IF(N568="snížená",J568,0)</f>
        <v>0</v>
      </c>
      <c r="BG568" s="140">
        <f>IF(N568="zákl. přenesená",J568,0)</f>
        <v>0</v>
      </c>
      <c r="BH568" s="140">
        <f>IF(N568="sníž. přenesená",J568,0)</f>
        <v>0</v>
      </c>
      <c r="BI568" s="140">
        <f>IF(N568="nulová",J568,0)</f>
        <v>0</v>
      </c>
      <c r="BJ568" s="17" t="s">
        <v>85</v>
      </c>
      <c r="BK568" s="140">
        <f>ROUND(I568*H568,2)</f>
        <v>0</v>
      </c>
      <c r="BL568" s="17" t="s">
        <v>136</v>
      </c>
      <c r="BM568" s="139" t="s">
        <v>1166</v>
      </c>
    </row>
    <row r="569" spans="2:65" s="1" customFormat="1" ht="24.2" customHeight="1">
      <c r="B569" s="127"/>
      <c r="C569" s="128" t="s">
        <v>1167</v>
      </c>
      <c r="D569" s="128" t="s">
        <v>131</v>
      </c>
      <c r="E569" s="129" t="s">
        <v>1168</v>
      </c>
      <c r="F569" s="130" t="s">
        <v>1169</v>
      </c>
      <c r="G569" s="131" t="s">
        <v>233</v>
      </c>
      <c r="H569" s="132">
        <v>126</v>
      </c>
      <c r="I569" s="133"/>
      <c r="J569" s="134">
        <f>ROUND(I569*H569,2)</f>
        <v>0</v>
      </c>
      <c r="K569" s="130" t="s">
        <v>135</v>
      </c>
      <c r="L569" s="32"/>
      <c r="M569" s="135" t="s">
        <v>3</v>
      </c>
      <c r="N569" s="136" t="s">
        <v>48</v>
      </c>
      <c r="P569" s="137">
        <f>O569*H569</f>
        <v>0</v>
      </c>
      <c r="Q569" s="137">
        <v>4.4299999999999999E-2</v>
      </c>
      <c r="R569" s="137">
        <f>Q569*H569</f>
        <v>5.5818000000000003</v>
      </c>
      <c r="S569" s="137">
        <v>0</v>
      </c>
      <c r="T569" s="138">
        <f>S569*H569</f>
        <v>0</v>
      </c>
      <c r="AR569" s="139" t="s">
        <v>136</v>
      </c>
      <c r="AT569" s="139" t="s">
        <v>131</v>
      </c>
      <c r="AU569" s="139" t="s">
        <v>88</v>
      </c>
      <c r="AY569" s="17" t="s">
        <v>128</v>
      </c>
      <c r="BE569" s="140">
        <f>IF(N569="základní",J569,0)</f>
        <v>0</v>
      </c>
      <c r="BF569" s="140">
        <f>IF(N569="snížená",J569,0)</f>
        <v>0</v>
      </c>
      <c r="BG569" s="140">
        <f>IF(N569="zákl. přenesená",J569,0)</f>
        <v>0</v>
      </c>
      <c r="BH569" s="140">
        <f>IF(N569="sníž. přenesená",J569,0)</f>
        <v>0</v>
      </c>
      <c r="BI569" s="140">
        <f>IF(N569="nulová",J569,0)</f>
        <v>0</v>
      </c>
      <c r="BJ569" s="17" t="s">
        <v>85</v>
      </c>
      <c r="BK569" s="140">
        <f>ROUND(I569*H569,2)</f>
        <v>0</v>
      </c>
      <c r="BL569" s="17" t="s">
        <v>136</v>
      </c>
      <c r="BM569" s="139" t="s">
        <v>1170</v>
      </c>
    </row>
    <row r="570" spans="2:65" s="1" customFormat="1" ht="11.25">
      <c r="B570" s="32"/>
      <c r="D570" s="141" t="s">
        <v>138</v>
      </c>
      <c r="F570" s="142" t="s">
        <v>1171</v>
      </c>
      <c r="I570" s="143"/>
      <c r="L570" s="32"/>
      <c r="M570" s="144"/>
      <c r="T570" s="53"/>
      <c r="AT570" s="17" t="s">
        <v>138</v>
      </c>
      <c r="AU570" s="17" t="s">
        <v>88</v>
      </c>
    </row>
    <row r="571" spans="2:65" s="12" customFormat="1" ht="11.25">
      <c r="B571" s="147"/>
      <c r="D571" s="145" t="s">
        <v>149</v>
      </c>
      <c r="E571" s="148" t="s">
        <v>3</v>
      </c>
      <c r="F571" s="149" t="s">
        <v>1172</v>
      </c>
      <c r="H571" s="150">
        <v>126</v>
      </c>
      <c r="I571" s="151"/>
      <c r="L571" s="147"/>
      <c r="M571" s="152"/>
      <c r="T571" s="153"/>
      <c r="AT571" s="148" t="s">
        <v>149</v>
      </c>
      <c r="AU571" s="148" t="s">
        <v>88</v>
      </c>
      <c r="AV571" s="12" t="s">
        <v>88</v>
      </c>
      <c r="AW571" s="12" t="s">
        <v>37</v>
      </c>
      <c r="AX571" s="12" t="s">
        <v>85</v>
      </c>
      <c r="AY571" s="148" t="s">
        <v>128</v>
      </c>
    </row>
    <row r="572" spans="2:65" s="1" customFormat="1" ht="24.2" customHeight="1">
      <c r="B572" s="127"/>
      <c r="C572" s="128" t="s">
        <v>1173</v>
      </c>
      <c r="D572" s="128" t="s">
        <v>131</v>
      </c>
      <c r="E572" s="129" t="s">
        <v>1174</v>
      </c>
      <c r="F572" s="130" t="s">
        <v>1175</v>
      </c>
      <c r="G572" s="131" t="s">
        <v>233</v>
      </c>
      <c r="H572" s="132">
        <v>24</v>
      </c>
      <c r="I572" s="133"/>
      <c r="J572" s="134">
        <f>ROUND(I572*H572,2)</f>
        <v>0</v>
      </c>
      <c r="K572" s="130" t="s">
        <v>135</v>
      </c>
      <c r="L572" s="32"/>
      <c r="M572" s="135" t="s">
        <v>3</v>
      </c>
      <c r="N572" s="136" t="s">
        <v>48</v>
      </c>
      <c r="P572" s="137">
        <f>O572*H572</f>
        <v>0</v>
      </c>
      <c r="Q572" s="137">
        <v>7.0569999999999994E-2</v>
      </c>
      <c r="R572" s="137">
        <f>Q572*H572</f>
        <v>1.6936799999999999</v>
      </c>
      <c r="S572" s="137">
        <v>0</v>
      </c>
      <c r="T572" s="138">
        <f>S572*H572</f>
        <v>0</v>
      </c>
      <c r="AR572" s="139" t="s">
        <v>136</v>
      </c>
      <c r="AT572" s="139" t="s">
        <v>131</v>
      </c>
      <c r="AU572" s="139" t="s">
        <v>88</v>
      </c>
      <c r="AY572" s="17" t="s">
        <v>128</v>
      </c>
      <c r="BE572" s="140">
        <f>IF(N572="základní",J572,0)</f>
        <v>0</v>
      </c>
      <c r="BF572" s="140">
        <f>IF(N572="snížená",J572,0)</f>
        <v>0</v>
      </c>
      <c r="BG572" s="140">
        <f>IF(N572="zákl. přenesená",J572,0)</f>
        <v>0</v>
      </c>
      <c r="BH572" s="140">
        <f>IF(N572="sníž. přenesená",J572,0)</f>
        <v>0</v>
      </c>
      <c r="BI572" s="140">
        <f>IF(N572="nulová",J572,0)</f>
        <v>0</v>
      </c>
      <c r="BJ572" s="17" t="s">
        <v>85</v>
      </c>
      <c r="BK572" s="140">
        <f>ROUND(I572*H572,2)</f>
        <v>0</v>
      </c>
      <c r="BL572" s="17" t="s">
        <v>136</v>
      </c>
      <c r="BM572" s="139" t="s">
        <v>1176</v>
      </c>
    </row>
    <row r="573" spans="2:65" s="1" customFormat="1" ht="11.25">
      <c r="B573" s="32"/>
      <c r="D573" s="141" t="s">
        <v>138</v>
      </c>
      <c r="F573" s="142" t="s">
        <v>1177</v>
      </c>
      <c r="I573" s="143"/>
      <c r="L573" s="32"/>
      <c r="M573" s="144"/>
      <c r="T573" s="53"/>
      <c r="AT573" s="17" t="s">
        <v>138</v>
      </c>
      <c r="AU573" s="17" t="s">
        <v>88</v>
      </c>
    </row>
    <row r="574" spans="2:65" s="12" customFormat="1" ht="11.25">
      <c r="B574" s="147"/>
      <c r="D574" s="145" t="s">
        <v>149</v>
      </c>
      <c r="E574" s="148" t="s">
        <v>3</v>
      </c>
      <c r="F574" s="149" t="s">
        <v>1178</v>
      </c>
      <c r="H574" s="150">
        <v>24</v>
      </c>
      <c r="I574" s="151"/>
      <c r="L574" s="147"/>
      <c r="M574" s="152"/>
      <c r="T574" s="153"/>
      <c r="AT574" s="148" t="s">
        <v>149</v>
      </c>
      <c r="AU574" s="148" t="s">
        <v>88</v>
      </c>
      <c r="AV574" s="12" t="s">
        <v>88</v>
      </c>
      <c r="AW574" s="12" t="s">
        <v>37</v>
      </c>
      <c r="AX574" s="12" t="s">
        <v>85</v>
      </c>
      <c r="AY574" s="148" t="s">
        <v>128</v>
      </c>
    </row>
    <row r="575" spans="2:65" s="1" customFormat="1" ht="16.5" customHeight="1">
      <c r="B575" s="127"/>
      <c r="C575" s="128" t="s">
        <v>1179</v>
      </c>
      <c r="D575" s="128" t="s">
        <v>131</v>
      </c>
      <c r="E575" s="129" t="s">
        <v>1180</v>
      </c>
      <c r="F575" s="130" t="s">
        <v>1181</v>
      </c>
      <c r="G575" s="131" t="s">
        <v>146</v>
      </c>
      <c r="H575" s="132">
        <v>4</v>
      </c>
      <c r="I575" s="133"/>
      <c r="J575" s="134">
        <f>ROUND(I575*H575,2)</f>
        <v>0</v>
      </c>
      <c r="K575" s="130" t="s">
        <v>135</v>
      </c>
      <c r="L575" s="32"/>
      <c r="M575" s="135" t="s">
        <v>3</v>
      </c>
      <c r="N575" s="136" t="s">
        <v>48</v>
      </c>
      <c r="P575" s="137">
        <f>O575*H575</f>
        <v>0</v>
      </c>
      <c r="Q575" s="137">
        <v>6.9999999999999999E-4</v>
      </c>
      <c r="R575" s="137">
        <f>Q575*H575</f>
        <v>2.8E-3</v>
      </c>
      <c r="S575" s="137">
        <v>0</v>
      </c>
      <c r="T575" s="138">
        <f>S575*H575</f>
        <v>0</v>
      </c>
      <c r="AR575" s="139" t="s">
        <v>136</v>
      </c>
      <c r="AT575" s="139" t="s">
        <v>131</v>
      </c>
      <c r="AU575" s="139" t="s">
        <v>88</v>
      </c>
      <c r="AY575" s="17" t="s">
        <v>128</v>
      </c>
      <c r="BE575" s="140">
        <f>IF(N575="základní",J575,0)</f>
        <v>0</v>
      </c>
      <c r="BF575" s="140">
        <f>IF(N575="snížená",J575,0)</f>
        <v>0</v>
      </c>
      <c r="BG575" s="140">
        <f>IF(N575="zákl. přenesená",J575,0)</f>
        <v>0</v>
      </c>
      <c r="BH575" s="140">
        <f>IF(N575="sníž. přenesená",J575,0)</f>
        <v>0</v>
      </c>
      <c r="BI575" s="140">
        <f>IF(N575="nulová",J575,0)</f>
        <v>0</v>
      </c>
      <c r="BJ575" s="17" t="s">
        <v>85</v>
      </c>
      <c r="BK575" s="140">
        <f>ROUND(I575*H575,2)</f>
        <v>0</v>
      </c>
      <c r="BL575" s="17" t="s">
        <v>136</v>
      </c>
      <c r="BM575" s="139" t="s">
        <v>1182</v>
      </c>
    </row>
    <row r="576" spans="2:65" s="1" customFormat="1" ht="11.25">
      <c r="B576" s="32"/>
      <c r="D576" s="141" t="s">
        <v>138</v>
      </c>
      <c r="F576" s="142" t="s">
        <v>1183</v>
      </c>
      <c r="I576" s="143"/>
      <c r="L576" s="32"/>
      <c r="M576" s="144"/>
      <c r="T576" s="53"/>
      <c r="AT576" s="17" t="s">
        <v>138</v>
      </c>
      <c r="AU576" s="17" t="s">
        <v>88</v>
      </c>
    </row>
    <row r="577" spans="2:65" s="12" customFormat="1" ht="11.25">
      <c r="B577" s="147"/>
      <c r="D577" s="145" t="s">
        <v>149</v>
      </c>
      <c r="E577" s="148" t="s">
        <v>3</v>
      </c>
      <c r="F577" s="149" t="s">
        <v>1184</v>
      </c>
      <c r="H577" s="150">
        <v>4</v>
      </c>
      <c r="I577" s="151"/>
      <c r="L577" s="147"/>
      <c r="M577" s="152"/>
      <c r="T577" s="153"/>
      <c r="AT577" s="148" t="s">
        <v>149</v>
      </c>
      <c r="AU577" s="148" t="s">
        <v>88</v>
      </c>
      <c r="AV577" s="12" t="s">
        <v>88</v>
      </c>
      <c r="AW577" s="12" t="s">
        <v>37</v>
      </c>
      <c r="AX577" s="12" t="s">
        <v>85</v>
      </c>
      <c r="AY577" s="148" t="s">
        <v>128</v>
      </c>
    </row>
    <row r="578" spans="2:65" s="1" customFormat="1" ht="16.5" customHeight="1">
      <c r="B578" s="127"/>
      <c r="C578" s="128" t="s">
        <v>1185</v>
      </c>
      <c r="D578" s="128" t="s">
        <v>131</v>
      </c>
      <c r="E578" s="129" t="s">
        <v>1186</v>
      </c>
      <c r="F578" s="130" t="s">
        <v>1187</v>
      </c>
      <c r="G578" s="131" t="s">
        <v>146</v>
      </c>
      <c r="H578" s="132">
        <v>2</v>
      </c>
      <c r="I578" s="133"/>
      <c r="J578" s="134">
        <f>ROUND(I578*H578,2)</f>
        <v>0</v>
      </c>
      <c r="K578" s="130" t="s">
        <v>135</v>
      </c>
      <c r="L578" s="32"/>
      <c r="M578" s="135" t="s">
        <v>3</v>
      </c>
      <c r="N578" s="136" t="s">
        <v>48</v>
      </c>
      <c r="P578" s="137">
        <f>O578*H578</f>
        <v>0</v>
      </c>
      <c r="Q578" s="137">
        <v>0.10940999999999999</v>
      </c>
      <c r="R578" s="137">
        <f>Q578*H578</f>
        <v>0.21881999999999999</v>
      </c>
      <c r="S578" s="137">
        <v>0</v>
      </c>
      <c r="T578" s="138">
        <f>S578*H578</f>
        <v>0</v>
      </c>
      <c r="AR578" s="139" t="s">
        <v>136</v>
      </c>
      <c r="AT578" s="139" t="s">
        <v>131</v>
      </c>
      <c r="AU578" s="139" t="s">
        <v>88</v>
      </c>
      <c r="AY578" s="17" t="s">
        <v>128</v>
      </c>
      <c r="BE578" s="140">
        <f>IF(N578="základní",J578,0)</f>
        <v>0</v>
      </c>
      <c r="BF578" s="140">
        <f>IF(N578="snížená",J578,0)</f>
        <v>0</v>
      </c>
      <c r="BG578" s="140">
        <f>IF(N578="zákl. přenesená",J578,0)</f>
        <v>0</v>
      </c>
      <c r="BH578" s="140">
        <f>IF(N578="sníž. přenesená",J578,0)</f>
        <v>0</v>
      </c>
      <c r="BI578" s="140">
        <f>IF(N578="nulová",J578,0)</f>
        <v>0</v>
      </c>
      <c r="BJ578" s="17" t="s">
        <v>85</v>
      </c>
      <c r="BK578" s="140">
        <f>ROUND(I578*H578,2)</f>
        <v>0</v>
      </c>
      <c r="BL578" s="17" t="s">
        <v>136</v>
      </c>
      <c r="BM578" s="139" t="s">
        <v>1188</v>
      </c>
    </row>
    <row r="579" spans="2:65" s="1" customFormat="1" ht="11.25">
      <c r="B579" s="32"/>
      <c r="D579" s="141" t="s">
        <v>138</v>
      </c>
      <c r="F579" s="142" t="s">
        <v>1189</v>
      </c>
      <c r="I579" s="143"/>
      <c r="L579" s="32"/>
      <c r="M579" s="144"/>
      <c r="T579" s="53"/>
      <c r="AT579" s="17" t="s">
        <v>138</v>
      </c>
      <c r="AU579" s="17" t="s">
        <v>88</v>
      </c>
    </row>
    <row r="580" spans="2:65" s="12" customFormat="1" ht="11.25">
      <c r="B580" s="147"/>
      <c r="D580" s="145" t="s">
        <v>149</v>
      </c>
      <c r="E580" s="148" t="s">
        <v>3</v>
      </c>
      <c r="F580" s="149" t="s">
        <v>1190</v>
      </c>
      <c r="H580" s="150">
        <v>2</v>
      </c>
      <c r="I580" s="151"/>
      <c r="L580" s="147"/>
      <c r="M580" s="152"/>
      <c r="T580" s="153"/>
      <c r="AT580" s="148" t="s">
        <v>149</v>
      </c>
      <c r="AU580" s="148" t="s">
        <v>88</v>
      </c>
      <c r="AV580" s="12" t="s">
        <v>88</v>
      </c>
      <c r="AW580" s="12" t="s">
        <v>37</v>
      </c>
      <c r="AX580" s="12" t="s">
        <v>85</v>
      </c>
      <c r="AY580" s="148" t="s">
        <v>128</v>
      </c>
    </row>
    <row r="581" spans="2:65" s="1" customFormat="1" ht="16.5" customHeight="1">
      <c r="B581" s="127"/>
      <c r="C581" s="161" t="s">
        <v>1191</v>
      </c>
      <c r="D581" s="161" t="s">
        <v>155</v>
      </c>
      <c r="E581" s="162" t="s">
        <v>1192</v>
      </c>
      <c r="F581" s="163" t="s">
        <v>1193</v>
      </c>
      <c r="G581" s="164" t="s">
        <v>146</v>
      </c>
      <c r="H581" s="165">
        <v>2</v>
      </c>
      <c r="I581" s="166"/>
      <c r="J581" s="167">
        <f>ROUND(I581*H581,2)</f>
        <v>0</v>
      </c>
      <c r="K581" s="163" t="s">
        <v>135</v>
      </c>
      <c r="L581" s="168"/>
      <c r="M581" s="169" t="s">
        <v>3</v>
      </c>
      <c r="N581" s="170" t="s">
        <v>48</v>
      </c>
      <c r="P581" s="137">
        <f>O581*H581</f>
        <v>0</v>
      </c>
      <c r="Q581" s="137">
        <v>6.1000000000000004E-3</v>
      </c>
      <c r="R581" s="137">
        <f>Q581*H581</f>
        <v>1.2200000000000001E-2</v>
      </c>
      <c r="S581" s="137">
        <v>0</v>
      </c>
      <c r="T581" s="138">
        <f>S581*H581</f>
        <v>0</v>
      </c>
      <c r="AR581" s="139" t="s">
        <v>158</v>
      </c>
      <c r="AT581" s="139" t="s">
        <v>155</v>
      </c>
      <c r="AU581" s="139" t="s">
        <v>88</v>
      </c>
      <c r="AY581" s="17" t="s">
        <v>128</v>
      </c>
      <c r="BE581" s="140">
        <f>IF(N581="základní",J581,0)</f>
        <v>0</v>
      </c>
      <c r="BF581" s="140">
        <f>IF(N581="snížená",J581,0)</f>
        <v>0</v>
      </c>
      <c r="BG581" s="140">
        <f>IF(N581="zákl. přenesená",J581,0)</f>
        <v>0</v>
      </c>
      <c r="BH581" s="140">
        <f>IF(N581="sníž. přenesená",J581,0)</f>
        <v>0</v>
      </c>
      <c r="BI581" s="140">
        <f>IF(N581="nulová",J581,0)</f>
        <v>0</v>
      </c>
      <c r="BJ581" s="17" t="s">
        <v>85</v>
      </c>
      <c r="BK581" s="140">
        <f>ROUND(I581*H581,2)</f>
        <v>0</v>
      </c>
      <c r="BL581" s="17" t="s">
        <v>136</v>
      </c>
      <c r="BM581" s="139" t="s">
        <v>1194</v>
      </c>
    </row>
    <row r="582" spans="2:65" s="1" customFormat="1" ht="24.2" customHeight="1">
      <c r="B582" s="127"/>
      <c r="C582" s="128" t="s">
        <v>1195</v>
      </c>
      <c r="D582" s="128" t="s">
        <v>131</v>
      </c>
      <c r="E582" s="129" t="s">
        <v>1196</v>
      </c>
      <c r="F582" s="130" t="s">
        <v>1197</v>
      </c>
      <c r="G582" s="131" t="s">
        <v>233</v>
      </c>
      <c r="H582" s="132">
        <v>12</v>
      </c>
      <c r="I582" s="133"/>
      <c r="J582" s="134">
        <f>ROUND(I582*H582,2)</f>
        <v>0</v>
      </c>
      <c r="K582" s="130" t="s">
        <v>135</v>
      </c>
      <c r="L582" s="32"/>
      <c r="M582" s="135" t="s">
        <v>3</v>
      </c>
      <c r="N582" s="136" t="s">
        <v>48</v>
      </c>
      <c r="P582" s="137">
        <f>O582*H582</f>
        <v>0</v>
      </c>
      <c r="Q582" s="137">
        <v>0.15540000000000001</v>
      </c>
      <c r="R582" s="137">
        <f>Q582*H582</f>
        <v>1.8648000000000002</v>
      </c>
      <c r="S582" s="137">
        <v>0</v>
      </c>
      <c r="T582" s="138">
        <f>S582*H582</f>
        <v>0</v>
      </c>
      <c r="AR582" s="139" t="s">
        <v>136</v>
      </c>
      <c r="AT582" s="139" t="s">
        <v>131</v>
      </c>
      <c r="AU582" s="139" t="s">
        <v>88</v>
      </c>
      <c r="AY582" s="17" t="s">
        <v>128</v>
      </c>
      <c r="BE582" s="140">
        <f>IF(N582="základní",J582,0)</f>
        <v>0</v>
      </c>
      <c r="BF582" s="140">
        <f>IF(N582="snížená",J582,0)</f>
        <v>0</v>
      </c>
      <c r="BG582" s="140">
        <f>IF(N582="zákl. přenesená",J582,0)</f>
        <v>0</v>
      </c>
      <c r="BH582" s="140">
        <f>IF(N582="sníž. přenesená",J582,0)</f>
        <v>0</v>
      </c>
      <c r="BI582" s="140">
        <f>IF(N582="nulová",J582,0)</f>
        <v>0</v>
      </c>
      <c r="BJ582" s="17" t="s">
        <v>85</v>
      </c>
      <c r="BK582" s="140">
        <f>ROUND(I582*H582,2)</f>
        <v>0</v>
      </c>
      <c r="BL582" s="17" t="s">
        <v>136</v>
      </c>
      <c r="BM582" s="139" t="s">
        <v>1198</v>
      </c>
    </row>
    <row r="583" spans="2:65" s="1" customFormat="1" ht="11.25">
      <c r="B583" s="32"/>
      <c r="D583" s="141" t="s">
        <v>138</v>
      </c>
      <c r="F583" s="142" t="s">
        <v>1199</v>
      </c>
      <c r="I583" s="143"/>
      <c r="L583" s="32"/>
      <c r="M583" s="144"/>
      <c r="T583" s="53"/>
      <c r="AT583" s="17" t="s">
        <v>138</v>
      </c>
      <c r="AU583" s="17" t="s">
        <v>88</v>
      </c>
    </row>
    <row r="584" spans="2:65" s="14" customFormat="1" ht="11.25">
      <c r="B584" s="171"/>
      <c r="D584" s="145" t="s">
        <v>149</v>
      </c>
      <c r="E584" s="172" t="s">
        <v>3</v>
      </c>
      <c r="F584" s="173" t="s">
        <v>1016</v>
      </c>
      <c r="H584" s="172" t="s">
        <v>3</v>
      </c>
      <c r="I584" s="174"/>
      <c r="L584" s="171"/>
      <c r="M584" s="175"/>
      <c r="T584" s="176"/>
      <c r="AT584" s="172" t="s">
        <v>149</v>
      </c>
      <c r="AU584" s="172" t="s">
        <v>88</v>
      </c>
      <c r="AV584" s="14" t="s">
        <v>85</v>
      </c>
      <c r="AW584" s="14" t="s">
        <v>37</v>
      </c>
      <c r="AX584" s="14" t="s">
        <v>77</v>
      </c>
      <c r="AY584" s="172" t="s">
        <v>128</v>
      </c>
    </row>
    <row r="585" spans="2:65" s="12" customFormat="1" ht="11.25">
      <c r="B585" s="147"/>
      <c r="D585" s="145" t="s">
        <v>149</v>
      </c>
      <c r="E585" s="148" t="s">
        <v>3</v>
      </c>
      <c r="F585" s="149" t="s">
        <v>1200</v>
      </c>
      <c r="H585" s="150">
        <v>8</v>
      </c>
      <c r="I585" s="151"/>
      <c r="L585" s="147"/>
      <c r="M585" s="152"/>
      <c r="T585" s="153"/>
      <c r="AT585" s="148" t="s">
        <v>149</v>
      </c>
      <c r="AU585" s="148" t="s">
        <v>88</v>
      </c>
      <c r="AV585" s="12" t="s">
        <v>88</v>
      </c>
      <c r="AW585" s="12" t="s">
        <v>37</v>
      </c>
      <c r="AX585" s="12" t="s">
        <v>77</v>
      </c>
      <c r="AY585" s="148" t="s">
        <v>128</v>
      </c>
    </row>
    <row r="586" spans="2:65" s="12" customFormat="1" ht="11.25">
      <c r="B586" s="147"/>
      <c r="D586" s="145" t="s">
        <v>149</v>
      </c>
      <c r="E586" s="148" t="s">
        <v>3</v>
      </c>
      <c r="F586" s="149" t="s">
        <v>1201</v>
      </c>
      <c r="H586" s="150">
        <v>4</v>
      </c>
      <c r="I586" s="151"/>
      <c r="L586" s="147"/>
      <c r="M586" s="152"/>
      <c r="T586" s="153"/>
      <c r="AT586" s="148" t="s">
        <v>149</v>
      </c>
      <c r="AU586" s="148" t="s">
        <v>88</v>
      </c>
      <c r="AV586" s="12" t="s">
        <v>88</v>
      </c>
      <c r="AW586" s="12" t="s">
        <v>37</v>
      </c>
      <c r="AX586" s="12" t="s">
        <v>77</v>
      </c>
      <c r="AY586" s="148" t="s">
        <v>128</v>
      </c>
    </row>
    <row r="587" spans="2:65" s="13" customFormat="1" ht="11.25">
      <c r="B587" s="154"/>
      <c r="D587" s="145" t="s">
        <v>149</v>
      </c>
      <c r="E587" s="155" t="s">
        <v>3</v>
      </c>
      <c r="F587" s="156" t="s">
        <v>153</v>
      </c>
      <c r="H587" s="157">
        <v>12</v>
      </c>
      <c r="I587" s="158"/>
      <c r="L587" s="154"/>
      <c r="M587" s="159"/>
      <c r="T587" s="160"/>
      <c r="AT587" s="155" t="s">
        <v>149</v>
      </c>
      <c r="AU587" s="155" t="s">
        <v>88</v>
      </c>
      <c r="AV587" s="13" t="s">
        <v>136</v>
      </c>
      <c r="AW587" s="13" t="s">
        <v>37</v>
      </c>
      <c r="AX587" s="13" t="s">
        <v>85</v>
      </c>
      <c r="AY587" s="155" t="s">
        <v>128</v>
      </c>
    </row>
    <row r="588" spans="2:65" s="1" customFormat="1" ht="16.5" customHeight="1">
      <c r="B588" s="127"/>
      <c r="C588" s="161" t="s">
        <v>1202</v>
      </c>
      <c r="D588" s="161" t="s">
        <v>155</v>
      </c>
      <c r="E588" s="162" t="s">
        <v>1203</v>
      </c>
      <c r="F588" s="163" t="s">
        <v>1204</v>
      </c>
      <c r="G588" s="164" t="s">
        <v>233</v>
      </c>
      <c r="H588" s="165">
        <v>8.16</v>
      </c>
      <c r="I588" s="166"/>
      <c r="J588" s="167">
        <f>ROUND(I588*H588,2)</f>
        <v>0</v>
      </c>
      <c r="K588" s="163" t="s">
        <v>135</v>
      </c>
      <c r="L588" s="168"/>
      <c r="M588" s="169" t="s">
        <v>3</v>
      </c>
      <c r="N588" s="170" t="s">
        <v>48</v>
      </c>
      <c r="P588" s="137">
        <f>O588*H588</f>
        <v>0</v>
      </c>
      <c r="Q588" s="137">
        <v>0.08</v>
      </c>
      <c r="R588" s="137">
        <f>Q588*H588</f>
        <v>0.65280000000000005</v>
      </c>
      <c r="S588" s="137">
        <v>0</v>
      </c>
      <c r="T588" s="138">
        <f>S588*H588</f>
        <v>0</v>
      </c>
      <c r="AR588" s="139" t="s">
        <v>158</v>
      </c>
      <c r="AT588" s="139" t="s">
        <v>155</v>
      </c>
      <c r="AU588" s="139" t="s">
        <v>88</v>
      </c>
      <c r="AY588" s="17" t="s">
        <v>128</v>
      </c>
      <c r="BE588" s="140">
        <f>IF(N588="základní",J588,0)</f>
        <v>0</v>
      </c>
      <c r="BF588" s="140">
        <f>IF(N588="snížená",J588,0)</f>
        <v>0</v>
      </c>
      <c r="BG588" s="140">
        <f>IF(N588="zákl. přenesená",J588,0)</f>
        <v>0</v>
      </c>
      <c r="BH588" s="140">
        <f>IF(N588="sníž. přenesená",J588,0)</f>
        <v>0</v>
      </c>
      <c r="BI588" s="140">
        <f>IF(N588="nulová",J588,0)</f>
        <v>0</v>
      </c>
      <c r="BJ588" s="17" t="s">
        <v>85</v>
      </c>
      <c r="BK588" s="140">
        <f>ROUND(I588*H588,2)</f>
        <v>0</v>
      </c>
      <c r="BL588" s="17" t="s">
        <v>136</v>
      </c>
      <c r="BM588" s="139" t="s">
        <v>1205</v>
      </c>
    </row>
    <row r="589" spans="2:65" s="12" customFormat="1" ht="11.25">
      <c r="B589" s="147"/>
      <c r="D589" s="145" t="s">
        <v>149</v>
      </c>
      <c r="E589" s="148" t="s">
        <v>3</v>
      </c>
      <c r="F589" s="149" t="s">
        <v>1206</v>
      </c>
      <c r="H589" s="150">
        <v>8.16</v>
      </c>
      <c r="I589" s="151"/>
      <c r="L589" s="147"/>
      <c r="M589" s="152"/>
      <c r="T589" s="153"/>
      <c r="AT589" s="148" t="s">
        <v>149</v>
      </c>
      <c r="AU589" s="148" t="s">
        <v>88</v>
      </c>
      <c r="AV589" s="12" t="s">
        <v>88</v>
      </c>
      <c r="AW589" s="12" t="s">
        <v>37</v>
      </c>
      <c r="AX589" s="12" t="s">
        <v>85</v>
      </c>
      <c r="AY589" s="148" t="s">
        <v>128</v>
      </c>
    </row>
    <row r="590" spans="2:65" s="1" customFormat="1" ht="16.5" customHeight="1">
      <c r="B590" s="127"/>
      <c r="C590" s="161" t="s">
        <v>1207</v>
      </c>
      <c r="D590" s="161" t="s">
        <v>155</v>
      </c>
      <c r="E590" s="162" t="s">
        <v>1208</v>
      </c>
      <c r="F590" s="163" t="s">
        <v>1209</v>
      </c>
      <c r="G590" s="164" t="s">
        <v>233</v>
      </c>
      <c r="H590" s="165">
        <v>4.08</v>
      </c>
      <c r="I590" s="166"/>
      <c r="J590" s="167">
        <f>ROUND(I590*H590,2)</f>
        <v>0</v>
      </c>
      <c r="K590" s="163" t="s">
        <v>135</v>
      </c>
      <c r="L590" s="168"/>
      <c r="M590" s="169" t="s">
        <v>3</v>
      </c>
      <c r="N590" s="170" t="s">
        <v>48</v>
      </c>
      <c r="P590" s="137">
        <f>O590*H590</f>
        <v>0</v>
      </c>
      <c r="Q590" s="137">
        <v>6.5670000000000006E-2</v>
      </c>
      <c r="R590" s="137">
        <f>Q590*H590</f>
        <v>0.26793360000000005</v>
      </c>
      <c r="S590" s="137">
        <v>0</v>
      </c>
      <c r="T590" s="138">
        <f>S590*H590</f>
        <v>0</v>
      </c>
      <c r="AR590" s="139" t="s">
        <v>158</v>
      </c>
      <c r="AT590" s="139" t="s">
        <v>155</v>
      </c>
      <c r="AU590" s="139" t="s">
        <v>88</v>
      </c>
      <c r="AY590" s="17" t="s">
        <v>128</v>
      </c>
      <c r="BE590" s="140">
        <f>IF(N590="základní",J590,0)</f>
        <v>0</v>
      </c>
      <c r="BF590" s="140">
        <f>IF(N590="snížená",J590,0)</f>
        <v>0</v>
      </c>
      <c r="BG590" s="140">
        <f>IF(N590="zákl. přenesená",J590,0)</f>
        <v>0</v>
      </c>
      <c r="BH590" s="140">
        <f>IF(N590="sníž. přenesená",J590,0)</f>
        <v>0</v>
      </c>
      <c r="BI590" s="140">
        <f>IF(N590="nulová",J590,0)</f>
        <v>0</v>
      </c>
      <c r="BJ590" s="17" t="s">
        <v>85</v>
      </c>
      <c r="BK590" s="140">
        <f>ROUND(I590*H590,2)</f>
        <v>0</v>
      </c>
      <c r="BL590" s="17" t="s">
        <v>136</v>
      </c>
      <c r="BM590" s="139" t="s">
        <v>1210</v>
      </c>
    </row>
    <row r="591" spans="2:65" s="12" customFormat="1" ht="11.25">
      <c r="B591" s="147"/>
      <c r="D591" s="145" t="s">
        <v>149</v>
      </c>
      <c r="E591" s="148" t="s">
        <v>3</v>
      </c>
      <c r="F591" s="149" t="s">
        <v>1211</v>
      </c>
      <c r="H591" s="150">
        <v>4.08</v>
      </c>
      <c r="I591" s="151"/>
      <c r="L591" s="147"/>
      <c r="M591" s="152"/>
      <c r="T591" s="153"/>
      <c r="AT591" s="148" t="s">
        <v>149</v>
      </c>
      <c r="AU591" s="148" t="s">
        <v>88</v>
      </c>
      <c r="AV591" s="12" t="s">
        <v>88</v>
      </c>
      <c r="AW591" s="12" t="s">
        <v>37</v>
      </c>
      <c r="AX591" s="12" t="s">
        <v>85</v>
      </c>
      <c r="AY591" s="148" t="s">
        <v>128</v>
      </c>
    </row>
    <row r="592" spans="2:65" s="1" customFormat="1" ht="24.2" customHeight="1">
      <c r="B592" s="127"/>
      <c r="C592" s="128" t="s">
        <v>1212</v>
      </c>
      <c r="D592" s="128" t="s">
        <v>131</v>
      </c>
      <c r="E592" s="129" t="s">
        <v>1213</v>
      </c>
      <c r="F592" s="130" t="s">
        <v>1214</v>
      </c>
      <c r="G592" s="131" t="s">
        <v>233</v>
      </c>
      <c r="H592" s="132">
        <v>52</v>
      </c>
      <c r="I592" s="133"/>
      <c r="J592" s="134">
        <f>ROUND(I592*H592,2)</f>
        <v>0</v>
      </c>
      <c r="K592" s="130" t="s">
        <v>135</v>
      </c>
      <c r="L592" s="32"/>
      <c r="M592" s="135" t="s">
        <v>3</v>
      </c>
      <c r="N592" s="136" t="s">
        <v>48</v>
      </c>
      <c r="P592" s="137">
        <f>O592*H592</f>
        <v>0</v>
      </c>
      <c r="Q592" s="137">
        <v>0.1295</v>
      </c>
      <c r="R592" s="137">
        <f>Q592*H592</f>
        <v>6.734</v>
      </c>
      <c r="S592" s="137">
        <v>0</v>
      </c>
      <c r="T592" s="138">
        <f>S592*H592</f>
        <v>0</v>
      </c>
      <c r="AR592" s="139" t="s">
        <v>136</v>
      </c>
      <c r="AT592" s="139" t="s">
        <v>131</v>
      </c>
      <c r="AU592" s="139" t="s">
        <v>88</v>
      </c>
      <c r="AY592" s="17" t="s">
        <v>128</v>
      </c>
      <c r="BE592" s="140">
        <f>IF(N592="základní",J592,0)</f>
        <v>0</v>
      </c>
      <c r="BF592" s="140">
        <f>IF(N592="snížená",J592,0)</f>
        <v>0</v>
      </c>
      <c r="BG592" s="140">
        <f>IF(N592="zákl. přenesená",J592,0)</f>
        <v>0</v>
      </c>
      <c r="BH592" s="140">
        <f>IF(N592="sníž. přenesená",J592,0)</f>
        <v>0</v>
      </c>
      <c r="BI592" s="140">
        <f>IF(N592="nulová",J592,0)</f>
        <v>0</v>
      </c>
      <c r="BJ592" s="17" t="s">
        <v>85</v>
      </c>
      <c r="BK592" s="140">
        <f>ROUND(I592*H592,2)</f>
        <v>0</v>
      </c>
      <c r="BL592" s="17" t="s">
        <v>136</v>
      </c>
      <c r="BM592" s="139" t="s">
        <v>1215</v>
      </c>
    </row>
    <row r="593" spans="2:65" s="1" customFormat="1" ht="11.25">
      <c r="B593" s="32"/>
      <c r="D593" s="141" t="s">
        <v>138</v>
      </c>
      <c r="F593" s="142" t="s">
        <v>1216</v>
      </c>
      <c r="I593" s="143"/>
      <c r="L593" s="32"/>
      <c r="M593" s="144"/>
      <c r="T593" s="53"/>
      <c r="AT593" s="17" t="s">
        <v>138</v>
      </c>
      <c r="AU593" s="17" t="s">
        <v>88</v>
      </c>
    </row>
    <row r="594" spans="2:65" s="14" customFormat="1" ht="11.25">
      <c r="B594" s="171"/>
      <c r="D594" s="145" t="s">
        <v>149</v>
      </c>
      <c r="E594" s="172" t="s">
        <v>3</v>
      </c>
      <c r="F594" s="173" t="s">
        <v>1016</v>
      </c>
      <c r="H594" s="172" t="s">
        <v>3</v>
      </c>
      <c r="I594" s="174"/>
      <c r="L594" s="171"/>
      <c r="M594" s="175"/>
      <c r="T594" s="176"/>
      <c r="AT594" s="172" t="s">
        <v>149</v>
      </c>
      <c r="AU594" s="172" t="s">
        <v>88</v>
      </c>
      <c r="AV594" s="14" t="s">
        <v>85</v>
      </c>
      <c r="AW594" s="14" t="s">
        <v>37</v>
      </c>
      <c r="AX594" s="14" t="s">
        <v>77</v>
      </c>
      <c r="AY594" s="172" t="s">
        <v>128</v>
      </c>
    </row>
    <row r="595" spans="2:65" s="12" customFormat="1" ht="11.25">
      <c r="B595" s="147"/>
      <c r="D595" s="145" t="s">
        <v>149</v>
      </c>
      <c r="E595" s="148" t="s">
        <v>3</v>
      </c>
      <c r="F595" s="149" t="s">
        <v>1217</v>
      </c>
      <c r="H595" s="150">
        <v>52</v>
      </c>
      <c r="I595" s="151"/>
      <c r="L595" s="147"/>
      <c r="M595" s="152"/>
      <c r="T595" s="153"/>
      <c r="AT595" s="148" t="s">
        <v>149</v>
      </c>
      <c r="AU595" s="148" t="s">
        <v>88</v>
      </c>
      <c r="AV595" s="12" t="s">
        <v>88</v>
      </c>
      <c r="AW595" s="12" t="s">
        <v>37</v>
      </c>
      <c r="AX595" s="12" t="s">
        <v>85</v>
      </c>
      <c r="AY595" s="148" t="s">
        <v>128</v>
      </c>
    </row>
    <row r="596" spans="2:65" s="1" customFormat="1" ht="16.5" customHeight="1">
      <c r="B596" s="127"/>
      <c r="C596" s="161" t="s">
        <v>1218</v>
      </c>
      <c r="D596" s="161" t="s">
        <v>155</v>
      </c>
      <c r="E596" s="162" t="s">
        <v>1219</v>
      </c>
      <c r="F596" s="163" t="s">
        <v>1220</v>
      </c>
      <c r="G596" s="164" t="s">
        <v>233</v>
      </c>
      <c r="H596" s="165">
        <v>53.04</v>
      </c>
      <c r="I596" s="166"/>
      <c r="J596" s="167">
        <f>ROUND(I596*H596,2)</f>
        <v>0</v>
      </c>
      <c r="K596" s="163" t="s">
        <v>135</v>
      </c>
      <c r="L596" s="168"/>
      <c r="M596" s="169" t="s">
        <v>3</v>
      </c>
      <c r="N596" s="170" t="s">
        <v>48</v>
      </c>
      <c r="P596" s="137">
        <f>O596*H596</f>
        <v>0</v>
      </c>
      <c r="Q596" s="137">
        <v>5.6120000000000003E-2</v>
      </c>
      <c r="R596" s="137">
        <f>Q596*H596</f>
        <v>2.9766048000000001</v>
      </c>
      <c r="S596" s="137">
        <v>0</v>
      </c>
      <c r="T596" s="138">
        <f>S596*H596</f>
        <v>0</v>
      </c>
      <c r="AR596" s="139" t="s">
        <v>158</v>
      </c>
      <c r="AT596" s="139" t="s">
        <v>155</v>
      </c>
      <c r="AU596" s="139" t="s">
        <v>88</v>
      </c>
      <c r="AY596" s="17" t="s">
        <v>128</v>
      </c>
      <c r="BE596" s="140">
        <f>IF(N596="základní",J596,0)</f>
        <v>0</v>
      </c>
      <c r="BF596" s="140">
        <f>IF(N596="snížená",J596,0)</f>
        <v>0</v>
      </c>
      <c r="BG596" s="140">
        <f>IF(N596="zákl. přenesená",J596,0)</f>
        <v>0</v>
      </c>
      <c r="BH596" s="140">
        <f>IF(N596="sníž. přenesená",J596,0)</f>
        <v>0</v>
      </c>
      <c r="BI596" s="140">
        <f>IF(N596="nulová",J596,0)</f>
        <v>0</v>
      </c>
      <c r="BJ596" s="17" t="s">
        <v>85</v>
      </c>
      <c r="BK596" s="140">
        <f>ROUND(I596*H596,2)</f>
        <v>0</v>
      </c>
      <c r="BL596" s="17" t="s">
        <v>136</v>
      </c>
      <c r="BM596" s="139" t="s">
        <v>1221</v>
      </c>
    </row>
    <row r="597" spans="2:65" s="12" customFormat="1" ht="11.25">
      <c r="B597" s="147"/>
      <c r="D597" s="145" t="s">
        <v>149</v>
      </c>
      <c r="E597" s="148" t="s">
        <v>3</v>
      </c>
      <c r="F597" s="149" t="s">
        <v>1222</v>
      </c>
      <c r="H597" s="150">
        <v>53.04</v>
      </c>
      <c r="I597" s="151"/>
      <c r="L597" s="147"/>
      <c r="M597" s="152"/>
      <c r="T597" s="153"/>
      <c r="AT597" s="148" t="s">
        <v>149</v>
      </c>
      <c r="AU597" s="148" t="s">
        <v>88</v>
      </c>
      <c r="AV597" s="12" t="s">
        <v>88</v>
      </c>
      <c r="AW597" s="12" t="s">
        <v>37</v>
      </c>
      <c r="AX597" s="12" t="s">
        <v>85</v>
      </c>
      <c r="AY597" s="148" t="s">
        <v>128</v>
      </c>
    </row>
    <row r="598" spans="2:65" s="1" customFormat="1" ht="21.75" customHeight="1">
      <c r="B598" s="127"/>
      <c r="C598" s="128" t="s">
        <v>1223</v>
      </c>
      <c r="D598" s="128" t="s">
        <v>131</v>
      </c>
      <c r="E598" s="129" t="s">
        <v>1224</v>
      </c>
      <c r="F598" s="130" t="s">
        <v>1225</v>
      </c>
      <c r="G598" s="131" t="s">
        <v>233</v>
      </c>
      <c r="H598" s="132">
        <v>83.1</v>
      </c>
      <c r="I598" s="133"/>
      <c r="J598" s="134">
        <f>ROUND(I598*H598,2)</f>
        <v>0</v>
      </c>
      <c r="K598" s="130" t="s">
        <v>135</v>
      </c>
      <c r="L598" s="32"/>
      <c r="M598" s="135" t="s">
        <v>3</v>
      </c>
      <c r="N598" s="136" t="s">
        <v>48</v>
      </c>
      <c r="P598" s="137">
        <f>O598*H598</f>
        <v>0</v>
      </c>
      <c r="Q598" s="137">
        <v>1.0000000000000001E-5</v>
      </c>
      <c r="R598" s="137">
        <f>Q598*H598</f>
        <v>8.3100000000000003E-4</v>
      </c>
      <c r="S598" s="137">
        <v>0</v>
      </c>
      <c r="T598" s="138">
        <f>S598*H598</f>
        <v>0</v>
      </c>
      <c r="AR598" s="139" t="s">
        <v>136</v>
      </c>
      <c r="AT598" s="139" t="s">
        <v>131</v>
      </c>
      <c r="AU598" s="139" t="s">
        <v>88</v>
      </c>
      <c r="AY598" s="17" t="s">
        <v>128</v>
      </c>
      <c r="BE598" s="140">
        <f>IF(N598="základní",J598,0)</f>
        <v>0</v>
      </c>
      <c r="BF598" s="140">
        <f>IF(N598="snížená",J598,0)</f>
        <v>0</v>
      </c>
      <c r="BG598" s="140">
        <f>IF(N598="zákl. přenesená",J598,0)</f>
        <v>0</v>
      </c>
      <c r="BH598" s="140">
        <f>IF(N598="sníž. přenesená",J598,0)</f>
        <v>0</v>
      </c>
      <c r="BI598" s="140">
        <f>IF(N598="nulová",J598,0)</f>
        <v>0</v>
      </c>
      <c r="BJ598" s="17" t="s">
        <v>85</v>
      </c>
      <c r="BK598" s="140">
        <f>ROUND(I598*H598,2)</f>
        <v>0</v>
      </c>
      <c r="BL598" s="17" t="s">
        <v>136</v>
      </c>
      <c r="BM598" s="139" t="s">
        <v>1226</v>
      </c>
    </row>
    <row r="599" spans="2:65" s="1" customFormat="1" ht="11.25">
      <c r="B599" s="32"/>
      <c r="D599" s="141" t="s">
        <v>138</v>
      </c>
      <c r="F599" s="142" t="s">
        <v>1227</v>
      </c>
      <c r="I599" s="143"/>
      <c r="L599" s="32"/>
      <c r="M599" s="144"/>
      <c r="T599" s="53"/>
      <c r="AT599" s="17" t="s">
        <v>138</v>
      </c>
      <c r="AU599" s="17" t="s">
        <v>88</v>
      </c>
    </row>
    <row r="600" spans="2:65" s="14" customFormat="1" ht="11.25">
      <c r="B600" s="171"/>
      <c r="D600" s="145" t="s">
        <v>149</v>
      </c>
      <c r="E600" s="172" t="s">
        <v>3</v>
      </c>
      <c r="F600" s="173" t="s">
        <v>1099</v>
      </c>
      <c r="H600" s="172" t="s">
        <v>3</v>
      </c>
      <c r="I600" s="174"/>
      <c r="L600" s="171"/>
      <c r="M600" s="175"/>
      <c r="T600" s="176"/>
      <c r="AT600" s="172" t="s">
        <v>149</v>
      </c>
      <c r="AU600" s="172" t="s">
        <v>88</v>
      </c>
      <c r="AV600" s="14" t="s">
        <v>85</v>
      </c>
      <c r="AW600" s="14" t="s">
        <v>37</v>
      </c>
      <c r="AX600" s="14" t="s">
        <v>77</v>
      </c>
      <c r="AY600" s="172" t="s">
        <v>128</v>
      </c>
    </row>
    <row r="601" spans="2:65" s="12" customFormat="1" ht="11.25">
      <c r="B601" s="147"/>
      <c r="D601" s="145" t="s">
        <v>149</v>
      </c>
      <c r="E601" s="148" t="s">
        <v>3</v>
      </c>
      <c r="F601" s="149" t="s">
        <v>1228</v>
      </c>
      <c r="H601" s="150">
        <v>28.3</v>
      </c>
      <c r="I601" s="151"/>
      <c r="L601" s="147"/>
      <c r="M601" s="152"/>
      <c r="T601" s="153"/>
      <c r="AT601" s="148" t="s">
        <v>149</v>
      </c>
      <c r="AU601" s="148" t="s">
        <v>88</v>
      </c>
      <c r="AV601" s="12" t="s">
        <v>88</v>
      </c>
      <c r="AW601" s="12" t="s">
        <v>37</v>
      </c>
      <c r="AX601" s="12" t="s">
        <v>77</v>
      </c>
      <c r="AY601" s="148" t="s">
        <v>128</v>
      </c>
    </row>
    <row r="602" spans="2:65" s="12" customFormat="1" ht="11.25">
      <c r="B602" s="147"/>
      <c r="D602" s="145" t="s">
        <v>149</v>
      </c>
      <c r="E602" s="148" t="s">
        <v>3</v>
      </c>
      <c r="F602" s="149" t="s">
        <v>1229</v>
      </c>
      <c r="H602" s="150">
        <v>28.3</v>
      </c>
      <c r="I602" s="151"/>
      <c r="L602" s="147"/>
      <c r="M602" s="152"/>
      <c r="T602" s="153"/>
      <c r="AT602" s="148" t="s">
        <v>149</v>
      </c>
      <c r="AU602" s="148" t="s">
        <v>88</v>
      </c>
      <c r="AV602" s="12" t="s">
        <v>88</v>
      </c>
      <c r="AW602" s="12" t="s">
        <v>37</v>
      </c>
      <c r="AX602" s="12" t="s">
        <v>77</v>
      </c>
      <c r="AY602" s="148" t="s">
        <v>128</v>
      </c>
    </row>
    <row r="603" spans="2:65" s="12" customFormat="1" ht="11.25">
      <c r="B603" s="147"/>
      <c r="D603" s="145" t="s">
        <v>149</v>
      </c>
      <c r="E603" s="148" t="s">
        <v>3</v>
      </c>
      <c r="F603" s="149" t="s">
        <v>1230</v>
      </c>
      <c r="H603" s="150">
        <v>20.5</v>
      </c>
      <c r="I603" s="151"/>
      <c r="L603" s="147"/>
      <c r="M603" s="152"/>
      <c r="T603" s="153"/>
      <c r="AT603" s="148" t="s">
        <v>149</v>
      </c>
      <c r="AU603" s="148" t="s">
        <v>88</v>
      </c>
      <c r="AV603" s="12" t="s">
        <v>88</v>
      </c>
      <c r="AW603" s="12" t="s">
        <v>37</v>
      </c>
      <c r="AX603" s="12" t="s">
        <v>77</v>
      </c>
      <c r="AY603" s="148" t="s">
        <v>128</v>
      </c>
    </row>
    <row r="604" spans="2:65" s="12" customFormat="1" ht="11.25">
      <c r="B604" s="147"/>
      <c r="D604" s="145" t="s">
        <v>149</v>
      </c>
      <c r="E604" s="148" t="s">
        <v>3</v>
      </c>
      <c r="F604" s="149" t="s">
        <v>1231</v>
      </c>
      <c r="H604" s="150">
        <v>6</v>
      </c>
      <c r="I604" s="151"/>
      <c r="L604" s="147"/>
      <c r="M604" s="152"/>
      <c r="T604" s="153"/>
      <c r="AT604" s="148" t="s">
        <v>149</v>
      </c>
      <c r="AU604" s="148" t="s">
        <v>88</v>
      </c>
      <c r="AV604" s="12" t="s">
        <v>88</v>
      </c>
      <c r="AW604" s="12" t="s">
        <v>37</v>
      </c>
      <c r="AX604" s="12" t="s">
        <v>77</v>
      </c>
      <c r="AY604" s="148" t="s">
        <v>128</v>
      </c>
    </row>
    <row r="605" spans="2:65" s="13" customFormat="1" ht="11.25">
      <c r="B605" s="154"/>
      <c r="D605" s="145" t="s">
        <v>149</v>
      </c>
      <c r="E605" s="155" t="s">
        <v>3</v>
      </c>
      <c r="F605" s="156" t="s">
        <v>153</v>
      </c>
      <c r="H605" s="157">
        <v>83.1</v>
      </c>
      <c r="I605" s="158"/>
      <c r="L605" s="154"/>
      <c r="M605" s="159"/>
      <c r="T605" s="160"/>
      <c r="AT605" s="155" t="s">
        <v>149</v>
      </c>
      <c r="AU605" s="155" t="s">
        <v>88</v>
      </c>
      <c r="AV605" s="13" t="s">
        <v>136</v>
      </c>
      <c r="AW605" s="13" t="s">
        <v>37</v>
      </c>
      <c r="AX605" s="13" t="s">
        <v>85</v>
      </c>
      <c r="AY605" s="155" t="s">
        <v>128</v>
      </c>
    </row>
    <row r="606" spans="2:65" s="1" customFormat="1" ht="24.2" customHeight="1">
      <c r="B606" s="127"/>
      <c r="C606" s="128" t="s">
        <v>1232</v>
      </c>
      <c r="D606" s="128" t="s">
        <v>131</v>
      </c>
      <c r="E606" s="129" t="s">
        <v>1233</v>
      </c>
      <c r="F606" s="130" t="s">
        <v>1234</v>
      </c>
      <c r="G606" s="131" t="s">
        <v>233</v>
      </c>
      <c r="H606" s="132">
        <v>83.1</v>
      </c>
      <c r="I606" s="133"/>
      <c r="J606" s="134">
        <f>ROUND(I606*H606,2)</f>
        <v>0</v>
      </c>
      <c r="K606" s="130" t="s">
        <v>135</v>
      </c>
      <c r="L606" s="32"/>
      <c r="M606" s="135" t="s">
        <v>3</v>
      </c>
      <c r="N606" s="136" t="s">
        <v>48</v>
      </c>
      <c r="P606" s="137">
        <f>O606*H606</f>
        <v>0</v>
      </c>
      <c r="Q606" s="137">
        <v>3.4000000000000002E-4</v>
      </c>
      <c r="R606" s="137">
        <f>Q606*H606</f>
        <v>2.8254000000000001E-2</v>
      </c>
      <c r="S606" s="137">
        <v>0</v>
      </c>
      <c r="T606" s="138">
        <f>S606*H606</f>
        <v>0</v>
      </c>
      <c r="AR606" s="139" t="s">
        <v>136</v>
      </c>
      <c r="AT606" s="139" t="s">
        <v>131</v>
      </c>
      <c r="AU606" s="139" t="s">
        <v>88</v>
      </c>
      <c r="AY606" s="17" t="s">
        <v>128</v>
      </c>
      <c r="BE606" s="140">
        <f>IF(N606="základní",J606,0)</f>
        <v>0</v>
      </c>
      <c r="BF606" s="140">
        <f>IF(N606="snížená",J606,0)</f>
        <v>0</v>
      </c>
      <c r="BG606" s="140">
        <f>IF(N606="zákl. přenesená",J606,0)</f>
        <v>0</v>
      </c>
      <c r="BH606" s="140">
        <f>IF(N606="sníž. přenesená",J606,0)</f>
        <v>0</v>
      </c>
      <c r="BI606" s="140">
        <f>IF(N606="nulová",J606,0)</f>
        <v>0</v>
      </c>
      <c r="BJ606" s="17" t="s">
        <v>85</v>
      </c>
      <c r="BK606" s="140">
        <f>ROUND(I606*H606,2)</f>
        <v>0</v>
      </c>
      <c r="BL606" s="17" t="s">
        <v>136</v>
      </c>
      <c r="BM606" s="139" t="s">
        <v>1235</v>
      </c>
    </row>
    <row r="607" spans="2:65" s="1" customFormat="1" ht="11.25">
      <c r="B607" s="32"/>
      <c r="D607" s="141" t="s">
        <v>138</v>
      </c>
      <c r="F607" s="142" t="s">
        <v>1236</v>
      </c>
      <c r="I607" s="143"/>
      <c r="L607" s="32"/>
      <c r="M607" s="144"/>
      <c r="T607" s="53"/>
      <c r="AT607" s="17" t="s">
        <v>138</v>
      </c>
      <c r="AU607" s="17" t="s">
        <v>88</v>
      </c>
    </row>
    <row r="608" spans="2:65" s="1" customFormat="1" ht="16.5" customHeight="1">
      <c r="B608" s="127"/>
      <c r="C608" s="128" t="s">
        <v>1237</v>
      </c>
      <c r="D608" s="128" t="s">
        <v>131</v>
      </c>
      <c r="E608" s="129" t="s">
        <v>391</v>
      </c>
      <c r="F608" s="130" t="s">
        <v>392</v>
      </c>
      <c r="G608" s="131" t="s">
        <v>134</v>
      </c>
      <c r="H608" s="132">
        <v>48</v>
      </c>
      <c r="I608" s="133"/>
      <c r="J608" s="134">
        <f>ROUND(I608*H608,2)</f>
        <v>0</v>
      </c>
      <c r="K608" s="130" t="s">
        <v>135</v>
      </c>
      <c r="L608" s="32"/>
      <c r="M608" s="135" t="s">
        <v>3</v>
      </c>
      <c r="N608" s="136" t="s">
        <v>48</v>
      </c>
      <c r="P608" s="137">
        <f>O608*H608</f>
        <v>0</v>
      </c>
      <c r="Q608" s="137">
        <v>1.3860000000000001E-2</v>
      </c>
      <c r="R608" s="137">
        <f>Q608*H608</f>
        <v>0.66528000000000009</v>
      </c>
      <c r="S608" s="137">
        <v>0</v>
      </c>
      <c r="T608" s="138">
        <f>S608*H608</f>
        <v>0</v>
      </c>
      <c r="AR608" s="139" t="s">
        <v>136</v>
      </c>
      <c r="AT608" s="139" t="s">
        <v>131</v>
      </c>
      <c r="AU608" s="139" t="s">
        <v>88</v>
      </c>
      <c r="AY608" s="17" t="s">
        <v>128</v>
      </c>
      <c r="BE608" s="140">
        <f>IF(N608="základní",J608,0)</f>
        <v>0</v>
      </c>
      <c r="BF608" s="140">
        <f>IF(N608="snížená",J608,0)</f>
        <v>0</v>
      </c>
      <c r="BG608" s="140">
        <f>IF(N608="zákl. přenesená",J608,0)</f>
        <v>0</v>
      </c>
      <c r="BH608" s="140">
        <f>IF(N608="sníž. přenesená",J608,0)</f>
        <v>0</v>
      </c>
      <c r="BI608" s="140">
        <f>IF(N608="nulová",J608,0)</f>
        <v>0</v>
      </c>
      <c r="BJ608" s="17" t="s">
        <v>85</v>
      </c>
      <c r="BK608" s="140">
        <f>ROUND(I608*H608,2)</f>
        <v>0</v>
      </c>
      <c r="BL608" s="17" t="s">
        <v>136</v>
      </c>
      <c r="BM608" s="139" t="s">
        <v>1238</v>
      </c>
    </row>
    <row r="609" spans="2:65" s="1" customFormat="1" ht="11.25">
      <c r="B609" s="32"/>
      <c r="D609" s="141" t="s">
        <v>138</v>
      </c>
      <c r="F609" s="142" t="s">
        <v>394</v>
      </c>
      <c r="I609" s="143"/>
      <c r="L609" s="32"/>
      <c r="M609" s="144"/>
      <c r="T609" s="53"/>
      <c r="AT609" s="17" t="s">
        <v>138</v>
      </c>
      <c r="AU609" s="17" t="s">
        <v>88</v>
      </c>
    </row>
    <row r="610" spans="2:65" s="12" customFormat="1" ht="11.25">
      <c r="B610" s="147"/>
      <c r="D610" s="145" t="s">
        <v>149</v>
      </c>
      <c r="E610" s="148" t="s">
        <v>3</v>
      </c>
      <c r="F610" s="149" t="s">
        <v>395</v>
      </c>
      <c r="H610" s="150">
        <v>48</v>
      </c>
      <c r="I610" s="151"/>
      <c r="L610" s="147"/>
      <c r="M610" s="152"/>
      <c r="T610" s="153"/>
      <c r="AT610" s="148" t="s">
        <v>149</v>
      </c>
      <c r="AU610" s="148" t="s">
        <v>88</v>
      </c>
      <c r="AV610" s="12" t="s">
        <v>88</v>
      </c>
      <c r="AW610" s="12" t="s">
        <v>37</v>
      </c>
      <c r="AX610" s="12" t="s">
        <v>85</v>
      </c>
      <c r="AY610" s="148" t="s">
        <v>128</v>
      </c>
    </row>
    <row r="611" spans="2:65" s="1" customFormat="1" ht="16.5" customHeight="1">
      <c r="B611" s="127"/>
      <c r="C611" s="128" t="s">
        <v>1239</v>
      </c>
      <c r="D611" s="128" t="s">
        <v>131</v>
      </c>
      <c r="E611" s="129" t="s">
        <v>396</v>
      </c>
      <c r="F611" s="130" t="s">
        <v>397</v>
      </c>
      <c r="G611" s="131" t="s">
        <v>134</v>
      </c>
      <c r="H611" s="132">
        <v>277</v>
      </c>
      <c r="I611" s="133"/>
      <c r="J611" s="134">
        <f>ROUND(I611*H611,2)</f>
        <v>0</v>
      </c>
      <c r="K611" s="130" t="s">
        <v>135</v>
      </c>
      <c r="L611" s="32"/>
      <c r="M611" s="135" t="s">
        <v>3</v>
      </c>
      <c r="N611" s="136" t="s">
        <v>48</v>
      </c>
      <c r="P611" s="137">
        <f>O611*H611</f>
        <v>0</v>
      </c>
      <c r="Q611" s="137">
        <v>4.6999999999999999E-4</v>
      </c>
      <c r="R611" s="137">
        <f>Q611*H611</f>
        <v>0.13019</v>
      </c>
      <c r="S611" s="137">
        <v>0</v>
      </c>
      <c r="T611" s="138">
        <f>S611*H611</f>
        <v>0</v>
      </c>
      <c r="AR611" s="139" t="s">
        <v>136</v>
      </c>
      <c r="AT611" s="139" t="s">
        <v>131</v>
      </c>
      <c r="AU611" s="139" t="s">
        <v>88</v>
      </c>
      <c r="AY611" s="17" t="s">
        <v>128</v>
      </c>
      <c r="BE611" s="140">
        <f>IF(N611="základní",J611,0)</f>
        <v>0</v>
      </c>
      <c r="BF611" s="140">
        <f>IF(N611="snížená",J611,0)</f>
        <v>0</v>
      </c>
      <c r="BG611" s="140">
        <f>IF(N611="zákl. přenesená",J611,0)</f>
        <v>0</v>
      </c>
      <c r="BH611" s="140">
        <f>IF(N611="sníž. přenesená",J611,0)</f>
        <v>0</v>
      </c>
      <c r="BI611" s="140">
        <f>IF(N611="nulová",J611,0)</f>
        <v>0</v>
      </c>
      <c r="BJ611" s="17" t="s">
        <v>85</v>
      </c>
      <c r="BK611" s="140">
        <f>ROUND(I611*H611,2)</f>
        <v>0</v>
      </c>
      <c r="BL611" s="17" t="s">
        <v>136</v>
      </c>
      <c r="BM611" s="139" t="s">
        <v>1240</v>
      </c>
    </row>
    <row r="612" spans="2:65" s="1" customFormat="1" ht="11.25">
      <c r="B612" s="32"/>
      <c r="D612" s="141" t="s">
        <v>138</v>
      </c>
      <c r="F612" s="142" t="s">
        <v>399</v>
      </c>
      <c r="I612" s="143"/>
      <c r="L612" s="32"/>
      <c r="M612" s="144"/>
      <c r="T612" s="53"/>
      <c r="AT612" s="17" t="s">
        <v>138</v>
      </c>
      <c r="AU612" s="17" t="s">
        <v>88</v>
      </c>
    </row>
    <row r="613" spans="2:65" s="14" customFormat="1" ht="11.25">
      <c r="B613" s="171"/>
      <c r="D613" s="145" t="s">
        <v>149</v>
      </c>
      <c r="E613" s="172" t="s">
        <v>3</v>
      </c>
      <c r="F613" s="173" t="s">
        <v>299</v>
      </c>
      <c r="H613" s="172" t="s">
        <v>3</v>
      </c>
      <c r="I613" s="174"/>
      <c r="L613" s="171"/>
      <c r="M613" s="175"/>
      <c r="T613" s="176"/>
      <c r="AT613" s="172" t="s">
        <v>149</v>
      </c>
      <c r="AU613" s="172" t="s">
        <v>88</v>
      </c>
      <c r="AV613" s="14" t="s">
        <v>85</v>
      </c>
      <c r="AW613" s="14" t="s">
        <v>37</v>
      </c>
      <c r="AX613" s="14" t="s">
        <v>77</v>
      </c>
      <c r="AY613" s="172" t="s">
        <v>128</v>
      </c>
    </row>
    <row r="614" spans="2:65" s="12" customFormat="1" ht="11.25">
      <c r="B614" s="147"/>
      <c r="D614" s="145" t="s">
        <v>149</v>
      </c>
      <c r="E614" s="148" t="s">
        <v>3</v>
      </c>
      <c r="F614" s="149" t="s">
        <v>1241</v>
      </c>
      <c r="H614" s="150">
        <v>277</v>
      </c>
      <c r="I614" s="151"/>
      <c r="L614" s="147"/>
      <c r="M614" s="152"/>
      <c r="T614" s="153"/>
      <c r="AT614" s="148" t="s">
        <v>149</v>
      </c>
      <c r="AU614" s="148" t="s">
        <v>88</v>
      </c>
      <c r="AV614" s="12" t="s">
        <v>88</v>
      </c>
      <c r="AW614" s="12" t="s">
        <v>37</v>
      </c>
      <c r="AX614" s="12" t="s">
        <v>85</v>
      </c>
      <c r="AY614" s="148" t="s">
        <v>128</v>
      </c>
    </row>
    <row r="615" spans="2:65" s="1" customFormat="1" ht="21.75" customHeight="1">
      <c r="B615" s="127"/>
      <c r="C615" s="128" t="s">
        <v>1242</v>
      </c>
      <c r="D615" s="128" t="s">
        <v>131</v>
      </c>
      <c r="E615" s="129" t="s">
        <v>1243</v>
      </c>
      <c r="F615" s="130" t="s">
        <v>1244</v>
      </c>
      <c r="G615" s="131" t="s">
        <v>233</v>
      </c>
      <c r="H615" s="132">
        <v>27.8</v>
      </c>
      <c r="I615" s="133"/>
      <c r="J615" s="134">
        <f>ROUND(I615*H615,2)</f>
        <v>0</v>
      </c>
      <c r="K615" s="130" t="s">
        <v>135</v>
      </c>
      <c r="L615" s="32"/>
      <c r="M615" s="135" t="s">
        <v>3</v>
      </c>
      <c r="N615" s="136" t="s">
        <v>48</v>
      </c>
      <c r="P615" s="137">
        <f>O615*H615</f>
        <v>0</v>
      </c>
      <c r="Q615" s="137">
        <v>3.0000000000000001E-5</v>
      </c>
      <c r="R615" s="137">
        <f>Q615*H615</f>
        <v>8.34E-4</v>
      </c>
      <c r="S615" s="137">
        <v>0</v>
      </c>
      <c r="T615" s="138">
        <f>S615*H615</f>
        <v>0</v>
      </c>
      <c r="AR615" s="139" t="s">
        <v>136</v>
      </c>
      <c r="AT615" s="139" t="s">
        <v>131</v>
      </c>
      <c r="AU615" s="139" t="s">
        <v>88</v>
      </c>
      <c r="AY615" s="17" t="s">
        <v>128</v>
      </c>
      <c r="BE615" s="140">
        <f>IF(N615="základní",J615,0)</f>
        <v>0</v>
      </c>
      <c r="BF615" s="140">
        <f>IF(N615="snížená",J615,0)</f>
        <v>0</v>
      </c>
      <c r="BG615" s="140">
        <f>IF(N615="zákl. přenesená",J615,0)</f>
        <v>0</v>
      </c>
      <c r="BH615" s="140">
        <f>IF(N615="sníž. přenesená",J615,0)</f>
        <v>0</v>
      </c>
      <c r="BI615" s="140">
        <f>IF(N615="nulová",J615,0)</f>
        <v>0</v>
      </c>
      <c r="BJ615" s="17" t="s">
        <v>85</v>
      </c>
      <c r="BK615" s="140">
        <f>ROUND(I615*H615,2)</f>
        <v>0</v>
      </c>
      <c r="BL615" s="17" t="s">
        <v>136</v>
      </c>
      <c r="BM615" s="139" t="s">
        <v>1245</v>
      </c>
    </row>
    <row r="616" spans="2:65" s="1" customFormat="1" ht="11.25">
      <c r="B616" s="32"/>
      <c r="D616" s="141" t="s">
        <v>138</v>
      </c>
      <c r="F616" s="142" t="s">
        <v>1246</v>
      </c>
      <c r="I616" s="143"/>
      <c r="L616" s="32"/>
      <c r="M616" s="144"/>
      <c r="T616" s="53"/>
      <c r="AT616" s="17" t="s">
        <v>138</v>
      </c>
      <c r="AU616" s="17" t="s">
        <v>88</v>
      </c>
    </row>
    <row r="617" spans="2:65" s="14" customFormat="1" ht="11.25">
      <c r="B617" s="171"/>
      <c r="D617" s="145" t="s">
        <v>149</v>
      </c>
      <c r="E617" s="172" t="s">
        <v>3</v>
      </c>
      <c r="F617" s="173" t="s">
        <v>1247</v>
      </c>
      <c r="H617" s="172" t="s">
        <v>3</v>
      </c>
      <c r="I617" s="174"/>
      <c r="L617" s="171"/>
      <c r="M617" s="175"/>
      <c r="T617" s="176"/>
      <c r="AT617" s="172" t="s">
        <v>149</v>
      </c>
      <c r="AU617" s="172" t="s">
        <v>88</v>
      </c>
      <c r="AV617" s="14" t="s">
        <v>85</v>
      </c>
      <c r="AW617" s="14" t="s">
        <v>37</v>
      </c>
      <c r="AX617" s="14" t="s">
        <v>77</v>
      </c>
      <c r="AY617" s="172" t="s">
        <v>128</v>
      </c>
    </row>
    <row r="618" spans="2:65" s="12" customFormat="1" ht="11.25">
      <c r="B618" s="147"/>
      <c r="D618" s="145" t="s">
        <v>149</v>
      </c>
      <c r="E618" s="148" t="s">
        <v>3</v>
      </c>
      <c r="F618" s="149" t="s">
        <v>1248</v>
      </c>
      <c r="H618" s="150">
        <v>14.1</v>
      </c>
      <c r="I618" s="151"/>
      <c r="L618" s="147"/>
      <c r="M618" s="152"/>
      <c r="T618" s="153"/>
      <c r="AT618" s="148" t="s">
        <v>149</v>
      </c>
      <c r="AU618" s="148" t="s">
        <v>88</v>
      </c>
      <c r="AV618" s="12" t="s">
        <v>88</v>
      </c>
      <c r="AW618" s="12" t="s">
        <v>37</v>
      </c>
      <c r="AX618" s="12" t="s">
        <v>77</v>
      </c>
      <c r="AY618" s="148" t="s">
        <v>128</v>
      </c>
    </row>
    <row r="619" spans="2:65" s="12" customFormat="1" ht="11.25">
      <c r="B619" s="147"/>
      <c r="D619" s="145" t="s">
        <v>149</v>
      </c>
      <c r="E619" s="148" t="s">
        <v>3</v>
      </c>
      <c r="F619" s="149" t="s">
        <v>1249</v>
      </c>
      <c r="H619" s="150">
        <v>13.7</v>
      </c>
      <c r="I619" s="151"/>
      <c r="L619" s="147"/>
      <c r="M619" s="152"/>
      <c r="T619" s="153"/>
      <c r="AT619" s="148" t="s">
        <v>149</v>
      </c>
      <c r="AU619" s="148" t="s">
        <v>88</v>
      </c>
      <c r="AV619" s="12" t="s">
        <v>88</v>
      </c>
      <c r="AW619" s="12" t="s">
        <v>37</v>
      </c>
      <c r="AX619" s="12" t="s">
        <v>77</v>
      </c>
      <c r="AY619" s="148" t="s">
        <v>128</v>
      </c>
    </row>
    <row r="620" spans="2:65" s="13" customFormat="1" ht="11.25">
      <c r="B620" s="154"/>
      <c r="D620" s="145" t="s">
        <v>149</v>
      </c>
      <c r="E620" s="155" t="s">
        <v>3</v>
      </c>
      <c r="F620" s="156" t="s">
        <v>153</v>
      </c>
      <c r="H620" s="157">
        <v>27.799999999999997</v>
      </c>
      <c r="I620" s="158"/>
      <c r="L620" s="154"/>
      <c r="M620" s="159"/>
      <c r="T620" s="160"/>
      <c r="AT620" s="155" t="s">
        <v>149</v>
      </c>
      <c r="AU620" s="155" t="s">
        <v>88</v>
      </c>
      <c r="AV620" s="13" t="s">
        <v>136</v>
      </c>
      <c r="AW620" s="13" t="s">
        <v>37</v>
      </c>
      <c r="AX620" s="13" t="s">
        <v>85</v>
      </c>
      <c r="AY620" s="155" t="s">
        <v>128</v>
      </c>
    </row>
    <row r="621" spans="2:65" s="1" customFormat="1" ht="16.5" customHeight="1">
      <c r="B621" s="127"/>
      <c r="C621" s="128" t="s">
        <v>1250</v>
      </c>
      <c r="D621" s="128" t="s">
        <v>131</v>
      </c>
      <c r="E621" s="129" t="s">
        <v>1251</v>
      </c>
      <c r="F621" s="130" t="s">
        <v>1252</v>
      </c>
      <c r="G621" s="131" t="s">
        <v>146</v>
      </c>
      <c r="H621" s="132">
        <v>1</v>
      </c>
      <c r="I621" s="133"/>
      <c r="J621" s="134">
        <f>ROUND(I621*H621,2)</f>
        <v>0</v>
      </c>
      <c r="K621" s="130" t="s">
        <v>135</v>
      </c>
      <c r="L621" s="32"/>
      <c r="M621" s="135" t="s">
        <v>3</v>
      </c>
      <c r="N621" s="136" t="s">
        <v>48</v>
      </c>
      <c r="P621" s="137">
        <f>O621*H621</f>
        <v>0</v>
      </c>
      <c r="Q621" s="137">
        <v>6.4900000000000001E-3</v>
      </c>
      <c r="R621" s="137">
        <f>Q621*H621</f>
        <v>6.4900000000000001E-3</v>
      </c>
      <c r="S621" s="137">
        <v>0</v>
      </c>
      <c r="T621" s="138">
        <f>S621*H621</f>
        <v>0</v>
      </c>
      <c r="AR621" s="139" t="s">
        <v>136</v>
      </c>
      <c r="AT621" s="139" t="s">
        <v>131</v>
      </c>
      <c r="AU621" s="139" t="s">
        <v>88</v>
      </c>
      <c r="AY621" s="17" t="s">
        <v>128</v>
      </c>
      <c r="BE621" s="140">
        <f>IF(N621="základní",J621,0)</f>
        <v>0</v>
      </c>
      <c r="BF621" s="140">
        <f>IF(N621="snížená",J621,0)</f>
        <v>0</v>
      </c>
      <c r="BG621" s="140">
        <f>IF(N621="zákl. přenesená",J621,0)</f>
        <v>0</v>
      </c>
      <c r="BH621" s="140">
        <f>IF(N621="sníž. přenesená",J621,0)</f>
        <v>0</v>
      </c>
      <c r="BI621" s="140">
        <f>IF(N621="nulová",J621,0)</f>
        <v>0</v>
      </c>
      <c r="BJ621" s="17" t="s">
        <v>85</v>
      </c>
      <c r="BK621" s="140">
        <f>ROUND(I621*H621,2)</f>
        <v>0</v>
      </c>
      <c r="BL621" s="17" t="s">
        <v>136</v>
      </c>
      <c r="BM621" s="139" t="s">
        <v>1253</v>
      </c>
    </row>
    <row r="622" spans="2:65" s="1" customFormat="1" ht="11.25">
      <c r="B622" s="32"/>
      <c r="D622" s="141" t="s">
        <v>138</v>
      </c>
      <c r="F622" s="142" t="s">
        <v>1254</v>
      </c>
      <c r="I622" s="143"/>
      <c r="L622" s="32"/>
      <c r="M622" s="144"/>
      <c r="T622" s="53"/>
      <c r="AT622" s="17" t="s">
        <v>138</v>
      </c>
      <c r="AU622" s="17" t="s">
        <v>88</v>
      </c>
    </row>
    <row r="623" spans="2:65" s="1" customFormat="1" ht="44.25" customHeight="1">
      <c r="B623" s="127"/>
      <c r="C623" s="128" t="s">
        <v>1255</v>
      </c>
      <c r="D623" s="128" t="s">
        <v>131</v>
      </c>
      <c r="E623" s="129" t="s">
        <v>1256</v>
      </c>
      <c r="F623" s="130" t="s">
        <v>1257</v>
      </c>
      <c r="G623" s="131" t="s">
        <v>233</v>
      </c>
      <c r="H623" s="132">
        <v>67</v>
      </c>
      <c r="I623" s="133"/>
      <c r="J623" s="134">
        <f>ROUND(I623*H623,2)</f>
        <v>0</v>
      </c>
      <c r="K623" s="130" t="s">
        <v>135</v>
      </c>
      <c r="L623" s="32"/>
      <c r="M623" s="135" t="s">
        <v>3</v>
      </c>
      <c r="N623" s="136" t="s">
        <v>48</v>
      </c>
      <c r="P623" s="137">
        <f>O623*H623</f>
        <v>0</v>
      </c>
      <c r="Q623" s="137">
        <v>0</v>
      </c>
      <c r="R623" s="137">
        <f>Q623*H623</f>
        <v>0</v>
      </c>
      <c r="S623" s="137">
        <v>0.32400000000000001</v>
      </c>
      <c r="T623" s="138">
        <f>S623*H623</f>
        <v>21.708000000000002</v>
      </c>
      <c r="AR623" s="139" t="s">
        <v>136</v>
      </c>
      <c r="AT623" s="139" t="s">
        <v>131</v>
      </c>
      <c r="AU623" s="139" t="s">
        <v>88</v>
      </c>
      <c r="AY623" s="17" t="s">
        <v>128</v>
      </c>
      <c r="BE623" s="140">
        <f>IF(N623="základní",J623,0)</f>
        <v>0</v>
      </c>
      <c r="BF623" s="140">
        <f>IF(N623="snížená",J623,0)</f>
        <v>0</v>
      </c>
      <c r="BG623" s="140">
        <f>IF(N623="zákl. přenesená",J623,0)</f>
        <v>0</v>
      </c>
      <c r="BH623" s="140">
        <f>IF(N623="sníž. přenesená",J623,0)</f>
        <v>0</v>
      </c>
      <c r="BI623" s="140">
        <f>IF(N623="nulová",J623,0)</f>
        <v>0</v>
      </c>
      <c r="BJ623" s="17" t="s">
        <v>85</v>
      </c>
      <c r="BK623" s="140">
        <f>ROUND(I623*H623,2)</f>
        <v>0</v>
      </c>
      <c r="BL623" s="17" t="s">
        <v>136</v>
      </c>
      <c r="BM623" s="139" t="s">
        <v>1258</v>
      </c>
    </row>
    <row r="624" spans="2:65" s="1" customFormat="1" ht="11.25">
      <c r="B624" s="32"/>
      <c r="D624" s="141" t="s">
        <v>138</v>
      </c>
      <c r="F624" s="142" t="s">
        <v>1259</v>
      </c>
      <c r="I624" s="143"/>
      <c r="L624" s="32"/>
      <c r="M624" s="144"/>
      <c r="T624" s="53"/>
      <c r="AT624" s="17" t="s">
        <v>138</v>
      </c>
      <c r="AU624" s="17" t="s">
        <v>88</v>
      </c>
    </row>
    <row r="625" spans="2:65" s="14" customFormat="1" ht="11.25">
      <c r="B625" s="171"/>
      <c r="D625" s="145" t="s">
        <v>149</v>
      </c>
      <c r="E625" s="172" t="s">
        <v>3</v>
      </c>
      <c r="F625" s="173" t="s">
        <v>299</v>
      </c>
      <c r="H625" s="172" t="s">
        <v>3</v>
      </c>
      <c r="I625" s="174"/>
      <c r="L625" s="171"/>
      <c r="M625" s="175"/>
      <c r="T625" s="176"/>
      <c r="AT625" s="172" t="s">
        <v>149</v>
      </c>
      <c r="AU625" s="172" t="s">
        <v>88</v>
      </c>
      <c r="AV625" s="14" t="s">
        <v>85</v>
      </c>
      <c r="AW625" s="14" t="s">
        <v>37</v>
      </c>
      <c r="AX625" s="14" t="s">
        <v>77</v>
      </c>
      <c r="AY625" s="172" t="s">
        <v>128</v>
      </c>
    </row>
    <row r="626" spans="2:65" s="12" customFormat="1" ht="11.25">
      <c r="B626" s="147"/>
      <c r="D626" s="145" t="s">
        <v>149</v>
      </c>
      <c r="E626" s="148" t="s">
        <v>3</v>
      </c>
      <c r="F626" s="149" t="s">
        <v>1260</v>
      </c>
      <c r="H626" s="150">
        <v>67</v>
      </c>
      <c r="I626" s="151"/>
      <c r="L626" s="147"/>
      <c r="M626" s="152"/>
      <c r="T626" s="153"/>
      <c r="AT626" s="148" t="s">
        <v>149</v>
      </c>
      <c r="AU626" s="148" t="s">
        <v>88</v>
      </c>
      <c r="AV626" s="12" t="s">
        <v>88</v>
      </c>
      <c r="AW626" s="12" t="s">
        <v>37</v>
      </c>
      <c r="AX626" s="12" t="s">
        <v>85</v>
      </c>
      <c r="AY626" s="148" t="s">
        <v>128</v>
      </c>
    </row>
    <row r="627" spans="2:65" s="1" customFormat="1" ht="21.75" customHeight="1">
      <c r="B627" s="127"/>
      <c r="C627" s="128" t="s">
        <v>1261</v>
      </c>
      <c r="D627" s="128" t="s">
        <v>131</v>
      </c>
      <c r="E627" s="129" t="s">
        <v>1262</v>
      </c>
      <c r="F627" s="130" t="s">
        <v>1263</v>
      </c>
      <c r="G627" s="131" t="s">
        <v>233</v>
      </c>
      <c r="H627" s="132">
        <v>28.3</v>
      </c>
      <c r="I627" s="133"/>
      <c r="J627" s="134">
        <f>ROUND(I627*H627,2)</f>
        <v>0</v>
      </c>
      <c r="K627" s="130" t="s">
        <v>135</v>
      </c>
      <c r="L627" s="32"/>
      <c r="M627" s="135" t="s">
        <v>3</v>
      </c>
      <c r="N627" s="136" t="s">
        <v>48</v>
      </c>
      <c r="P627" s="137">
        <f>O627*H627</f>
        <v>0</v>
      </c>
      <c r="Q627" s="137">
        <v>8.2000000000000007E-3</v>
      </c>
      <c r="R627" s="137">
        <f>Q627*H627</f>
        <v>0.23206000000000002</v>
      </c>
      <c r="S627" s="137">
        <v>0</v>
      </c>
      <c r="T627" s="138">
        <f>S627*H627</f>
        <v>0</v>
      </c>
      <c r="AR627" s="139" t="s">
        <v>136</v>
      </c>
      <c r="AT627" s="139" t="s">
        <v>131</v>
      </c>
      <c r="AU627" s="139" t="s">
        <v>88</v>
      </c>
      <c r="AY627" s="17" t="s">
        <v>128</v>
      </c>
      <c r="BE627" s="140">
        <f>IF(N627="základní",J627,0)</f>
        <v>0</v>
      </c>
      <c r="BF627" s="140">
        <f>IF(N627="snížená",J627,0)</f>
        <v>0</v>
      </c>
      <c r="BG627" s="140">
        <f>IF(N627="zákl. přenesená",J627,0)</f>
        <v>0</v>
      </c>
      <c r="BH627" s="140">
        <f>IF(N627="sníž. přenesená",J627,0)</f>
        <v>0</v>
      </c>
      <c r="BI627" s="140">
        <f>IF(N627="nulová",J627,0)</f>
        <v>0</v>
      </c>
      <c r="BJ627" s="17" t="s">
        <v>85</v>
      </c>
      <c r="BK627" s="140">
        <f>ROUND(I627*H627,2)</f>
        <v>0</v>
      </c>
      <c r="BL627" s="17" t="s">
        <v>136</v>
      </c>
      <c r="BM627" s="139" t="s">
        <v>1264</v>
      </c>
    </row>
    <row r="628" spans="2:65" s="1" customFormat="1" ht="11.25">
      <c r="B628" s="32"/>
      <c r="D628" s="141" t="s">
        <v>138</v>
      </c>
      <c r="F628" s="142" t="s">
        <v>1265</v>
      </c>
      <c r="I628" s="143"/>
      <c r="L628" s="32"/>
      <c r="M628" s="144"/>
      <c r="T628" s="53"/>
      <c r="AT628" s="17" t="s">
        <v>138</v>
      </c>
      <c r="AU628" s="17" t="s">
        <v>88</v>
      </c>
    </row>
    <row r="629" spans="2:65" s="12" customFormat="1" ht="11.25">
      <c r="B629" s="147"/>
      <c r="D629" s="145" t="s">
        <v>149</v>
      </c>
      <c r="E629" s="148" t="s">
        <v>3</v>
      </c>
      <c r="F629" s="149" t="s">
        <v>1266</v>
      </c>
      <c r="H629" s="150">
        <v>28.3</v>
      </c>
      <c r="I629" s="151"/>
      <c r="L629" s="147"/>
      <c r="M629" s="152"/>
      <c r="T629" s="153"/>
      <c r="AT629" s="148" t="s">
        <v>149</v>
      </c>
      <c r="AU629" s="148" t="s">
        <v>88</v>
      </c>
      <c r="AV629" s="12" t="s">
        <v>88</v>
      </c>
      <c r="AW629" s="12" t="s">
        <v>37</v>
      </c>
      <c r="AX629" s="12" t="s">
        <v>85</v>
      </c>
      <c r="AY629" s="148" t="s">
        <v>128</v>
      </c>
    </row>
    <row r="630" spans="2:65" s="1" customFormat="1" ht="21.75" customHeight="1">
      <c r="B630" s="127"/>
      <c r="C630" s="128" t="s">
        <v>1267</v>
      </c>
      <c r="D630" s="128" t="s">
        <v>131</v>
      </c>
      <c r="E630" s="129" t="s">
        <v>1268</v>
      </c>
      <c r="F630" s="130" t="s">
        <v>1269</v>
      </c>
      <c r="G630" s="131" t="s">
        <v>233</v>
      </c>
      <c r="H630" s="132">
        <v>28.3</v>
      </c>
      <c r="I630" s="133"/>
      <c r="J630" s="134">
        <f>ROUND(I630*H630,2)</f>
        <v>0</v>
      </c>
      <c r="K630" s="130" t="s">
        <v>135</v>
      </c>
      <c r="L630" s="32"/>
      <c r="M630" s="135" t="s">
        <v>3</v>
      </c>
      <c r="N630" s="136" t="s">
        <v>48</v>
      </c>
      <c r="P630" s="137">
        <f>O630*H630</f>
        <v>0</v>
      </c>
      <c r="Q630" s="137">
        <v>0</v>
      </c>
      <c r="R630" s="137">
        <f>Q630*H630</f>
        <v>0</v>
      </c>
      <c r="S630" s="137">
        <v>0</v>
      </c>
      <c r="T630" s="138">
        <f>S630*H630</f>
        <v>0</v>
      </c>
      <c r="AR630" s="139" t="s">
        <v>136</v>
      </c>
      <c r="AT630" s="139" t="s">
        <v>131</v>
      </c>
      <c r="AU630" s="139" t="s">
        <v>88</v>
      </c>
      <c r="AY630" s="17" t="s">
        <v>128</v>
      </c>
      <c r="BE630" s="140">
        <f>IF(N630="základní",J630,0)</f>
        <v>0</v>
      </c>
      <c r="BF630" s="140">
        <f>IF(N630="snížená",J630,0)</f>
        <v>0</v>
      </c>
      <c r="BG630" s="140">
        <f>IF(N630="zákl. přenesená",J630,0)</f>
        <v>0</v>
      </c>
      <c r="BH630" s="140">
        <f>IF(N630="sníž. přenesená",J630,0)</f>
        <v>0</v>
      </c>
      <c r="BI630" s="140">
        <f>IF(N630="nulová",J630,0)</f>
        <v>0</v>
      </c>
      <c r="BJ630" s="17" t="s">
        <v>85</v>
      </c>
      <c r="BK630" s="140">
        <f>ROUND(I630*H630,2)</f>
        <v>0</v>
      </c>
      <c r="BL630" s="17" t="s">
        <v>136</v>
      </c>
      <c r="BM630" s="139" t="s">
        <v>1270</v>
      </c>
    </row>
    <row r="631" spans="2:65" s="1" customFormat="1" ht="11.25">
      <c r="B631" s="32"/>
      <c r="D631" s="141" t="s">
        <v>138</v>
      </c>
      <c r="F631" s="142" t="s">
        <v>1271</v>
      </c>
      <c r="I631" s="143"/>
      <c r="L631" s="32"/>
      <c r="M631" s="144"/>
      <c r="T631" s="53"/>
      <c r="AT631" s="17" t="s">
        <v>138</v>
      </c>
      <c r="AU631" s="17" t="s">
        <v>88</v>
      </c>
    </row>
    <row r="632" spans="2:65" s="1" customFormat="1" ht="16.5" customHeight="1">
      <c r="B632" s="127"/>
      <c r="C632" s="128" t="s">
        <v>1272</v>
      </c>
      <c r="D632" s="128" t="s">
        <v>131</v>
      </c>
      <c r="E632" s="129" t="s">
        <v>1273</v>
      </c>
      <c r="F632" s="130" t="s">
        <v>1274</v>
      </c>
      <c r="G632" s="131" t="s">
        <v>313</v>
      </c>
      <c r="H632" s="132">
        <v>98.8</v>
      </c>
      <c r="I632" s="133"/>
      <c r="J632" s="134">
        <f>ROUND(I632*H632,2)</f>
        <v>0</v>
      </c>
      <c r="K632" s="130" t="s">
        <v>135</v>
      </c>
      <c r="L632" s="32"/>
      <c r="M632" s="135" t="s">
        <v>3</v>
      </c>
      <c r="N632" s="136" t="s">
        <v>48</v>
      </c>
      <c r="P632" s="137">
        <f>O632*H632</f>
        <v>0</v>
      </c>
      <c r="Q632" s="137">
        <v>8.8000000000000003E-4</v>
      </c>
      <c r="R632" s="137">
        <f>Q632*H632</f>
        <v>8.6944000000000007E-2</v>
      </c>
      <c r="S632" s="137">
        <v>0</v>
      </c>
      <c r="T632" s="138">
        <f>S632*H632</f>
        <v>0</v>
      </c>
      <c r="AR632" s="139" t="s">
        <v>136</v>
      </c>
      <c r="AT632" s="139" t="s">
        <v>131</v>
      </c>
      <c r="AU632" s="139" t="s">
        <v>88</v>
      </c>
      <c r="AY632" s="17" t="s">
        <v>128</v>
      </c>
      <c r="BE632" s="140">
        <f>IF(N632="základní",J632,0)</f>
        <v>0</v>
      </c>
      <c r="BF632" s="140">
        <f>IF(N632="snížená",J632,0)</f>
        <v>0</v>
      </c>
      <c r="BG632" s="140">
        <f>IF(N632="zákl. přenesená",J632,0)</f>
        <v>0</v>
      </c>
      <c r="BH632" s="140">
        <f>IF(N632="sníž. přenesená",J632,0)</f>
        <v>0</v>
      </c>
      <c r="BI632" s="140">
        <f>IF(N632="nulová",J632,0)</f>
        <v>0</v>
      </c>
      <c r="BJ632" s="17" t="s">
        <v>85</v>
      </c>
      <c r="BK632" s="140">
        <f>ROUND(I632*H632,2)</f>
        <v>0</v>
      </c>
      <c r="BL632" s="17" t="s">
        <v>136</v>
      </c>
      <c r="BM632" s="139" t="s">
        <v>1275</v>
      </c>
    </row>
    <row r="633" spans="2:65" s="1" customFormat="1" ht="11.25">
      <c r="B633" s="32"/>
      <c r="D633" s="141" t="s">
        <v>138</v>
      </c>
      <c r="F633" s="142" t="s">
        <v>1276</v>
      </c>
      <c r="I633" s="143"/>
      <c r="L633" s="32"/>
      <c r="M633" s="144"/>
      <c r="T633" s="53"/>
      <c r="AT633" s="17" t="s">
        <v>138</v>
      </c>
      <c r="AU633" s="17" t="s">
        <v>88</v>
      </c>
    </row>
    <row r="634" spans="2:65" s="12" customFormat="1" ht="11.25">
      <c r="B634" s="147"/>
      <c r="D634" s="145" t="s">
        <v>149</v>
      </c>
      <c r="E634" s="148" t="s">
        <v>3</v>
      </c>
      <c r="F634" s="149" t="s">
        <v>1277</v>
      </c>
      <c r="H634" s="150">
        <v>98.8</v>
      </c>
      <c r="I634" s="151"/>
      <c r="L634" s="147"/>
      <c r="M634" s="152"/>
      <c r="T634" s="153"/>
      <c r="AT634" s="148" t="s">
        <v>149</v>
      </c>
      <c r="AU634" s="148" t="s">
        <v>88</v>
      </c>
      <c r="AV634" s="12" t="s">
        <v>88</v>
      </c>
      <c r="AW634" s="12" t="s">
        <v>37</v>
      </c>
      <c r="AX634" s="12" t="s">
        <v>85</v>
      </c>
      <c r="AY634" s="148" t="s">
        <v>128</v>
      </c>
    </row>
    <row r="635" spans="2:65" s="1" customFormat="1" ht="16.5" customHeight="1">
      <c r="B635" s="127"/>
      <c r="C635" s="128" t="s">
        <v>1278</v>
      </c>
      <c r="D635" s="128" t="s">
        <v>131</v>
      </c>
      <c r="E635" s="129" t="s">
        <v>1279</v>
      </c>
      <c r="F635" s="130" t="s">
        <v>1280</v>
      </c>
      <c r="G635" s="131" t="s">
        <v>313</v>
      </c>
      <c r="H635" s="132">
        <v>98.8</v>
      </c>
      <c r="I635" s="133"/>
      <c r="J635" s="134">
        <f>ROUND(I635*H635,2)</f>
        <v>0</v>
      </c>
      <c r="K635" s="130" t="s">
        <v>135</v>
      </c>
      <c r="L635" s="32"/>
      <c r="M635" s="135" t="s">
        <v>3</v>
      </c>
      <c r="N635" s="136" t="s">
        <v>48</v>
      </c>
      <c r="P635" s="137">
        <f>O635*H635</f>
        <v>0</v>
      </c>
      <c r="Q635" s="137">
        <v>0</v>
      </c>
      <c r="R635" s="137">
        <f>Q635*H635</f>
        <v>0</v>
      </c>
      <c r="S635" s="137">
        <v>0</v>
      </c>
      <c r="T635" s="138">
        <f>S635*H635</f>
        <v>0</v>
      </c>
      <c r="AR635" s="139" t="s">
        <v>136</v>
      </c>
      <c r="AT635" s="139" t="s">
        <v>131</v>
      </c>
      <c r="AU635" s="139" t="s">
        <v>88</v>
      </c>
      <c r="AY635" s="17" t="s">
        <v>128</v>
      </c>
      <c r="BE635" s="140">
        <f>IF(N635="základní",J635,0)</f>
        <v>0</v>
      </c>
      <c r="BF635" s="140">
        <f>IF(N635="snížená",J635,0)</f>
        <v>0</v>
      </c>
      <c r="BG635" s="140">
        <f>IF(N635="zákl. přenesená",J635,0)</f>
        <v>0</v>
      </c>
      <c r="BH635" s="140">
        <f>IF(N635="sníž. přenesená",J635,0)</f>
        <v>0</v>
      </c>
      <c r="BI635" s="140">
        <f>IF(N635="nulová",J635,0)</f>
        <v>0</v>
      </c>
      <c r="BJ635" s="17" t="s">
        <v>85</v>
      </c>
      <c r="BK635" s="140">
        <f>ROUND(I635*H635,2)</f>
        <v>0</v>
      </c>
      <c r="BL635" s="17" t="s">
        <v>136</v>
      </c>
      <c r="BM635" s="139" t="s">
        <v>1281</v>
      </c>
    </row>
    <row r="636" spans="2:65" s="1" customFormat="1" ht="11.25">
      <c r="B636" s="32"/>
      <c r="D636" s="141" t="s">
        <v>138</v>
      </c>
      <c r="F636" s="142" t="s">
        <v>1282</v>
      </c>
      <c r="I636" s="143"/>
      <c r="L636" s="32"/>
      <c r="M636" s="144"/>
      <c r="T636" s="53"/>
      <c r="AT636" s="17" t="s">
        <v>138</v>
      </c>
      <c r="AU636" s="17" t="s">
        <v>88</v>
      </c>
    </row>
    <row r="637" spans="2:65" s="1" customFormat="1" ht="16.5" customHeight="1">
      <c r="B637" s="127"/>
      <c r="C637" s="128" t="s">
        <v>1283</v>
      </c>
      <c r="D637" s="128" t="s">
        <v>131</v>
      </c>
      <c r="E637" s="129" t="s">
        <v>1284</v>
      </c>
      <c r="F637" s="130" t="s">
        <v>1285</v>
      </c>
      <c r="G637" s="131" t="s">
        <v>313</v>
      </c>
      <c r="H637" s="132">
        <v>197.6</v>
      </c>
      <c r="I637" s="133"/>
      <c r="J637" s="134">
        <f>ROUND(I637*H637,2)</f>
        <v>0</v>
      </c>
      <c r="K637" s="130" t="s">
        <v>135</v>
      </c>
      <c r="L637" s="32"/>
      <c r="M637" s="135" t="s">
        <v>3</v>
      </c>
      <c r="N637" s="136" t="s">
        <v>48</v>
      </c>
      <c r="P637" s="137">
        <f>O637*H637</f>
        <v>0</v>
      </c>
      <c r="Q637" s="137">
        <v>0</v>
      </c>
      <c r="R637" s="137">
        <f>Q637*H637</f>
        <v>0</v>
      </c>
      <c r="S637" s="137">
        <v>0</v>
      </c>
      <c r="T637" s="138">
        <f>S637*H637</f>
        <v>0</v>
      </c>
      <c r="AR637" s="139" t="s">
        <v>136</v>
      </c>
      <c r="AT637" s="139" t="s">
        <v>131</v>
      </c>
      <c r="AU637" s="139" t="s">
        <v>88</v>
      </c>
      <c r="AY637" s="17" t="s">
        <v>128</v>
      </c>
      <c r="BE637" s="140">
        <f>IF(N637="základní",J637,0)</f>
        <v>0</v>
      </c>
      <c r="BF637" s="140">
        <f>IF(N637="snížená",J637,0)</f>
        <v>0</v>
      </c>
      <c r="BG637" s="140">
        <f>IF(N637="zákl. přenesená",J637,0)</f>
        <v>0</v>
      </c>
      <c r="BH637" s="140">
        <f>IF(N637="sníž. přenesená",J637,0)</f>
        <v>0</v>
      </c>
      <c r="BI637" s="140">
        <f>IF(N637="nulová",J637,0)</f>
        <v>0</v>
      </c>
      <c r="BJ637" s="17" t="s">
        <v>85</v>
      </c>
      <c r="BK637" s="140">
        <f>ROUND(I637*H637,2)</f>
        <v>0</v>
      </c>
      <c r="BL637" s="17" t="s">
        <v>136</v>
      </c>
      <c r="BM637" s="139" t="s">
        <v>1286</v>
      </c>
    </row>
    <row r="638" spans="2:65" s="1" customFormat="1" ht="11.25">
      <c r="B638" s="32"/>
      <c r="D638" s="141" t="s">
        <v>138</v>
      </c>
      <c r="F638" s="142" t="s">
        <v>1287</v>
      </c>
      <c r="I638" s="143"/>
      <c r="L638" s="32"/>
      <c r="M638" s="144"/>
      <c r="T638" s="53"/>
      <c r="AT638" s="17" t="s">
        <v>138</v>
      </c>
      <c r="AU638" s="17" t="s">
        <v>88</v>
      </c>
    </row>
    <row r="639" spans="2:65" s="12" customFormat="1" ht="11.25">
      <c r="B639" s="147"/>
      <c r="D639" s="145" t="s">
        <v>149</v>
      </c>
      <c r="E639" s="148" t="s">
        <v>3</v>
      </c>
      <c r="F639" s="149" t="s">
        <v>1288</v>
      </c>
      <c r="H639" s="150">
        <v>197.6</v>
      </c>
      <c r="I639" s="151"/>
      <c r="L639" s="147"/>
      <c r="M639" s="152"/>
      <c r="T639" s="153"/>
      <c r="AT639" s="148" t="s">
        <v>149</v>
      </c>
      <c r="AU639" s="148" t="s">
        <v>88</v>
      </c>
      <c r="AV639" s="12" t="s">
        <v>88</v>
      </c>
      <c r="AW639" s="12" t="s">
        <v>37</v>
      </c>
      <c r="AX639" s="12" t="s">
        <v>85</v>
      </c>
      <c r="AY639" s="148" t="s">
        <v>128</v>
      </c>
    </row>
    <row r="640" spans="2:65" s="1" customFormat="1" ht="16.5" customHeight="1">
      <c r="B640" s="127"/>
      <c r="C640" s="128" t="s">
        <v>1289</v>
      </c>
      <c r="D640" s="128" t="s">
        <v>131</v>
      </c>
      <c r="E640" s="129" t="s">
        <v>1290</v>
      </c>
      <c r="F640" s="130" t="s">
        <v>1291</v>
      </c>
      <c r="G640" s="131" t="s">
        <v>313</v>
      </c>
      <c r="H640" s="132">
        <v>63.7</v>
      </c>
      <c r="I640" s="133"/>
      <c r="J640" s="134">
        <f>ROUND(I640*H640,2)</f>
        <v>0</v>
      </c>
      <c r="K640" s="130" t="s">
        <v>135</v>
      </c>
      <c r="L640" s="32"/>
      <c r="M640" s="135" t="s">
        <v>3</v>
      </c>
      <c r="N640" s="136" t="s">
        <v>48</v>
      </c>
      <c r="P640" s="137">
        <f>O640*H640</f>
        <v>0</v>
      </c>
      <c r="Q640" s="137">
        <v>0.12</v>
      </c>
      <c r="R640" s="137">
        <f>Q640*H640</f>
        <v>7.6440000000000001</v>
      </c>
      <c r="S640" s="137">
        <v>2.4900000000000002</v>
      </c>
      <c r="T640" s="138">
        <f>S640*H640</f>
        <v>158.61300000000003</v>
      </c>
      <c r="AR640" s="139" t="s">
        <v>136</v>
      </c>
      <c r="AT640" s="139" t="s">
        <v>131</v>
      </c>
      <c r="AU640" s="139" t="s">
        <v>88</v>
      </c>
      <c r="AY640" s="17" t="s">
        <v>128</v>
      </c>
      <c r="BE640" s="140">
        <f>IF(N640="základní",J640,0)</f>
        <v>0</v>
      </c>
      <c r="BF640" s="140">
        <f>IF(N640="snížená",J640,0)</f>
        <v>0</v>
      </c>
      <c r="BG640" s="140">
        <f>IF(N640="zákl. přenesená",J640,0)</f>
        <v>0</v>
      </c>
      <c r="BH640" s="140">
        <f>IF(N640="sníž. přenesená",J640,0)</f>
        <v>0</v>
      </c>
      <c r="BI640" s="140">
        <f>IF(N640="nulová",J640,0)</f>
        <v>0</v>
      </c>
      <c r="BJ640" s="17" t="s">
        <v>85</v>
      </c>
      <c r="BK640" s="140">
        <f>ROUND(I640*H640,2)</f>
        <v>0</v>
      </c>
      <c r="BL640" s="17" t="s">
        <v>136</v>
      </c>
      <c r="BM640" s="139" t="s">
        <v>1292</v>
      </c>
    </row>
    <row r="641" spans="2:65" s="1" customFormat="1" ht="11.25">
      <c r="B641" s="32"/>
      <c r="D641" s="141" t="s">
        <v>138</v>
      </c>
      <c r="F641" s="142" t="s">
        <v>1293</v>
      </c>
      <c r="I641" s="143"/>
      <c r="L641" s="32"/>
      <c r="M641" s="144"/>
      <c r="T641" s="53"/>
      <c r="AT641" s="17" t="s">
        <v>138</v>
      </c>
      <c r="AU641" s="17" t="s">
        <v>88</v>
      </c>
    </row>
    <row r="642" spans="2:65" s="14" customFormat="1" ht="11.25">
      <c r="B642" s="171"/>
      <c r="D642" s="145" t="s">
        <v>149</v>
      </c>
      <c r="E642" s="172" t="s">
        <v>3</v>
      </c>
      <c r="F642" s="173" t="s">
        <v>1294</v>
      </c>
      <c r="H642" s="172" t="s">
        <v>3</v>
      </c>
      <c r="I642" s="174"/>
      <c r="L642" s="171"/>
      <c r="M642" s="175"/>
      <c r="T642" s="176"/>
      <c r="AT642" s="172" t="s">
        <v>149</v>
      </c>
      <c r="AU642" s="172" t="s">
        <v>88</v>
      </c>
      <c r="AV642" s="14" t="s">
        <v>85</v>
      </c>
      <c r="AW642" s="14" t="s">
        <v>37</v>
      </c>
      <c r="AX642" s="14" t="s">
        <v>77</v>
      </c>
      <c r="AY642" s="172" t="s">
        <v>128</v>
      </c>
    </row>
    <row r="643" spans="2:65" s="12" customFormat="1" ht="11.25">
      <c r="B643" s="147"/>
      <c r="D643" s="145" t="s">
        <v>149</v>
      </c>
      <c r="E643" s="148" t="s">
        <v>3</v>
      </c>
      <c r="F643" s="149" t="s">
        <v>1295</v>
      </c>
      <c r="H643" s="150">
        <v>43.2</v>
      </c>
      <c r="I643" s="151"/>
      <c r="L643" s="147"/>
      <c r="M643" s="152"/>
      <c r="T643" s="153"/>
      <c r="AT643" s="148" t="s">
        <v>149</v>
      </c>
      <c r="AU643" s="148" t="s">
        <v>88</v>
      </c>
      <c r="AV643" s="12" t="s">
        <v>88</v>
      </c>
      <c r="AW643" s="12" t="s">
        <v>37</v>
      </c>
      <c r="AX643" s="12" t="s">
        <v>77</v>
      </c>
      <c r="AY643" s="148" t="s">
        <v>128</v>
      </c>
    </row>
    <row r="644" spans="2:65" s="12" customFormat="1" ht="11.25">
      <c r="B644" s="147"/>
      <c r="D644" s="145" t="s">
        <v>149</v>
      </c>
      <c r="E644" s="148" t="s">
        <v>3</v>
      </c>
      <c r="F644" s="149" t="s">
        <v>1296</v>
      </c>
      <c r="H644" s="150">
        <v>20.5</v>
      </c>
      <c r="I644" s="151"/>
      <c r="L644" s="147"/>
      <c r="M644" s="152"/>
      <c r="T644" s="153"/>
      <c r="AT644" s="148" t="s">
        <v>149</v>
      </c>
      <c r="AU644" s="148" t="s">
        <v>88</v>
      </c>
      <c r="AV644" s="12" t="s">
        <v>88</v>
      </c>
      <c r="AW644" s="12" t="s">
        <v>37</v>
      </c>
      <c r="AX644" s="12" t="s">
        <v>77</v>
      </c>
      <c r="AY644" s="148" t="s">
        <v>128</v>
      </c>
    </row>
    <row r="645" spans="2:65" s="13" customFormat="1" ht="11.25">
      <c r="B645" s="154"/>
      <c r="D645" s="145" t="s">
        <v>149</v>
      </c>
      <c r="E645" s="155" t="s">
        <v>3</v>
      </c>
      <c r="F645" s="156" t="s">
        <v>153</v>
      </c>
      <c r="H645" s="157">
        <v>63.7</v>
      </c>
      <c r="I645" s="158"/>
      <c r="L645" s="154"/>
      <c r="M645" s="159"/>
      <c r="T645" s="160"/>
      <c r="AT645" s="155" t="s">
        <v>149</v>
      </c>
      <c r="AU645" s="155" t="s">
        <v>88</v>
      </c>
      <c r="AV645" s="13" t="s">
        <v>136</v>
      </c>
      <c r="AW645" s="13" t="s">
        <v>37</v>
      </c>
      <c r="AX645" s="13" t="s">
        <v>85</v>
      </c>
      <c r="AY645" s="155" t="s">
        <v>128</v>
      </c>
    </row>
    <row r="646" spans="2:65" s="1" customFormat="1" ht="16.5" customHeight="1">
      <c r="B646" s="127"/>
      <c r="C646" s="128" t="s">
        <v>1297</v>
      </c>
      <c r="D646" s="128" t="s">
        <v>131</v>
      </c>
      <c r="E646" s="129" t="s">
        <v>1298</v>
      </c>
      <c r="F646" s="130" t="s">
        <v>1299</v>
      </c>
      <c r="G646" s="131" t="s">
        <v>313</v>
      </c>
      <c r="H646" s="132">
        <v>62.4</v>
      </c>
      <c r="I646" s="133"/>
      <c r="J646" s="134">
        <f>ROUND(I646*H646,2)</f>
        <v>0</v>
      </c>
      <c r="K646" s="130" t="s">
        <v>135</v>
      </c>
      <c r="L646" s="32"/>
      <c r="M646" s="135" t="s">
        <v>3</v>
      </c>
      <c r="N646" s="136" t="s">
        <v>48</v>
      </c>
      <c r="P646" s="137">
        <f>O646*H646</f>
        <v>0</v>
      </c>
      <c r="Q646" s="137">
        <v>0.12171</v>
      </c>
      <c r="R646" s="137">
        <f>Q646*H646</f>
        <v>7.5947040000000001</v>
      </c>
      <c r="S646" s="137">
        <v>2.4</v>
      </c>
      <c r="T646" s="138">
        <f>S646*H646</f>
        <v>149.76</v>
      </c>
      <c r="AR646" s="139" t="s">
        <v>136</v>
      </c>
      <c r="AT646" s="139" t="s">
        <v>131</v>
      </c>
      <c r="AU646" s="139" t="s">
        <v>88</v>
      </c>
      <c r="AY646" s="17" t="s">
        <v>128</v>
      </c>
      <c r="BE646" s="140">
        <f>IF(N646="základní",J646,0)</f>
        <v>0</v>
      </c>
      <c r="BF646" s="140">
        <f>IF(N646="snížená",J646,0)</f>
        <v>0</v>
      </c>
      <c r="BG646" s="140">
        <f>IF(N646="zákl. přenesená",J646,0)</f>
        <v>0</v>
      </c>
      <c r="BH646" s="140">
        <f>IF(N646="sníž. přenesená",J646,0)</f>
        <v>0</v>
      </c>
      <c r="BI646" s="140">
        <f>IF(N646="nulová",J646,0)</f>
        <v>0</v>
      </c>
      <c r="BJ646" s="17" t="s">
        <v>85</v>
      </c>
      <c r="BK646" s="140">
        <f>ROUND(I646*H646,2)</f>
        <v>0</v>
      </c>
      <c r="BL646" s="17" t="s">
        <v>136</v>
      </c>
      <c r="BM646" s="139" t="s">
        <v>1300</v>
      </c>
    </row>
    <row r="647" spans="2:65" s="1" customFormat="1" ht="11.25">
      <c r="B647" s="32"/>
      <c r="D647" s="141" t="s">
        <v>138</v>
      </c>
      <c r="F647" s="142" t="s">
        <v>1301</v>
      </c>
      <c r="I647" s="143"/>
      <c r="L647" s="32"/>
      <c r="M647" s="144"/>
      <c r="T647" s="53"/>
      <c r="AT647" s="17" t="s">
        <v>138</v>
      </c>
      <c r="AU647" s="17" t="s">
        <v>88</v>
      </c>
    </row>
    <row r="648" spans="2:65" s="14" customFormat="1" ht="11.25">
      <c r="B648" s="171"/>
      <c r="D648" s="145" t="s">
        <v>149</v>
      </c>
      <c r="E648" s="172" t="s">
        <v>3</v>
      </c>
      <c r="F648" s="173" t="s">
        <v>1294</v>
      </c>
      <c r="H648" s="172" t="s">
        <v>3</v>
      </c>
      <c r="I648" s="174"/>
      <c r="L648" s="171"/>
      <c r="M648" s="175"/>
      <c r="T648" s="176"/>
      <c r="AT648" s="172" t="s">
        <v>149</v>
      </c>
      <c r="AU648" s="172" t="s">
        <v>88</v>
      </c>
      <c r="AV648" s="14" t="s">
        <v>85</v>
      </c>
      <c r="AW648" s="14" t="s">
        <v>37</v>
      </c>
      <c r="AX648" s="14" t="s">
        <v>77</v>
      </c>
      <c r="AY648" s="172" t="s">
        <v>128</v>
      </c>
    </row>
    <row r="649" spans="2:65" s="12" customFormat="1" ht="11.25">
      <c r="B649" s="147"/>
      <c r="D649" s="145" t="s">
        <v>149</v>
      </c>
      <c r="E649" s="148" t="s">
        <v>3</v>
      </c>
      <c r="F649" s="149" t="s">
        <v>1302</v>
      </c>
      <c r="H649" s="150">
        <v>62.4</v>
      </c>
      <c r="I649" s="151"/>
      <c r="L649" s="147"/>
      <c r="M649" s="152"/>
      <c r="T649" s="153"/>
      <c r="AT649" s="148" t="s">
        <v>149</v>
      </c>
      <c r="AU649" s="148" t="s">
        <v>88</v>
      </c>
      <c r="AV649" s="12" t="s">
        <v>88</v>
      </c>
      <c r="AW649" s="12" t="s">
        <v>37</v>
      </c>
      <c r="AX649" s="12" t="s">
        <v>85</v>
      </c>
      <c r="AY649" s="148" t="s">
        <v>128</v>
      </c>
    </row>
    <row r="650" spans="2:65" s="1" customFormat="1" ht="24.2" customHeight="1">
      <c r="B650" s="127"/>
      <c r="C650" s="128" t="s">
        <v>1303</v>
      </c>
      <c r="D650" s="128" t="s">
        <v>131</v>
      </c>
      <c r="E650" s="129" t="s">
        <v>1304</v>
      </c>
      <c r="F650" s="130" t="s">
        <v>1305</v>
      </c>
      <c r="G650" s="131" t="s">
        <v>263</v>
      </c>
      <c r="H650" s="132">
        <v>1.0649999999999999</v>
      </c>
      <c r="I650" s="133"/>
      <c r="J650" s="134">
        <f>ROUND(I650*H650,2)</f>
        <v>0</v>
      </c>
      <c r="K650" s="130" t="s">
        <v>135</v>
      </c>
      <c r="L650" s="32"/>
      <c r="M650" s="135" t="s">
        <v>3</v>
      </c>
      <c r="N650" s="136" t="s">
        <v>48</v>
      </c>
      <c r="P650" s="137">
        <f>O650*H650</f>
        <v>0</v>
      </c>
      <c r="Q650" s="137">
        <v>0</v>
      </c>
      <c r="R650" s="137">
        <f>Q650*H650</f>
        <v>0</v>
      </c>
      <c r="S650" s="137">
        <v>1.2609999999999999</v>
      </c>
      <c r="T650" s="138">
        <f>S650*H650</f>
        <v>1.3429649999999997</v>
      </c>
      <c r="AR650" s="139" t="s">
        <v>136</v>
      </c>
      <c r="AT650" s="139" t="s">
        <v>131</v>
      </c>
      <c r="AU650" s="139" t="s">
        <v>88</v>
      </c>
      <c r="AY650" s="17" t="s">
        <v>128</v>
      </c>
      <c r="BE650" s="140">
        <f>IF(N650="základní",J650,0)</f>
        <v>0</v>
      </c>
      <c r="BF650" s="140">
        <f>IF(N650="snížená",J650,0)</f>
        <v>0</v>
      </c>
      <c r="BG650" s="140">
        <f>IF(N650="zákl. přenesená",J650,0)</f>
        <v>0</v>
      </c>
      <c r="BH650" s="140">
        <f>IF(N650="sníž. přenesená",J650,0)</f>
        <v>0</v>
      </c>
      <c r="BI650" s="140">
        <f>IF(N650="nulová",J650,0)</f>
        <v>0</v>
      </c>
      <c r="BJ650" s="17" t="s">
        <v>85</v>
      </c>
      <c r="BK650" s="140">
        <f>ROUND(I650*H650,2)</f>
        <v>0</v>
      </c>
      <c r="BL650" s="17" t="s">
        <v>136</v>
      </c>
      <c r="BM650" s="139" t="s">
        <v>1306</v>
      </c>
    </row>
    <row r="651" spans="2:65" s="1" customFormat="1" ht="11.25">
      <c r="B651" s="32"/>
      <c r="D651" s="141" t="s">
        <v>138</v>
      </c>
      <c r="F651" s="142" t="s">
        <v>1307</v>
      </c>
      <c r="I651" s="143"/>
      <c r="L651" s="32"/>
      <c r="M651" s="144"/>
      <c r="T651" s="53"/>
      <c r="AT651" s="17" t="s">
        <v>138</v>
      </c>
      <c r="AU651" s="17" t="s">
        <v>88</v>
      </c>
    </row>
    <row r="652" spans="2:65" s="14" customFormat="1" ht="11.25">
      <c r="B652" s="171"/>
      <c r="D652" s="145" t="s">
        <v>149</v>
      </c>
      <c r="E652" s="172" t="s">
        <v>3</v>
      </c>
      <c r="F652" s="173" t="s">
        <v>1308</v>
      </c>
      <c r="H652" s="172" t="s">
        <v>3</v>
      </c>
      <c r="I652" s="174"/>
      <c r="L652" s="171"/>
      <c r="M652" s="175"/>
      <c r="T652" s="176"/>
      <c r="AT652" s="172" t="s">
        <v>149</v>
      </c>
      <c r="AU652" s="172" t="s">
        <v>88</v>
      </c>
      <c r="AV652" s="14" t="s">
        <v>85</v>
      </c>
      <c r="AW652" s="14" t="s">
        <v>37</v>
      </c>
      <c r="AX652" s="14" t="s">
        <v>77</v>
      </c>
      <c r="AY652" s="172" t="s">
        <v>128</v>
      </c>
    </row>
    <row r="653" spans="2:65" s="12" customFormat="1" ht="11.25">
      <c r="B653" s="147"/>
      <c r="D653" s="145" t="s">
        <v>149</v>
      </c>
      <c r="E653" s="148" t="s">
        <v>3</v>
      </c>
      <c r="F653" s="149" t="s">
        <v>1309</v>
      </c>
      <c r="H653" s="150">
        <v>1.0649999999999999</v>
      </c>
      <c r="I653" s="151"/>
      <c r="L653" s="147"/>
      <c r="M653" s="152"/>
      <c r="T653" s="153"/>
      <c r="AT653" s="148" t="s">
        <v>149</v>
      </c>
      <c r="AU653" s="148" t="s">
        <v>88</v>
      </c>
      <c r="AV653" s="12" t="s">
        <v>88</v>
      </c>
      <c r="AW653" s="12" t="s">
        <v>37</v>
      </c>
      <c r="AX653" s="12" t="s">
        <v>85</v>
      </c>
      <c r="AY653" s="148" t="s">
        <v>128</v>
      </c>
    </row>
    <row r="654" spans="2:65" s="1" customFormat="1" ht="24.2" customHeight="1">
      <c r="B654" s="127"/>
      <c r="C654" s="128" t="s">
        <v>1310</v>
      </c>
      <c r="D654" s="128" t="s">
        <v>131</v>
      </c>
      <c r="E654" s="129" t="s">
        <v>1311</v>
      </c>
      <c r="F654" s="130" t="s">
        <v>1312</v>
      </c>
      <c r="G654" s="131" t="s">
        <v>263</v>
      </c>
      <c r="H654" s="132">
        <v>0.57499999999999996</v>
      </c>
      <c r="I654" s="133"/>
      <c r="J654" s="134">
        <f>ROUND(I654*H654,2)</f>
        <v>0</v>
      </c>
      <c r="K654" s="130" t="s">
        <v>135</v>
      </c>
      <c r="L654" s="32"/>
      <c r="M654" s="135" t="s">
        <v>3</v>
      </c>
      <c r="N654" s="136" t="s">
        <v>48</v>
      </c>
      <c r="P654" s="137">
        <f>O654*H654</f>
        <v>0</v>
      </c>
      <c r="Q654" s="137">
        <v>0</v>
      </c>
      <c r="R654" s="137">
        <f>Q654*H654</f>
        <v>0</v>
      </c>
      <c r="S654" s="137">
        <v>1.25</v>
      </c>
      <c r="T654" s="138">
        <f>S654*H654</f>
        <v>0.71875</v>
      </c>
      <c r="AR654" s="139" t="s">
        <v>136</v>
      </c>
      <c r="AT654" s="139" t="s">
        <v>131</v>
      </c>
      <c r="AU654" s="139" t="s">
        <v>88</v>
      </c>
      <c r="AY654" s="17" t="s">
        <v>128</v>
      </c>
      <c r="BE654" s="140">
        <f>IF(N654="základní",J654,0)</f>
        <v>0</v>
      </c>
      <c r="BF654" s="140">
        <f>IF(N654="snížená",J654,0)</f>
        <v>0</v>
      </c>
      <c r="BG654" s="140">
        <f>IF(N654="zákl. přenesená",J654,0)</f>
        <v>0</v>
      </c>
      <c r="BH654" s="140">
        <f>IF(N654="sníž. přenesená",J654,0)</f>
        <v>0</v>
      </c>
      <c r="BI654" s="140">
        <f>IF(N654="nulová",J654,0)</f>
        <v>0</v>
      </c>
      <c r="BJ654" s="17" t="s">
        <v>85</v>
      </c>
      <c r="BK654" s="140">
        <f>ROUND(I654*H654,2)</f>
        <v>0</v>
      </c>
      <c r="BL654" s="17" t="s">
        <v>136</v>
      </c>
      <c r="BM654" s="139" t="s">
        <v>1313</v>
      </c>
    </row>
    <row r="655" spans="2:65" s="1" customFormat="1" ht="11.25">
      <c r="B655" s="32"/>
      <c r="D655" s="141" t="s">
        <v>138</v>
      </c>
      <c r="F655" s="142" t="s">
        <v>1314</v>
      </c>
      <c r="I655" s="143"/>
      <c r="L655" s="32"/>
      <c r="M655" s="144"/>
      <c r="T655" s="53"/>
      <c r="AT655" s="17" t="s">
        <v>138</v>
      </c>
      <c r="AU655" s="17" t="s">
        <v>88</v>
      </c>
    </row>
    <row r="656" spans="2:65" s="14" customFormat="1" ht="11.25">
      <c r="B656" s="171"/>
      <c r="D656" s="145" t="s">
        <v>149</v>
      </c>
      <c r="E656" s="172" t="s">
        <v>3</v>
      </c>
      <c r="F656" s="173" t="s">
        <v>1294</v>
      </c>
      <c r="H656" s="172" t="s">
        <v>3</v>
      </c>
      <c r="I656" s="174"/>
      <c r="L656" s="171"/>
      <c r="M656" s="175"/>
      <c r="T656" s="176"/>
      <c r="AT656" s="172" t="s">
        <v>149</v>
      </c>
      <c r="AU656" s="172" t="s">
        <v>88</v>
      </c>
      <c r="AV656" s="14" t="s">
        <v>85</v>
      </c>
      <c r="AW656" s="14" t="s">
        <v>37</v>
      </c>
      <c r="AX656" s="14" t="s">
        <v>77</v>
      </c>
      <c r="AY656" s="172" t="s">
        <v>128</v>
      </c>
    </row>
    <row r="657" spans="2:65" s="12" customFormat="1" ht="11.25">
      <c r="B657" s="147"/>
      <c r="D657" s="145" t="s">
        <v>149</v>
      </c>
      <c r="E657" s="148" t="s">
        <v>3</v>
      </c>
      <c r="F657" s="149" t="s">
        <v>1315</v>
      </c>
      <c r="H657" s="150">
        <v>0.57499999999999996</v>
      </c>
      <c r="I657" s="151"/>
      <c r="L657" s="147"/>
      <c r="M657" s="152"/>
      <c r="T657" s="153"/>
      <c r="AT657" s="148" t="s">
        <v>149</v>
      </c>
      <c r="AU657" s="148" t="s">
        <v>88</v>
      </c>
      <c r="AV657" s="12" t="s">
        <v>88</v>
      </c>
      <c r="AW657" s="12" t="s">
        <v>37</v>
      </c>
      <c r="AX657" s="12" t="s">
        <v>85</v>
      </c>
      <c r="AY657" s="148" t="s">
        <v>128</v>
      </c>
    </row>
    <row r="658" spans="2:65" s="1" customFormat="1" ht="24.2" customHeight="1">
      <c r="B658" s="127"/>
      <c r="C658" s="128" t="s">
        <v>1316</v>
      </c>
      <c r="D658" s="128" t="s">
        <v>131</v>
      </c>
      <c r="E658" s="129" t="s">
        <v>1317</v>
      </c>
      <c r="F658" s="130" t="s">
        <v>1318</v>
      </c>
      <c r="G658" s="131" t="s">
        <v>146</v>
      </c>
      <c r="H658" s="132">
        <v>4</v>
      </c>
      <c r="I658" s="133"/>
      <c r="J658" s="134">
        <f>ROUND(I658*H658,2)</f>
        <v>0</v>
      </c>
      <c r="K658" s="130" t="s">
        <v>135</v>
      </c>
      <c r="L658" s="32"/>
      <c r="M658" s="135" t="s">
        <v>3</v>
      </c>
      <c r="N658" s="136" t="s">
        <v>48</v>
      </c>
      <c r="P658" s="137">
        <f>O658*H658</f>
        <v>0</v>
      </c>
      <c r="Q658" s="137">
        <v>0</v>
      </c>
      <c r="R658" s="137">
        <f>Q658*H658</f>
        <v>0</v>
      </c>
      <c r="S658" s="137">
        <v>4.0000000000000001E-3</v>
      </c>
      <c r="T658" s="138">
        <f>S658*H658</f>
        <v>1.6E-2</v>
      </c>
      <c r="AR658" s="139" t="s">
        <v>136</v>
      </c>
      <c r="AT658" s="139" t="s">
        <v>131</v>
      </c>
      <c r="AU658" s="139" t="s">
        <v>88</v>
      </c>
      <c r="AY658" s="17" t="s">
        <v>128</v>
      </c>
      <c r="BE658" s="140">
        <f>IF(N658="základní",J658,0)</f>
        <v>0</v>
      </c>
      <c r="BF658" s="140">
        <f>IF(N658="snížená",J658,0)</f>
        <v>0</v>
      </c>
      <c r="BG658" s="140">
        <f>IF(N658="zákl. přenesená",J658,0)</f>
        <v>0</v>
      </c>
      <c r="BH658" s="140">
        <f>IF(N658="sníž. přenesená",J658,0)</f>
        <v>0</v>
      </c>
      <c r="BI658" s="140">
        <f>IF(N658="nulová",J658,0)</f>
        <v>0</v>
      </c>
      <c r="BJ658" s="17" t="s">
        <v>85</v>
      </c>
      <c r="BK658" s="140">
        <f>ROUND(I658*H658,2)</f>
        <v>0</v>
      </c>
      <c r="BL658" s="17" t="s">
        <v>136</v>
      </c>
      <c r="BM658" s="139" t="s">
        <v>1319</v>
      </c>
    </row>
    <row r="659" spans="2:65" s="1" customFormat="1" ht="11.25">
      <c r="B659" s="32"/>
      <c r="D659" s="141" t="s">
        <v>138</v>
      </c>
      <c r="F659" s="142" t="s">
        <v>1320</v>
      </c>
      <c r="I659" s="143"/>
      <c r="L659" s="32"/>
      <c r="M659" s="144"/>
      <c r="T659" s="53"/>
      <c r="AT659" s="17" t="s">
        <v>138</v>
      </c>
      <c r="AU659" s="17" t="s">
        <v>88</v>
      </c>
    </row>
    <row r="660" spans="2:65" s="12" customFormat="1" ht="11.25">
      <c r="B660" s="147"/>
      <c r="D660" s="145" t="s">
        <v>149</v>
      </c>
      <c r="E660" s="148" t="s">
        <v>3</v>
      </c>
      <c r="F660" s="149" t="s">
        <v>1321</v>
      </c>
      <c r="H660" s="150">
        <v>4</v>
      </c>
      <c r="I660" s="151"/>
      <c r="L660" s="147"/>
      <c r="M660" s="152"/>
      <c r="T660" s="153"/>
      <c r="AT660" s="148" t="s">
        <v>149</v>
      </c>
      <c r="AU660" s="148" t="s">
        <v>88</v>
      </c>
      <c r="AV660" s="12" t="s">
        <v>88</v>
      </c>
      <c r="AW660" s="12" t="s">
        <v>37</v>
      </c>
      <c r="AX660" s="12" t="s">
        <v>85</v>
      </c>
      <c r="AY660" s="148" t="s">
        <v>128</v>
      </c>
    </row>
    <row r="661" spans="2:65" s="1" customFormat="1" ht="16.5" customHeight="1">
      <c r="B661" s="127"/>
      <c r="C661" s="128" t="s">
        <v>1322</v>
      </c>
      <c r="D661" s="128" t="s">
        <v>131</v>
      </c>
      <c r="E661" s="129" t="s">
        <v>1323</v>
      </c>
      <c r="F661" s="130" t="s">
        <v>1324</v>
      </c>
      <c r="G661" s="131" t="s">
        <v>233</v>
      </c>
      <c r="H661" s="132">
        <v>17</v>
      </c>
      <c r="I661" s="133"/>
      <c r="J661" s="134">
        <f>ROUND(I661*H661,2)</f>
        <v>0</v>
      </c>
      <c r="K661" s="130" t="s">
        <v>135</v>
      </c>
      <c r="L661" s="32"/>
      <c r="M661" s="135" t="s">
        <v>3</v>
      </c>
      <c r="N661" s="136" t="s">
        <v>48</v>
      </c>
      <c r="P661" s="137">
        <f>O661*H661</f>
        <v>0</v>
      </c>
      <c r="Q661" s="137">
        <v>8.0000000000000007E-5</v>
      </c>
      <c r="R661" s="137">
        <f>Q661*H661</f>
        <v>1.3600000000000001E-3</v>
      </c>
      <c r="S661" s="137">
        <v>1.7999999999999999E-2</v>
      </c>
      <c r="T661" s="138">
        <f>S661*H661</f>
        <v>0.30599999999999999</v>
      </c>
      <c r="AR661" s="139" t="s">
        <v>136</v>
      </c>
      <c r="AT661" s="139" t="s">
        <v>131</v>
      </c>
      <c r="AU661" s="139" t="s">
        <v>88</v>
      </c>
      <c r="AY661" s="17" t="s">
        <v>128</v>
      </c>
      <c r="BE661" s="140">
        <f>IF(N661="základní",J661,0)</f>
        <v>0</v>
      </c>
      <c r="BF661" s="140">
        <f>IF(N661="snížená",J661,0)</f>
        <v>0</v>
      </c>
      <c r="BG661" s="140">
        <f>IF(N661="zákl. přenesená",J661,0)</f>
        <v>0</v>
      </c>
      <c r="BH661" s="140">
        <f>IF(N661="sníž. přenesená",J661,0)</f>
        <v>0</v>
      </c>
      <c r="BI661" s="140">
        <f>IF(N661="nulová",J661,0)</f>
        <v>0</v>
      </c>
      <c r="BJ661" s="17" t="s">
        <v>85</v>
      </c>
      <c r="BK661" s="140">
        <f>ROUND(I661*H661,2)</f>
        <v>0</v>
      </c>
      <c r="BL661" s="17" t="s">
        <v>136</v>
      </c>
      <c r="BM661" s="139" t="s">
        <v>1325</v>
      </c>
    </row>
    <row r="662" spans="2:65" s="1" customFormat="1" ht="11.25">
      <c r="B662" s="32"/>
      <c r="D662" s="141" t="s">
        <v>138</v>
      </c>
      <c r="F662" s="142" t="s">
        <v>1326</v>
      </c>
      <c r="I662" s="143"/>
      <c r="L662" s="32"/>
      <c r="M662" s="144"/>
      <c r="T662" s="53"/>
      <c r="AT662" s="17" t="s">
        <v>138</v>
      </c>
      <c r="AU662" s="17" t="s">
        <v>88</v>
      </c>
    </row>
    <row r="663" spans="2:65" s="12" customFormat="1" ht="11.25">
      <c r="B663" s="147"/>
      <c r="D663" s="145" t="s">
        <v>149</v>
      </c>
      <c r="E663" s="148" t="s">
        <v>3</v>
      </c>
      <c r="F663" s="149" t="s">
        <v>1327</v>
      </c>
      <c r="H663" s="150">
        <v>17</v>
      </c>
      <c r="I663" s="151"/>
      <c r="L663" s="147"/>
      <c r="M663" s="152"/>
      <c r="T663" s="153"/>
      <c r="AT663" s="148" t="s">
        <v>149</v>
      </c>
      <c r="AU663" s="148" t="s">
        <v>88</v>
      </c>
      <c r="AV663" s="12" t="s">
        <v>88</v>
      </c>
      <c r="AW663" s="12" t="s">
        <v>37</v>
      </c>
      <c r="AX663" s="12" t="s">
        <v>85</v>
      </c>
      <c r="AY663" s="148" t="s">
        <v>128</v>
      </c>
    </row>
    <row r="664" spans="2:65" s="1" customFormat="1" ht="16.5" customHeight="1">
      <c r="B664" s="127"/>
      <c r="C664" s="128" t="s">
        <v>1328</v>
      </c>
      <c r="D664" s="128" t="s">
        <v>131</v>
      </c>
      <c r="E664" s="129" t="s">
        <v>1329</v>
      </c>
      <c r="F664" s="130" t="s">
        <v>1330</v>
      </c>
      <c r="G664" s="131" t="s">
        <v>313</v>
      </c>
      <c r="H664" s="132">
        <v>7.5</v>
      </c>
      <c r="I664" s="133"/>
      <c r="J664" s="134">
        <f>ROUND(I664*H664,2)</f>
        <v>0</v>
      </c>
      <c r="K664" s="130" t="s">
        <v>135</v>
      </c>
      <c r="L664" s="32"/>
      <c r="M664" s="135" t="s">
        <v>3</v>
      </c>
      <c r="N664" s="136" t="s">
        <v>48</v>
      </c>
      <c r="P664" s="137">
        <f>O664*H664</f>
        <v>0</v>
      </c>
      <c r="Q664" s="137">
        <v>0.50375000000000003</v>
      </c>
      <c r="R664" s="137">
        <f>Q664*H664</f>
        <v>3.7781250000000002</v>
      </c>
      <c r="S664" s="137">
        <v>2.5</v>
      </c>
      <c r="T664" s="138">
        <f>S664*H664</f>
        <v>18.75</v>
      </c>
      <c r="AR664" s="139" t="s">
        <v>136</v>
      </c>
      <c r="AT664" s="139" t="s">
        <v>131</v>
      </c>
      <c r="AU664" s="139" t="s">
        <v>88</v>
      </c>
      <c r="AY664" s="17" t="s">
        <v>128</v>
      </c>
      <c r="BE664" s="140">
        <f>IF(N664="základní",J664,0)</f>
        <v>0</v>
      </c>
      <c r="BF664" s="140">
        <f>IF(N664="snížená",J664,0)</f>
        <v>0</v>
      </c>
      <c r="BG664" s="140">
        <f>IF(N664="zákl. přenesená",J664,0)</f>
        <v>0</v>
      </c>
      <c r="BH664" s="140">
        <f>IF(N664="sníž. přenesená",J664,0)</f>
        <v>0</v>
      </c>
      <c r="BI664" s="140">
        <f>IF(N664="nulová",J664,0)</f>
        <v>0</v>
      </c>
      <c r="BJ664" s="17" t="s">
        <v>85</v>
      </c>
      <c r="BK664" s="140">
        <f>ROUND(I664*H664,2)</f>
        <v>0</v>
      </c>
      <c r="BL664" s="17" t="s">
        <v>136</v>
      </c>
      <c r="BM664" s="139" t="s">
        <v>1331</v>
      </c>
    </row>
    <row r="665" spans="2:65" s="1" customFormat="1" ht="11.25">
      <c r="B665" s="32"/>
      <c r="D665" s="141" t="s">
        <v>138</v>
      </c>
      <c r="F665" s="142" t="s">
        <v>1332</v>
      </c>
      <c r="I665" s="143"/>
      <c r="L665" s="32"/>
      <c r="M665" s="144"/>
      <c r="T665" s="53"/>
      <c r="AT665" s="17" t="s">
        <v>138</v>
      </c>
      <c r="AU665" s="17" t="s">
        <v>88</v>
      </c>
    </row>
    <row r="666" spans="2:65" s="12" customFormat="1" ht="11.25">
      <c r="B666" s="147"/>
      <c r="D666" s="145" t="s">
        <v>149</v>
      </c>
      <c r="E666" s="148" t="s">
        <v>3</v>
      </c>
      <c r="F666" s="149" t="s">
        <v>1333</v>
      </c>
      <c r="H666" s="150">
        <v>7.5</v>
      </c>
      <c r="I666" s="151"/>
      <c r="L666" s="147"/>
      <c r="M666" s="152"/>
      <c r="T666" s="153"/>
      <c r="AT666" s="148" t="s">
        <v>149</v>
      </c>
      <c r="AU666" s="148" t="s">
        <v>88</v>
      </c>
      <c r="AV666" s="12" t="s">
        <v>88</v>
      </c>
      <c r="AW666" s="12" t="s">
        <v>37</v>
      </c>
      <c r="AX666" s="12" t="s">
        <v>85</v>
      </c>
      <c r="AY666" s="148" t="s">
        <v>128</v>
      </c>
    </row>
    <row r="667" spans="2:65" s="11" customFormat="1" ht="22.9" customHeight="1">
      <c r="B667" s="115"/>
      <c r="D667" s="116" t="s">
        <v>76</v>
      </c>
      <c r="E667" s="125" t="s">
        <v>259</v>
      </c>
      <c r="F667" s="125" t="s">
        <v>260</v>
      </c>
      <c r="I667" s="118"/>
      <c r="J667" s="126">
        <f>BK667</f>
        <v>0</v>
      </c>
      <c r="L667" s="115"/>
      <c r="M667" s="120"/>
      <c r="P667" s="121">
        <f>SUM(P668:P714)</f>
        <v>0</v>
      </c>
      <c r="R667" s="121">
        <f>SUM(R668:R714)</f>
        <v>0</v>
      </c>
      <c r="T667" s="122">
        <f>SUM(T668:T714)</f>
        <v>0</v>
      </c>
      <c r="AR667" s="116" t="s">
        <v>85</v>
      </c>
      <c r="AT667" s="123" t="s">
        <v>76</v>
      </c>
      <c r="AU667" s="123" t="s">
        <v>85</v>
      </c>
      <c r="AY667" s="116" t="s">
        <v>128</v>
      </c>
      <c r="BK667" s="124">
        <f>SUM(BK668:BK714)</f>
        <v>0</v>
      </c>
    </row>
    <row r="668" spans="2:65" s="1" customFormat="1" ht="24.2" customHeight="1">
      <c r="B668" s="127"/>
      <c r="C668" s="128" t="s">
        <v>1334</v>
      </c>
      <c r="D668" s="128" t="s">
        <v>131</v>
      </c>
      <c r="E668" s="129" t="s">
        <v>1335</v>
      </c>
      <c r="F668" s="130" t="s">
        <v>1336</v>
      </c>
      <c r="G668" s="131" t="s">
        <v>263</v>
      </c>
      <c r="H668" s="132">
        <v>12.244999999999999</v>
      </c>
      <c r="I668" s="133"/>
      <c r="J668" s="134">
        <f>ROUND(I668*H668,2)</f>
        <v>0</v>
      </c>
      <c r="K668" s="130" t="s">
        <v>135</v>
      </c>
      <c r="L668" s="32"/>
      <c r="M668" s="135" t="s">
        <v>3</v>
      </c>
      <c r="N668" s="136" t="s">
        <v>48</v>
      </c>
      <c r="P668" s="137">
        <f>O668*H668</f>
        <v>0</v>
      </c>
      <c r="Q668" s="137">
        <v>0</v>
      </c>
      <c r="R668" s="137">
        <f>Q668*H668</f>
        <v>0</v>
      </c>
      <c r="S668" s="137">
        <v>0</v>
      </c>
      <c r="T668" s="138">
        <f>S668*H668</f>
        <v>0</v>
      </c>
      <c r="AR668" s="139" t="s">
        <v>136</v>
      </c>
      <c r="AT668" s="139" t="s">
        <v>131</v>
      </c>
      <c r="AU668" s="139" t="s">
        <v>88</v>
      </c>
      <c r="AY668" s="17" t="s">
        <v>128</v>
      </c>
      <c r="BE668" s="140">
        <f>IF(N668="základní",J668,0)</f>
        <v>0</v>
      </c>
      <c r="BF668" s="140">
        <f>IF(N668="snížená",J668,0)</f>
        <v>0</v>
      </c>
      <c r="BG668" s="140">
        <f>IF(N668="zákl. přenesená",J668,0)</f>
        <v>0</v>
      </c>
      <c r="BH668" s="140">
        <f>IF(N668="sníž. přenesená",J668,0)</f>
        <v>0</v>
      </c>
      <c r="BI668" s="140">
        <f>IF(N668="nulová",J668,0)</f>
        <v>0</v>
      </c>
      <c r="BJ668" s="17" t="s">
        <v>85</v>
      </c>
      <c r="BK668" s="140">
        <f>ROUND(I668*H668,2)</f>
        <v>0</v>
      </c>
      <c r="BL668" s="17" t="s">
        <v>136</v>
      </c>
      <c r="BM668" s="139" t="s">
        <v>1337</v>
      </c>
    </row>
    <row r="669" spans="2:65" s="1" customFormat="1" ht="11.25">
      <c r="B669" s="32"/>
      <c r="D669" s="141" t="s">
        <v>138</v>
      </c>
      <c r="F669" s="142" t="s">
        <v>1338</v>
      </c>
      <c r="I669" s="143"/>
      <c r="L669" s="32"/>
      <c r="M669" s="144"/>
      <c r="T669" s="53"/>
      <c r="AT669" s="17" t="s">
        <v>138</v>
      </c>
      <c r="AU669" s="17" t="s">
        <v>88</v>
      </c>
    </row>
    <row r="670" spans="2:65" s="12" customFormat="1" ht="11.25">
      <c r="B670" s="147"/>
      <c r="D670" s="145" t="s">
        <v>149</v>
      </c>
      <c r="E670" s="148" t="s">
        <v>3</v>
      </c>
      <c r="F670" s="149" t="s">
        <v>1339</v>
      </c>
      <c r="H670" s="150">
        <v>4.415</v>
      </c>
      <c r="I670" s="151"/>
      <c r="L670" s="147"/>
      <c r="M670" s="152"/>
      <c r="T670" s="153"/>
      <c r="AT670" s="148" t="s">
        <v>149</v>
      </c>
      <c r="AU670" s="148" t="s">
        <v>88</v>
      </c>
      <c r="AV670" s="12" t="s">
        <v>88</v>
      </c>
      <c r="AW670" s="12" t="s">
        <v>37</v>
      </c>
      <c r="AX670" s="12" t="s">
        <v>77</v>
      </c>
      <c r="AY670" s="148" t="s">
        <v>128</v>
      </c>
    </row>
    <row r="671" spans="2:65" s="12" customFormat="1" ht="11.25">
      <c r="B671" s="147"/>
      <c r="D671" s="145" t="s">
        <v>149</v>
      </c>
      <c r="E671" s="148" t="s">
        <v>3</v>
      </c>
      <c r="F671" s="149" t="s">
        <v>1340</v>
      </c>
      <c r="H671" s="150">
        <v>2.2799999999999998</v>
      </c>
      <c r="I671" s="151"/>
      <c r="L671" s="147"/>
      <c r="M671" s="152"/>
      <c r="T671" s="153"/>
      <c r="AT671" s="148" t="s">
        <v>149</v>
      </c>
      <c r="AU671" s="148" t="s">
        <v>88</v>
      </c>
      <c r="AV671" s="12" t="s">
        <v>88</v>
      </c>
      <c r="AW671" s="12" t="s">
        <v>37</v>
      </c>
      <c r="AX671" s="12" t="s">
        <v>77</v>
      </c>
      <c r="AY671" s="148" t="s">
        <v>128</v>
      </c>
    </row>
    <row r="672" spans="2:65" s="12" customFormat="1" ht="11.25">
      <c r="B672" s="147"/>
      <c r="D672" s="145" t="s">
        <v>149</v>
      </c>
      <c r="E672" s="148" t="s">
        <v>3</v>
      </c>
      <c r="F672" s="149" t="s">
        <v>1341</v>
      </c>
      <c r="H672" s="150">
        <v>5.55</v>
      </c>
      <c r="I672" s="151"/>
      <c r="L672" s="147"/>
      <c r="M672" s="152"/>
      <c r="T672" s="153"/>
      <c r="AT672" s="148" t="s">
        <v>149</v>
      </c>
      <c r="AU672" s="148" t="s">
        <v>88</v>
      </c>
      <c r="AV672" s="12" t="s">
        <v>88</v>
      </c>
      <c r="AW672" s="12" t="s">
        <v>37</v>
      </c>
      <c r="AX672" s="12" t="s">
        <v>77</v>
      </c>
      <c r="AY672" s="148" t="s">
        <v>128</v>
      </c>
    </row>
    <row r="673" spans="2:65" s="13" customFormat="1" ht="11.25">
      <c r="B673" s="154"/>
      <c r="D673" s="145" t="s">
        <v>149</v>
      </c>
      <c r="E673" s="155" t="s">
        <v>3</v>
      </c>
      <c r="F673" s="156" t="s">
        <v>153</v>
      </c>
      <c r="H673" s="157">
        <v>12.245000000000001</v>
      </c>
      <c r="I673" s="158"/>
      <c r="L673" s="154"/>
      <c r="M673" s="159"/>
      <c r="T673" s="160"/>
      <c r="AT673" s="155" t="s">
        <v>149</v>
      </c>
      <c r="AU673" s="155" t="s">
        <v>88</v>
      </c>
      <c r="AV673" s="13" t="s">
        <v>136</v>
      </c>
      <c r="AW673" s="13" t="s">
        <v>37</v>
      </c>
      <c r="AX673" s="13" t="s">
        <v>85</v>
      </c>
      <c r="AY673" s="155" t="s">
        <v>128</v>
      </c>
    </row>
    <row r="674" spans="2:65" s="1" customFormat="1" ht="21.75" customHeight="1">
      <c r="B674" s="127"/>
      <c r="C674" s="128" t="s">
        <v>1342</v>
      </c>
      <c r="D674" s="128" t="s">
        <v>131</v>
      </c>
      <c r="E674" s="129" t="s">
        <v>1343</v>
      </c>
      <c r="F674" s="130" t="s">
        <v>1344</v>
      </c>
      <c r="G674" s="131" t="s">
        <v>263</v>
      </c>
      <c r="H674" s="132">
        <v>496.87299999999999</v>
      </c>
      <c r="I674" s="133"/>
      <c r="J674" s="134">
        <f>ROUND(I674*H674,2)</f>
        <v>0</v>
      </c>
      <c r="K674" s="130" t="s">
        <v>135</v>
      </c>
      <c r="L674" s="32"/>
      <c r="M674" s="135" t="s">
        <v>3</v>
      </c>
      <c r="N674" s="136" t="s">
        <v>48</v>
      </c>
      <c r="P674" s="137">
        <f>O674*H674</f>
        <v>0</v>
      </c>
      <c r="Q674" s="137">
        <v>0</v>
      </c>
      <c r="R674" s="137">
        <f>Q674*H674</f>
        <v>0</v>
      </c>
      <c r="S674" s="137">
        <v>0</v>
      </c>
      <c r="T674" s="138">
        <f>S674*H674</f>
        <v>0</v>
      </c>
      <c r="AR674" s="139" t="s">
        <v>136</v>
      </c>
      <c r="AT674" s="139" t="s">
        <v>131</v>
      </c>
      <c r="AU674" s="139" t="s">
        <v>88</v>
      </c>
      <c r="AY674" s="17" t="s">
        <v>128</v>
      </c>
      <c r="BE674" s="140">
        <f>IF(N674="základní",J674,0)</f>
        <v>0</v>
      </c>
      <c r="BF674" s="140">
        <f>IF(N674="snížená",J674,0)</f>
        <v>0</v>
      </c>
      <c r="BG674" s="140">
        <f>IF(N674="zákl. přenesená",J674,0)</f>
        <v>0</v>
      </c>
      <c r="BH674" s="140">
        <f>IF(N674="sníž. přenesená",J674,0)</f>
        <v>0</v>
      </c>
      <c r="BI674" s="140">
        <f>IF(N674="nulová",J674,0)</f>
        <v>0</v>
      </c>
      <c r="BJ674" s="17" t="s">
        <v>85</v>
      </c>
      <c r="BK674" s="140">
        <f>ROUND(I674*H674,2)</f>
        <v>0</v>
      </c>
      <c r="BL674" s="17" t="s">
        <v>136</v>
      </c>
      <c r="BM674" s="139" t="s">
        <v>1345</v>
      </c>
    </row>
    <row r="675" spans="2:65" s="1" customFormat="1" ht="11.25">
      <c r="B675" s="32"/>
      <c r="D675" s="141" t="s">
        <v>138</v>
      </c>
      <c r="F675" s="142" t="s">
        <v>1346</v>
      </c>
      <c r="I675" s="143"/>
      <c r="L675" s="32"/>
      <c r="M675" s="144"/>
      <c r="T675" s="53"/>
      <c r="AT675" s="17" t="s">
        <v>138</v>
      </c>
      <c r="AU675" s="17" t="s">
        <v>88</v>
      </c>
    </row>
    <row r="676" spans="2:65" s="14" customFormat="1" ht="11.25">
      <c r="B676" s="171"/>
      <c r="D676" s="145" t="s">
        <v>149</v>
      </c>
      <c r="E676" s="172" t="s">
        <v>3</v>
      </c>
      <c r="F676" s="173" t="s">
        <v>323</v>
      </c>
      <c r="H676" s="172" t="s">
        <v>3</v>
      </c>
      <c r="I676" s="174"/>
      <c r="L676" s="171"/>
      <c r="M676" s="175"/>
      <c r="T676" s="176"/>
      <c r="AT676" s="172" t="s">
        <v>149</v>
      </c>
      <c r="AU676" s="172" t="s">
        <v>88</v>
      </c>
      <c r="AV676" s="14" t="s">
        <v>85</v>
      </c>
      <c r="AW676" s="14" t="s">
        <v>37</v>
      </c>
      <c r="AX676" s="14" t="s">
        <v>77</v>
      </c>
      <c r="AY676" s="172" t="s">
        <v>128</v>
      </c>
    </row>
    <row r="677" spans="2:65" s="12" customFormat="1" ht="11.25">
      <c r="B677" s="147"/>
      <c r="D677" s="145" t="s">
        <v>149</v>
      </c>
      <c r="E677" s="148" t="s">
        <v>3</v>
      </c>
      <c r="F677" s="149" t="s">
        <v>1347</v>
      </c>
      <c r="H677" s="150">
        <v>188.5</v>
      </c>
      <c r="I677" s="151"/>
      <c r="L677" s="147"/>
      <c r="M677" s="152"/>
      <c r="T677" s="153"/>
      <c r="AT677" s="148" t="s">
        <v>149</v>
      </c>
      <c r="AU677" s="148" t="s">
        <v>88</v>
      </c>
      <c r="AV677" s="12" t="s">
        <v>88</v>
      </c>
      <c r="AW677" s="12" t="s">
        <v>37</v>
      </c>
      <c r="AX677" s="12" t="s">
        <v>77</v>
      </c>
      <c r="AY677" s="148" t="s">
        <v>128</v>
      </c>
    </row>
    <row r="678" spans="2:65" s="12" customFormat="1" ht="11.25">
      <c r="B678" s="147"/>
      <c r="D678" s="145" t="s">
        <v>149</v>
      </c>
      <c r="E678" s="148" t="s">
        <v>3</v>
      </c>
      <c r="F678" s="149" t="s">
        <v>1348</v>
      </c>
      <c r="H678" s="150">
        <v>158.613</v>
      </c>
      <c r="I678" s="151"/>
      <c r="L678" s="147"/>
      <c r="M678" s="152"/>
      <c r="T678" s="153"/>
      <c r="AT678" s="148" t="s">
        <v>149</v>
      </c>
      <c r="AU678" s="148" t="s">
        <v>88</v>
      </c>
      <c r="AV678" s="12" t="s">
        <v>88</v>
      </c>
      <c r="AW678" s="12" t="s">
        <v>37</v>
      </c>
      <c r="AX678" s="12" t="s">
        <v>77</v>
      </c>
      <c r="AY678" s="148" t="s">
        <v>128</v>
      </c>
    </row>
    <row r="679" spans="2:65" s="12" customFormat="1" ht="11.25">
      <c r="B679" s="147"/>
      <c r="D679" s="145" t="s">
        <v>149</v>
      </c>
      <c r="E679" s="148" t="s">
        <v>3</v>
      </c>
      <c r="F679" s="149" t="s">
        <v>1349</v>
      </c>
      <c r="H679" s="150">
        <v>149.76</v>
      </c>
      <c r="I679" s="151"/>
      <c r="L679" s="147"/>
      <c r="M679" s="152"/>
      <c r="T679" s="153"/>
      <c r="AT679" s="148" t="s">
        <v>149</v>
      </c>
      <c r="AU679" s="148" t="s">
        <v>88</v>
      </c>
      <c r="AV679" s="12" t="s">
        <v>88</v>
      </c>
      <c r="AW679" s="12" t="s">
        <v>37</v>
      </c>
      <c r="AX679" s="12" t="s">
        <v>77</v>
      </c>
      <c r="AY679" s="148" t="s">
        <v>128</v>
      </c>
    </row>
    <row r="680" spans="2:65" s="13" customFormat="1" ht="11.25">
      <c r="B680" s="154"/>
      <c r="D680" s="145" t="s">
        <v>149</v>
      </c>
      <c r="E680" s="155" t="s">
        <v>3</v>
      </c>
      <c r="F680" s="156" t="s">
        <v>153</v>
      </c>
      <c r="H680" s="157">
        <v>496.87299999999999</v>
      </c>
      <c r="I680" s="158"/>
      <c r="L680" s="154"/>
      <c r="M680" s="159"/>
      <c r="T680" s="160"/>
      <c r="AT680" s="155" t="s">
        <v>149</v>
      </c>
      <c r="AU680" s="155" t="s">
        <v>88</v>
      </c>
      <c r="AV680" s="13" t="s">
        <v>136</v>
      </c>
      <c r="AW680" s="13" t="s">
        <v>37</v>
      </c>
      <c r="AX680" s="13" t="s">
        <v>85</v>
      </c>
      <c r="AY680" s="155" t="s">
        <v>128</v>
      </c>
    </row>
    <row r="681" spans="2:65" s="1" customFormat="1" ht="24.2" customHeight="1">
      <c r="B681" s="127"/>
      <c r="C681" s="128" t="s">
        <v>1350</v>
      </c>
      <c r="D681" s="128" t="s">
        <v>131</v>
      </c>
      <c r="E681" s="129" t="s">
        <v>1351</v>
      </c>
      <c r="F681" s="130" t="s">
        <v>1352</v>
      </c>
      <c r="G681" s="131" t="s">
        <v>263</v>
      </c>
      <c r="H681" s="132">
        <v>9440.5869999999995</v>
      </c>
      <c r="I681" s="133"/>
      <c r="J681" s="134">
        <f>ROUND(I681*H681,2)</f>
        <v>0</v>
      </c>
      <c r="K681" s="130" t="s">
        <v>135</v>
      </c>
      <c r="L681" s="32"/>
      <c r="M681" s="135" t="s">
        <v>3</v>
      </c>
      <c r="N681" s="136" t="s">
        <v>48</v>
      </c>
      <c r="P681" s="137">
        <f>O681*H681</f>
        <v>0</v>
      </c>
      <c r="Q681" s="137">
        <v>0</v>
      </c>
      <c r="R681" s="137">
        <f>Q681*H681</f>
        <v>0</v>
      </c>
      <c r="S681" s="137">
        <v>0</v>
      </c>
      <c r="T681" s="138">
        <f>S681*H681</f>
        <v>0</v>
      </c>
      <c r="AR681" s="139" t="s">
        <v>136</v>
      </c>
      <c r="AT681" s="139" t="s">
        <v>131</v>
      </c>
      <c r="AU681" s="139" t="s">
        <v>88</v>
      </c>
      <c r="AY681" s="17" t="s">
        <v>128</v>
      </c>
      <c r="BE681" s="140">
        <f>IF(N681="základní",J681,0)</f>
        <v>0</v>
      </c>
      <c r="BF681" s="140">
        <f>IF(N681="snížená",J681,0)</f>
        <v>0</v>
      </c>
      <c r="BG681" s="140">
        <f>IF(N681="zákl. přenesená",J681,0)</f>
        <v>0</v>
      </c>
      <c r="BH681" s="140">
        <f>IF(N681="sníž. přenesená",J681,0)</f>
        <v>0</v>
      </c>
      <c r="BI681" s="140">
        <f>IF(N681="nulová",J681,0)</f>
        <v>0</v>
      </c>
      <c r="BJ681" s="17" t="s">
        <v>85</v>
      </c>
      <c r="BK681" s="140">
        <f>ROUND(I681*H681,2)</f>
        <v>0</v>
      </c>
      <c r="BL681" s="17" t="s">
        <v>136</v>
      </c>
      <c r="BM681" s="139" t="s">
        <v>1353</v>
      </c>
    </row>
    <row r="682" spans="2:65" s="1" customFormat="1" ht="11.25">
      <c r="B682" s="32"/>
      <c r="D682" s="141" t="s">
        <v>138</v>
      </c>
      <c r="F682" s="142" t="s">
        <v>1354</v>
      </c>
      <c r="I682" s="143"/>
      <c r="L682" s="32"/>
      <c r="M682" s="144"/>
      <c r="T682" s="53"/>
      <c r="AT682" s="17" t="s">
        <v>138</v>
      </c>
      <c r="AU682" s="17" t="s">
        <v>88</v>
      </c>
    </row>
    <row r="683" spans="2:65" s="14" customFormat="1" ht="11.25">
      <c r="B683" s="171"/>
      <c r="D683" s="145" t="s">
        <v>149</v>
      </c>
      <c r="E683" s="172" t="s">
        <v>3</v>
      </c>
      <c r="F683" s="173" t="s">
        <v>323</v>
      </c>
      <c r="H683" s="172" t="s">
        <v>3</v>
      </c>
      <c r="I683" s="174"/>
      <c r="L683" s="171"/>
      <c r="M683" s="175"/>
      <c r="T683" s="176"/>
      <c r="AT683" s="172" t="s">
        <v>149</v>
      </c>
      <c r="AU683" s="172" t="s">
        <v>88</v>
      </c>
      <c r="AV683" s="14" t="s">
        <v>85</v>
      </c>
      <c r="AW683" s="14" t="s">
        <v>37</v>
      </c>
      <c r="AX683" s="14" t="s">
        <v>77</v>
      </c>
      <c r="AY683" s="172" t="s">
        <v>128</v>
      </c>
    </row>
    <row r="684" spans="2:65" s="12" customFormat="1" ht="11.25">
      <c r="B684" s="147"/>
      <c r="D684" s="145" t="s">
        <v>149</v>
      </c>
      <c r="E684" s="148" t="s">
        <v>3</v>
      </c>
      <c r="F684" s="149" t="s">
        <v>1355</v>
      </c>
      <c r="H684" s="150">
        <v>3581.5</v>
      </c>
      <c r="I684" s="151"/>
      <c r="L684" s="147"/>
      <c r="M684" s="152"/>
      <c r="T684" s="153"/>
      <c r="AT684" s="148" t="s">
        <v>149</v>
      </c>
      <c r="AU684" s="148" t="s">
        <v>88</v>
      </c>
      <c r="AV684" s="12" t="s">
        <v>88</v>
      </c>
      <c r="AW684" s="12" t="s">
        <v>37</v>
      </c>
      <c r="AX684" s="12" t="s">
        <v>77</v>
      </c>
      <c r="AY684" s="148" t="s">
        <v>128</v>
      </c>
    </row>
    <row r="685" spans="2:65" s="12" customFormat="1" ht="11.25">
      <c r="B685" s="147"/>
      <c r="D685" s="145" t="s">
        <v>149</v>
      </c>
      <c r="E685" s="148" t="s">
        <v>3</v>
      </c>
      <c r="F685" s="149" t="s">
        <v>1356</v>
      </c>
      <c r="H685" s="150">
        <v>3013.6469999999999</v>
      </c>
      <c r="I685" s="151"/>
      <c r="L685" s="147"/>
      <c r="M685" s="152"/>
      <c r="T685" s="153"/>
      <c r="AT685" s="148" t="s">
        <v>149</v>
      </c>
      <c r="AU685" s="148" t="s">
        <v>88</v>
      </c>
      <c r="AV685" s="12" t="s">
        <v>88</v>
      </c>
      <c r="AW685" s="12" t="s">
        <v>37</v>
      </c>
      <c r="AX685" s="12" t="s">
        <v>77</v>
      </c>
      <c r="AY685" s="148" t="s">
        <v>128</v>
      </c>
    </row>
    <row r="686" spans="2:65" s="12" customFormat="1" ht="11.25">
      <c r="B686" s="147"/>
      <c r="D686" s="145" t="s">
        <v>149</v>
      </c>
      <c r="E686" s="148" t="s">
        <v>3</v>
      </c>
      <c r="F686" s="149" t="s">
        <v>1357</v>
      </c>
      <c r="H686" s="150">
        <v>2845.44</v>
      </c>
      <c r="I686" s="151"/>
      <c r="L686" s="147"/>
      <c r="M686" s="152"/>
      <c r="T686" s="153"/>
      <c r="AT686" s="148" t="s">
        <v>149</v>
      </c>
      <c r="AU686" s="148" t="s">
        <v>88</v>
      </c>
      <c r="AV686" s="12" t="s">
        <v>88</v>
      </c>
      <c r="AW686" s="12" t="s">
        <v>37</v>
      </c>
      <c r="AX686" s="12" t="s">
        <v>77</v>
      </c>
      <c r="AY686" s="148" t="s">
        <v>128</v>
      </c>
    </row>
    <row r="687" spans="2:65" s="13" customFormat="1" ht="11.25">
      <c r="B687" s="154"/>
      <c r="D687" s="145" t="s">
        <v>149</v>
      </c>
      <c r="E687" s="155" t="s">
        <v>3</v>
      </c>
      <c r="F687" s="156" t="s">
        <v>153</v>
      </c>
      <c r="H687" s="157">
        <v>9440.5869999999995</v>
      </c>
      <c r="I687" s="158"/>
      <c r="L687" s="154"/>
      <c r="M687" s="159"/>
      <c r="T687" s="160"/>
      <c r="AT687" s="155" t="s">
        <v>149</v>
      </c>
      <c r="AU687" s="155" t="s">
        <v>88</v>
      </c>
      <c r="AV687" s="13" t="s">
        <v>136</v>
      </c>
      <c r="AW687" s="13" t="s">
        <v>37</v>
      </c>
      <c r="AX687" s="13" t="s">
        <v>85</v>
      </c>
      <c r="AY687" s="155" t="s">
        <v>128</v>
      </c>
    </row>
    <row r="688" spans="2:65" s="1" customFormat="1" ht="24.2" customHeight="1">
      <c r="B688" s="127"/>
      <c r="C688" s="128" t="s">
        <v>1358</v>
      </c>
      <c r="D688" s="128" t="s">
        <v>131</v>
      </c>
      <c r="E688" s="129" t="s">
        <v>1359</v>
      </c>
      <c r="F688" s="130" t="s">
        <v>1360</v>
      </c>
      <c r="G688" s="131" t="s">
        <v>263</v>
      </c>
      <c r="H688" s="132">
        <v>1.946</v>
      </c>
      <c r="I688" s="133"/>
      <c r="J688" s="134">
        <f>ROUND(I688*H688,2)</f>
        <v>0</v>
      </c>
      <c r="K688" s="130" t="s">
        <v>135</v>
      </c>
      <c r="L688" s="32"/>
      <c r="M688" s="135" t="s">
        <v>3</v>
      </c>
      <c r="N688" s="136" t="s">
        <v>48</v>
      </c>
      <c r="P688" s="137">
        <f>O688*H688</f>
        <v>0</v>
      </c>
      <c r="Q688" s="137">
        <v>0</v>
      </c>
      <c r="R688" s="137">
        <f>Q688*H688</f>
        <v>0</v>
      </c>
      <c r="S688" s="137">
        <v>0</v>
      </c>
      <c r="T688" s="138">
        <f>S688*H688</f>
        <v>0</v>
      </c>
      <c r="AR688" s="139" t="s">
        <v>136</v>
      </c>
      <c r="AT688" s="139" t="s">
        <v>131</v>
      </c>
      <c r="AU688" s="139" t="s">
        <v>88</v>
      </c>
      <c r="AY688" s="17" t="s">
        <v>128</v>
      </c>
      <c r="BE688" s="140">
        <f>IF(N688="základní",J688,0)</f>
        <v>0</v>
      </c>
      <c r="BF688" s="140">
        <f>IF(N688="snížená",J688,0)</f>
        <v>0</v>
      </c>
      <c r="BG688" s="140">
        <f>IF(N688="zákl. přenesená",J688,0)</f>
        <v>0</v>
      </c>
      <c r="BH688" s="140">
        <f>IF(N688="sníž. přenesená",J688,0)</f>
        <v>0</v>
      </c>
      <c r="BI688" s="140">
        <f>IF(N688="nulová",J688,0)</f>
        <v>0</v>
      </c>
      <c r="BJ688" s="17" t="s">
        <v>85</v>
      </c>
      <c r="BK688" s="140">
        <f>ROUND(I688*H688,2)</f>
        <v>0</v>
      </c>
      <c r="BL688" s="17" t="s">
        <v>136</v>
      </c>
      <c r="BM688" s="139" t="s">
        <v>1361</v>
      </c>
    </row>
    <row r="689" spans="2:65" s="1" customFormat="1" ht="11.25">
      <c r="B689" s="32"/>
      <c r="D689" s="141" t="s">
        <v>138</v>
      </c>
      <c r="F689" s="142" t="s">
        <v>1362</v>
      </c>
      <c r="I689" s="143"/>
      <c r="L689" s="32"/>
      <c r="M689" s="144"/>
      <c r="T689" s="53"/>
      <c r="AT689" s="17" t="s">
        <v>138</v>
      </c>
      <c r="AU689" s="17" t="s">
        <v>88</v>
      </c>
    </row>
    <row r="690" spans="2:65" s="14" customFormat="1" ht="11.25">
      <c r="B690" s="171"/>
      <c r="D690" s="145" t="s">
        <v>149</v>
      </c>
      <c r="E690" s="172" t="s">
        <v>3</v>
      </c>
      <c r="F690" s="173" t="s">
        <v>1363</v>
      </c>
      <c r="H690" s="172" t="s">
        <v>3</v>
      </c>
      <c r="I690" s="174"/>
      <c r="L690" s="171"/>
      <c r="M690" s="175"/>
      <c r="T690" s="176"/>
      <c r="AT690" s="172" t="s">
        <v>149</v>
      </c>
      <c r="AU690" s="172" t="s">
        <v>88</v>
      </c>
      <c r="AV690" s="14" t="s">
        <v>85</v>
      </c>
      <c r="AW690" s="14" t="s">
        <v>37</v>
      </c>
      <c r="AX690" s="14" t="s">
        <v>77</v>
      </c>
      <c r="AY690" s="172" t="s">
        <v>128</v>
      </c>
    </row>
    <row r="691" spans="2:65" s="12" customFormat="1" ht="11.25">
      <c r="B691" s="147"/>
      <c r="D691" s="145" t="s">
        <v>149</v>
      </c>
      <c r="E691" s="148" t="s">
        <v>3</v>
      </c>
      <c r="F691" s="149" t="s">
        <v>1364</v>
      </c>
      <c r="H691" s="150">
        <v>0.30599999999999999</v>
      </c>
      <c r="I691" s="151"/>
      <c r="L691" s="147"/>
      <c r="M691" s="152"/>
      <c r="T691" s="153"/>
      <c r="AT691" s="148" t="s">
        <v>149</v>
      </c>
      <c r="AU691" s="148" t="s">
        <v>88</v>
      </c>
      <c r="AV691" s="12" t="s">
        <v>88</v>
      </c>
      <c r="AW691" s="12" t="s">
        <v>37</v>
      </c>
      <c r="AX691" s="12" t="s">
        <v>77</v>
      </c>
      <c r="AY691" s="148" t="s">
        <v>128</v>
      </c>
    </row>
    <row r="692" spans="2:65" s="12" customFormat="1" ht="11.25">
      <c r="B692" s="147"/>
      <c r="D692" s="145" t="s">
        <v>149</v>
      </c>
      <c r="E692" s="148" t="s">
        <v>3</v>
      </c>
      <c r="F692" s="149" t="s">
        <v>1365</v>
      </c>
      <c r="H692" s="150">
        <v>1.64</v>
      </c>
      <c r="I692" s="151"/>
      <c r="L692" s="147"/>
      <c r="M692" s="152"/>
      <c r="T692" s="153"/>
      <c r="AT692" s="148" t="s">
        <v>149</v>
      </c>
      <c r="AU692" s="148" t="s">
        <v>88</v>
      </c>
      <c r="AV692" s="12" t="s">
        <v>88</v>
      </c>
      <c r="AW692" s="12" t="s">
        <v>37</v>
      </c>
      <c r="AX692" s="12" t="s">
        <v>77</v>
      </c>
      <c r="AY692" s="148" t="s">
        <v>128</v>
      </c>
    </row>
    <row r="693" spans="2:65" s="13" customFormat="1" ht="11.25">
      <c r="B693" s="154"/>
      <c r="D693" s="145" t="s">
        <v>149</v>
      </c>
      <c r="E693" s="155" t="s">
        <v>3</v>
      </c>
      <c r="F693" s="156" t="s">
        <v>153</v>
      </c>
      <c r="H693" s="157">
        <v>1.946</v>
      </c>
      <c r="I693" s="158"/>
      <c r="L693" s="154"/>
      <c r="M693" s="159"/>
      <c r="T693" s="160"/>
      <c r="AT693" s="155" t="s">
        <v>149</v>
      </c>
      <c r="AU693" s="155" t="s">
        <v>88</v>
      </c>
      <c r="AV693" s="13" t="s">
        <v>136</v>
      </c>
      <c r="AW693" s="13" t="s">
        <v>37</v>
      </c>
      <c r="AX693" s="13" t="s">
        <v>85</v>
      </c>
      <c r="AY693" s="155" t="s">
        <v>128</v>
      </c>
    </row>
    <row r="694" spans="2:65" s="1" customFormat="1" ht="37.9" customHeight="1">
      <c r="B694" s="127"/>
      <c r="C694" s="128" t="s">
        <v>1366</v>
      </c>
      <c r="D694" s="128" t="s">
        <v>131</v>
      </c>
      <c r="E694" s="129" t="s">
        <v>1367</v>
      </c>
      <c r="F694" s="130" t="s">
        <v>1368</v>
      </c>
      <c r="G694" s="131" t="s">
        <v>263</v>
      </c>
      <c r="H694" s="132">
        <v>36.973999999999997</v>
      </c>
      <c r="I694" s="133"/>
      <c r="J694" s="134">
        <f>ROUND(I694*H694,2)</f>
        <v>0</v>
      </c>
      <c r="K694" s="130" t="s">
        <v>135</v>
      </c>
      <c r="L694" s="32"/>
      <c r="M694" s="135" t="s">
        <v>3</v>
      </c>
      <c r="N694" s="136" t="s">
        <v>48</v>
      </c>
      <c r="P694" s="137">
        <f>O694*H694</f>
        <v>0</v>
      </c>
      <c r="Q694" s="137">
        <v>0</v>
      </c>
      <c r="R694" s="137">
        <f>Q694*H694</f>
        <v>0</v>
      </c>
      <c r="S694" s="137">
        <v>0</v>
      </c>
      <c r="T694" s="138">
        <f>S694*H694</f>
        <v>0</v>
      </c>
      <c r="AR694" s="139" t="s">
        <v>136</v>
      </c>
      <c r="AT694" s="139" t="s">
        <v>131</v>
      </c>
      <c r="AU694" s="139" t="s">
        <v>88</v>
      </c>
      <c r="AY694" s="17" t="s">
        <v>128</v>
      </c>
      <c r="BE694" s="140">
        <f>IF(N694="základní",J694,0)</f>
        <v>0</v>
      </c>
      <c r="BF694" s="140">
        <f>IF(N694="snížená",J694,0)</f>
        <v>0</v>
      </c>
      <c r="BG694" s="140">
        <f>IF(N694="zákl. přenesená",J694,0)</f>
        <v>0</v>
      </c>
      <c r="BH694" s="140">
        <f>IF(N694="sníž. přenesená",J694,0)</f>
        <v>0</v>
      </c>
      <c r="BI694" s="140">
        <f>IF(N694="nulová",J694,0)</f>
        <v>0</v>
      </c>
      <c r="BJ694" s="17" t="s">
        <v>85</v>
      </c>
      <c r="BK694" s="140">
        <f>ROUND(I694*H694,2)</f>
        <v>0</v>
      </c>
      <c r="BL694" s="17" t="s">
        <v>136</v>
      </c>
      <c r="BM694" s="139" t="s">
        <v>1369</v>
      </c>
    </row>
    <row r="695" spans="2:65" s="1" customFormat="1" ht="11.25">
      <c r="B695" s="32"/>
      <c r="D695" s="141" t="s">
        <v>138</v>
      </c>
      <c r="F695" s="142" t="s">
        <v>1370</v>
      </c>
      <c r="I695" s="143"/>
      <c r="L695" s="32"/>
      <c r="M695" s="144"/>
      <c r="T695" s="53"/>
      <c r="AT695" s="17" t="s">
        <v>138</v>
      </c>
      <c r="AU695" s="17" t="s">
        <v>88</v>
      </c>
    </row>
    <row r="696" spans="2:65" s="14" customFormat="1" ht="11.25">
      <c r="B696" s="171"/>
      <c r="D696" s="145" t="s">
        <v>149</v>
      </c>
      <c r="E696" s="172" t="s">
        <v>3</v>
      </c>
      <c r="F696" s="173" t="s">
        <v>1363</v>
      </c>
      <c r="H696" s="172" t="s">
        <v>3</v>
      </c>
      <c r="I696" s="174"/>
      <c r="L696" s="171"/>
      <c r="M696" s="175"/>
      <c r="T696" s="176"/>
      <c r="AT696" s="172" t="s">
        <v>149</v>
      </c>
      <c r="AU696" s="172" t="s">
        <v>88</v>
      </c>
      <c r="AV696" s="14" t="s">
        <v>85</v>
      </c>
      <c r="AW696" s="14" t="s">
        <v>37</v>
      </c>
      <c r="AX696" s="14" t="s">
        <v>77</v>
      </c>
      <c r="AY696" s="172" t="s">
        <v>128</v>
      </c>
    </row>
    <row r="697" spans="2:65" s="12" customFormat="1" ht="11.25">
      <c r="B697" s="147"/>
      <c r="D697" s="145" t="s">
        <v>149</v>
      </c>
      <c r="E697" s="148" t="s">
        <v>3</v>
      </c>
      <c r="F697" s="149" t="s">
        <v>1371</v>
      </c>
      <c r="H697" s="150">
        <v>5.8140000000000001</v>
      </c>
      <c r="I697" s="151"/>
      <c r="L697" s="147"/>
      <c r="M697" s="152"/>
      <c r="T697" s="153"/>
      <c r="AT697" s="148" t="s">
        <v>149</v>
      </c>
      <c r="AU697" s="148" t="s">
        <v>88</v>
      </c>
      <c r="AV697" s="12" t="s">
        <v>88</v>
      </c>
      <c r="AW697" s="12" t="s">
        <v>37</v>
      </c>
      <c r="AX697" s="12" t="s">
        <v>77</v>
      </c>
      <c r="AY697" s="148" t="s">
        <v>128</v>
      </c>
    </row>
    <row r="698" spans="2:65" s="12" customFormat="1" ht="11.25">
      <c r="B698" s="147"/>
      <c r="D698" s="145" t="s">
        <v>149</v>
      </c>
      <c r="E698" s="148" t="s">
        <v>3</v>
      </c>
      <c r="F698" s="149" t="s">
        <v>1372</v>
      </c>
      <c r="H698" s="150">
        <v>31.16</v>
      </c>
      <c r="I698" s="151"/>
      <c r="L698" s="147"/>
      <c r="M698" s="152"/>
      <c r="T698" s="153"/>
      <c r="AT698" s="148" t="s">
        <v>149</v>
      </c>
      <c r="AU698" s="148" t="s">
        <v>88</v>
      </c>
      <c r="AV698" s="12" t="s">
        <v>88</v>
      </c>
      <c r="AW698" s="12" t="s">
        <v>37</v>
      </c>
      <c r="AX698" s="12" t="s">
        <v>77</v>
      </c>
      <c r="AY698" s="148" t="s">
        <v>128</v>
      </c>
    </row>
    <row r="699" spans="2:65" s="13" customFormat="1" ht="11.25">
      <c r="B699" s="154"/>
      <c r="D699" s="145" t="s">
        <v>149</v>
      </c>
      <c r="E699" s="155" t="s">
        <v>3</v>
      </c>
      <c r="F699" s="156" t="s">
        <v>153</v>
      </c>
      <c r="H699" s="157">
        <v>36.974000000000004</v>
      </c>
      <c r="I699" s="158"/>
      <c r="L699" s="154"/>
      <c r="M699" s="159"/>
      <c r="T699" s="160"/>
      <c r="AT699" s="155" t="s">
        <v>149</v>
      </c>
      <c r="AU699" s="155" t="s">
        <v>88</v>
      </c>
      <c r="AV699" s="13" t="s">
        <v>136</v>
      </c>
      <c r="AW699" s="13" t="s">
        <v>37</v>
      </c>
      <c r="AX699" s="13" t="s">
        <v>85</v>
      </c>
      <c r="AY699" s="155" t="s">
        <v>128</v>
      </c>
    </row>
    <row r="700" spans="2:65" s="1" customFormat="1" ht="24.2" customHeight="1">
      <c r="B700" s="127"/>
      <c r="C700" s="128" t="s">
        <v>1373</v>
      </c>
      <c r="D700" s="128" t="s">
        <v>131</v>
      </c>
      <c r="E700" s="129" t="s">
        <v>1374</v>
      </c>
      <c r="F700" s="130" t="s">
        <v>1375</v>
      </c>
      <c r="G700" s="131" t="s">
        <v>263</v>
      </c>
      <c r="H700" s="132">
        <v>149.76</v>
      </c>
      <c r="I700" s="133"/>
      <c r="J700" s="134">
        <f>ROUND(I700*H700,2)</f>
        <v>0</v>
      </c>
      <c r="K700" s="130" t="s">
        <v>135</v>
      </c>
      <c r="L700" s="32"/>
      <c r="M700" s="135" t="s">
        <v>3</v>
      </c>
      <c r="N700" s="136" t="s">
        <v>48</v>
      </c>
      <c r="P700" s="137">
        <f>O700*H700</f>
        <v>0</v>
      </c>
      <c r="Q700" s="137">
        <v>0</v>
      </c>
      <c r="R700" s="137">
        <f>Q700*H700</f>
        <v>0</v>
      </c>
      <c r="S700" s="137">
        <v>0</v>
      </c>
      <c r="T700" s="138">
        <f>S700*H700</f>
        <v>0</v>
      </c>
      <c r="AR700" s="139" t="s">
        <v>136</v>
      </c>
      <c r="AT700" s="139" t="s">
        <v>131</v>
      </c>
      <c r="AU700" s="139" t="s">
        <v>88</v>
      </c>
      <c r="AY700" s="17" t="s">
        <v>128</v>
      </c>
      <c r="BE700" s="140">
        <f>IF(N700="základní",J700,0)</f>
        <v>0</v>
      </c>
      <c r="BF700" s="140">
        <f>IF(N700="snížená",J700,0)</f>
        <v>0</v>
      </c>
      <c r="BG700" s="140">
        <f>IF(N700="zákl. přenesená",J700,0)</f>
        <v>0</v>
      </c>
      <c r="BH700" s="140">
        <f>IF(N700="sníž. přenesená",J700,0)</f>
        <v>0</v>
      </c>
      <c r="BI700" s="140">
        <f>IF(N700="nulová",J700,0)</f>
        <v>0</v>
      </c>
      <c r="BJ700" s="17" t="s">
        <v>85</v>
      </c>
      <c r="BK700" s="140">
        <f>ROUND(I700*H700,2)</f>
        <v>0</v>
      </c>
      <c r="BL700" s="17" t="s">
        <v>136</v>
      </c>
      <c r="BM700" s="139" t="s">
        <v>1376</v>
      </c>
    </row>
    <row r="701" spans="2:65" s="1" customFormat="1" ht="11.25">
      <c r="B701" s="32"/>
      <c r="D701" s="141" t="s">
        <v>138</v>
      </c>
      <c r="F701" s="142" t="s">
        <v>1377</v>
      </c>
      <c r="I701" s="143"/>
      <c r="L701" s="32"/>
      <c r="M701" s="144"/>
      <c r="T701" s="53"/>
      <c r="AT701" s="17" t="s">
        <v>138</v>
      </c>
      <c r="AU701" s="17" t="s">
        <v>88</v>
      </c>
    </row>
    <row r="702" spans="2:65" s="12" customFormat="1" ht="11.25">
      <c r="B702" s="147"/>
      <c r="D702" s="145" t="s">
        <v>149</v>
      </c>
      <c r="E702" s="148" t="s">
        <v>3</v>
      </c>
      <c r="F702" s="149" t="s">
        <v>1349</v>
      </c>
      <c r="H702" s="150">
        <v>149.76</v>
      </c>
      <c r="I702" s="151"/>
      <c r="L702" s="147"/>
      <c r="M702" s="152"/>
      <c r="T702" s="153"/>
      <c r="AT702" s="148" t="s">
        <v>149</v>
      </c>
      <c r="AU702" s="148" t="s">
        <v>88</v>
      </c>
      <c r="AV702" s="12" t="s">
        <v>88</v>
      </c>
      <c r="AW702" s="12" t="s">
        <v>37</v>
      </c>
      <c r="AX702" s="12" t="s">
        <v>85</v>
      </c>
      <c r="AY702" s="148" t="s">
        <v>128</v>
      </c>
    </row>
    <row r="703" spans="2:65" s="1" customFormat="1" ht="24.2" customHeight="1">
      <c r="B703" s="127"/>
      <c r="C703" s="128" t="s">
        <v>1378</v>
      </c>
      <c r="D703" s="128" t="s">
        <v>131</v>
      </c>
      <c r="E703" s="129" t="s">
        <v>431</v>
      </c>
      <c r="F703" s="130" t="s">
        <v>432</v>
      </c>
      <c r="G703" s="131" t="s">
        <v>263</v>
      </c>
      <c r="H703" s="132">
        <v>2155.3629999999998</v>
      </c>
      <c r="I703" s="133"/>
      <c r="J703" s="134">
        <f>ROUND(I703*H703,2)</f>
        <v>0</v>
      </c>
      <c r="K703" s="130" t="s">
        <v>135</v>
      </c>
      <c r="L703" s="32"/>
      <c r="M703" s="135" t="s">
        <v>3</v>
      </c>
      <c r="N703" s="136" t="s">
        <v>48</v>
      </c>
      <c r="P703" s="137">
        <f>O703*H703</f>
        <v>0</v>
      </c>
      <c r="Q703" s="137">
        <v>0</v>
      </c>
      <c r="R703" s="137">
        <f>Q703*H703</f>
        <v>0</v>
      </c>
      <c r="S703" s="137">
        <v>0</v>
      </c>
      <c r="T703" s="138">
        <f>S703*H703</f>
        <v>0</v>
      </c>
      <c r="AR703" s="139" t="s">
        <v>136</v>
      </c>
      <c r="AT703" s="139" t="s">
        <v>131</v>
      </c>
      <c r="AU703" s="139" t="s">
        <v>88</v>
      </c>
      <c r="AY703" s="17" t="s">
        <v>128</v>
      </c>
      <c r="BE703" s="140">
        <f>IF(N703="základní",J703,0)</f>
        <v>0</v>
      </c>
      <c r="BF703" s="140">
        <f>IF(N703="snížená",J703,0)</f>
        <v>0</v>
      </c>
      <c r="BG703" s="140">
        <f>IF(N703="zákl. přenesená",J703,0)</f>
        <v>0</v>
      </c>
      <c r="BH703" s="140">
        <f>IF(N703="sníž. přenesená",J703,0)</f>
        <v>0</v>
      </c>
      <c r="BI703" s="140">
        <f>IF(N703="nulová",J703,0)</f>
        <v>0</v>
      </c>
      <c r="BJ703" s="17" t="s">
        <v>85</v>
      </c>
      <c r="BK703" s="140">
        <f>ROUND(I703*H703,2)</f>
        <v>0</v>
      </c>
      <c r="BL703" s="17" t="s">
        <v>136</v>
      </c>
      <c r="BM703" s="139" t="s">
        <v>1379</v>
      </c>
    </row>
    <row r="704" spans="2:65" s="1" customFormat="1" ht="11.25">
      <c r="B704" s="32"/>
      <c r="D704" s="141" t="s">
        <v>138</v>
      </c>
      <c r="F704" s="142" t="s">
        <v>434</v>
      </c>
      <c r="I704" s="143"/>
      <c r="L704" s="32"/>
      <c r="M704" s="144"/>
      <c r="T704" s="53"/>
      <c r="AT704" s="17" t="s">
        <v>138</v>
      </c>
      <c r="AU704" s="17" t="s">
        <v>88</v>
      </c>
    </row>
    <row r="705" spans="2:65" s="12" customFormat="1" ht="11.25">
      <c r="B705" s="147"/>
      <c r="D705" s="145" t="s">
        <v>149</v>
      </c>
      <c r="E705" s="148" t="s">
        <v>3</v>
      </c>
      <c r="F705" s="149" t="s">
        <v>1380</v>
      </c>
      <c r="H705" s="150">
        <v>180.8</v>
      </c>
      <c r="I705" s="151"/>
      <c r="L705" s="147"/>
      <c r="M705" s="152"/>
      <c r="T705" s="153"/>
      <c r="AT705" s="148" t="s">
        <v>149</v>
      </c>
      <c r="AU705" s="148" t="s">
        <v>88</v>
      </c>
      <c r="AV705" s="12" t="s">
        <v>88</v>
      </c>
      <c r="AW705" s="12" t="s">
        <v>37</v>
      </c>
      <c r="AX705" s="12" t="s">
        <v>77</v>
      </c>
      <c r="AY705" s="148" t="s">
        <v>128</v>
      </c>
    </row>
    <row r="706" spans="2:65" s="12" customFormat="1" ht="11.25">
      <c r="B706" s="147"/>
      <c r="D706" s="145" t="s">
        <v>149</v>
      </c>
      <c r="E706" s="148" t="s">
        <v>3</v>
      </c>
      <c r="F706" s="149" t="s">
        <v>1381</v>
      </c>
      <c r="H706" s="150">
        <v>195</v>
      </c>
      <c r="I706" s="151"/>
      <c r="L706" s="147"/>
      <c r="M706" s="152"/>
      <c r="T706" s="153"/>
      <c r="AT706" s="148" t="s">
        <v>149</v>
      </c>
      <c r="AU706" s="148" t="s">
        <v>88</v>
      </c>
      <c r="AV706" s="12" t="s">
        <v>88</v>
      </c>
      <c r="AW706" s="12" t="s">
        <v>37</v>
      </c>
      <c r="AX706" s="12" t="s">
        <v>77</v>
      </c>
      <c r="AY706" s="148" t="s">
        <v>128</v>
      </c>
    </row>
    <row r="707" spans="2:65" s="12" customFormat="1" ht="11.25">
      <c r="B707" s="147"/>
      <c r="D707" s="145" t="s">
        <v>149</v>
      </c>
      <c r="E707" s="148" t="s">
        <v>3</v>
      </c>
      <c r="F707" s="149" t="s">
        <v>1382</v>
      </c>
      <c r="H707" s="150">
        <v>15.3</v>
      </c>
      <c r="I707" s="151"/>
      <c r="L707" s="147"/>
      <c r="M707" s="152"/>
      <c r="T707" s="153"/>
      <c r="AT707" s="148" t="s">
        <v>149</v>
      </c>
      <c r="AU707" s="148" t="s">
        <v>88</v>
      </c>
      <c r="AV707" s="12" t="s">
        <v>88</v>
      </c>
      <c r="AW707" s="12" t="s">
        <v>37</v>
      </c>
      <c r="AX707" s="12" t="s">
        <v>77</v>
      </c>
      <c r="AY707" s="148" t="s">
        <v>128</v>
      </c>
    </row>
    <row r="708" spans="2:65" s="12" customFormat="1" ht="11.25">
      <c r="B708" s="147"/>
      <c r="D708" s="145" t="s">
        <v>149</v>
      </c>
      <c r="E708" s="148" t="s">
        <v>3</v>
      </c>
      <c r="F708" s="149" t="s">
        <v>1383</v>
      </c>
      <c r="H708" s="150">
        <v>126</v>
      </c>
      <c r="I708" s="151"/>
      <c r="L708" s="147"/>
      <c r="M708" s="152"/>
      <c r="T708" s="153"/>
      <c r="AT708" s="148" t="s">
        <v>149</v>
      </c>
      <c r="AU708" s="148" t="s">
        <v>88</v>
      </c>
      <c r="AV708" s="12" t="s">
        <v>88</v>
      </c>
      <c r="AW708" s="12" t="s">
        <v>37</v>
      </c>
      <c r="AX708" s="12" t="s">
        <v>77</v>
      </c>
      <c r="AY708" s="148" t="s">
        <v>128</v>
      </c>
    </row>
    <row r="709" spans="2:65" s="12" customFormat="1" ht="11.25">
      <c r="B709" s="147"/>
      <c r="D709" s="145" t="s">
        <v>149</v>
      </c>
      <c r="E709" s="148" t="s">
        <v>3</v>
      </c>
      <c r="F709" s="149" t="s">
        <v>1384</v>
      </c>
      <c r="H709" s="150">
        <v>1201.75</v>
      </c>
      <c r="I709" s="151"/>
      <c r="L709" s="147"/>
      <c r="M709" s="152"/>
      <c r="T709" s="153"/>
      <c r="AT709" s="148" t="s">
        <v>149</v>
      </c>
      <c r="AU709" s="148" t="s">
        <v>88</v>
      </c>
      <c r="AV709" s="12" t="s">
        <v>88</v>
      </c>
      <c r="AW709" s="12" t="s">
        <v>37</v>
      </c>
      <c r="AX709" s="12" t="s">
        <v>77</v>
      </c>
      <c r="AY709" s="148" t="s">
        <v>128</v>
      </c>
    </row>
    <row r="710" spans="2:65" s="12" customFormat="1" ht="11.25">
      <c r="B710" s="147"/>
      <c r="D710" s="145" t="s">
        <v>149</v>
      </c>
      <c r="E710" s="148" t="s">
        <v>3</v>
      </c>
      <c r="F710" s="149" t="s">
        <v>1385</v>
      </c>
      <c r="H710" s="150">
        <v>22.4</v>
      </c>
      <c r="I710" s="151"/>
      <c r="L710" s="147"/>
      <c r="M710" s="152"/>
      <c r="T710" s="153"/>
      <c r="AT710" s="148" t="s">
        <v>149</v>
      </c>
      <c r="AU710" s="148" t="s">
        <v>88</v>
      </c>
      <c r="AV710" s="12" t="s">
        <v>88</v>
      </c>
      <c r="AW710" s="12" t="s">
        <v>37</v>
      </c>
      <c r="AX710" s="12" t="s">
        <v>77</v>
      </c>
      <c r="AY710" s="148" t="s">
        <v>128</v>
      </c>
    </row>
    <row r="711" spans="2:65" s="12" customFormat="1" ht="11.25">
      <c r="B711" s="147"/>
      <c r="D711" s="145" t="s">
        <v>149</v>
      </c>
      <c r="E711" s="148" t="s">
        <v>3</v>
      </c>
      <c r="F711" s="149" t="s">
        <v>1386</v>
      </c>
      <c r="H711" s="150">
        <v>67</v>
      </c>
      <c r="I711" s="151"/>
      <c r="L711" s="147"/>
      <c r="M711" s="152"/>
      <c r="T711" s="153"/>
      <c r="AT711" s="148" t="s">
        <v>149</v>
      </c>
      <c r="AU711" s="148" t="s">
        <v>88</v>
      </c>
      <c r="AV711" s="12" t="s">
        <v>88</v>
      </c>
      <c r="AW711" s="12" t="s">
        <v>37</v>
      </c>
      <c r="AX711" s="12" t="s">
        <v>77</v>
      </c>
      <c r="AY711" s="148" t="s">
        <v>128</v>
      </c>
    </row>
    <row r="712" spans="2:65" s="12" customFormat="1" ht="11.25">
      <c r="B712" s="147"/>
      <c r="D712" s="145" t="s">
        <v>149</v>
      </c>
      <c r="E712" s="148" t="s">
        <v>3</v>
      </c>
      <c r="F712" s="149" t="s">
        <v>1347</v>
      </c>
      <c r="H712" s="150">
        <v>188.5</v>
      </c>
      <c r="I712" s="151"/>
      <c r="L712" s="147"/>
      <c r="M712" s="152"/>
      <c r="T712" s="153"/>
      <c r="AT712" s="148" t="s">
        <v>149</v>
      </c>
      <c r="AU712" s="148" t="s">
        <v>88</v>
      </c>
      <c r="AV712" s="12" t="s">
        <v>88</v>
      </c>
      <c r="AW712" s="12" t="s">
        <v>37</v>
      </c>
      <c r="AX712" s="12" t="s">
        <v>77</v>
      </c>
      <c r="AY712" s="148" t="s">
        <v>128</v>
      </c>
    </row>
    <row r="713" spans="2:65" s="12" customFormat="1" ht="11.25">
      <c r="B713" s="147"/>
      <c r="D713" s="145" t="s">
        <v>149</v>
      </c>
      <c r="E713" s="148" t="s">
        <v>3</v>
      </c>
      <c r="F713" s="149" t="s">
        <v>1348</v>
      </c>
      <c r="H713" s="150">
        <v>158.613</v>
      </c>
      <c r="I713" s="151"/>
      <c r="L713" s="147"/>
      <c r="M713" s="152"/>
      <c r="T713" s="153"/>
      <c r="AT713" s="148" t="s">
        <v>149</v>
      </c>
      <c r="AU713" s="148" t="s">
        <v>88</v>
      </c>
      <c r="AV713" s="12" t="s">
        <v>88</v>
      </c>
      <c r="AW713" s="12" t="s">
        <v>37</v>
      </c>
      <c r="AX713" s="12" t="s">
        <v>77</v>
      </c>
      <c r="AY713" s="148" t="s">
        <v>128</v>
      </c>
    </row>
    <row r="714" spans="2:65" s="13" customFormat="1" ht="11.25">
      <c r="B714" s="154"/>
      <c r="D714" s="145" t="s">
        <v>149</v>
      </c>
      <c r="E714" s="155" t="s">
        <v>3</v>
      </c>
      <c r="F714" s="156" t="s">
        <v>153</v>
      </c>
      <c r="H714" s="157">
        <v>2155.3629999999998</v>
      </c>
      <c r="I714" s="158"/>
      <c r="L714" s="154"/>
      <c r="M714" s="159"/>
      <c r="T714" s="160"/>
      <c r="AT714" s="155" t="s">
        <v>149</v>
      </c>
      <c r="AU714" s="155" t="s">
        <v>88</v>
      </c>
      <c r="AV714" s="13" t="s">
        <v>136</v>
      </c>
      <c r="AW714" s="13" t="s">
        <v>37</v>
      </c>
      <c r="AX714" s="13" t="s">
        <v>85</v>
      </c>
      <c r="AY714" s="155" t="s">
        <v>128</v>
      </c>
    </row>
    <row r="715" spans="2:65" s="11" customFormat="1" ht="22.9" customHeight="1">
      <c r="B715" s="115"/>
      <c r="D715" s="116" t="s">
        <v>76</v>
      </c>
      <c r="E715" s="125" t="s">
        <v>441</v>
      </c>
      <c r="F715" s="125" t="s">
        <v>442</v>
      </c>
      <c r="I715" s="118"/>
      <c r="J715" s="126">
        <f>BK715</f>
        <v>0</v>
      </c>
      <c r="L715" s="115"/>
      <c r="M715" s="120"/>
      <c r="P715" s="121">
        <f>SUM(P716:P717)</f>
        <v>0</v>
      </c>
      <c r="R715" s="121">
        <f>SUM(R716:R717)</f>
        <v>0</v>
      </c>
      <c r="T715" s="122">
        <f>SUM(T716:T717)</f>
        <v>0</v>
      </c>
      <c r="AR715" s="116" t="s">
        <v>85</v>
      </c>
      <c r="AT715" s="123" t="s">
        <v>76</v>
      </c>
      <c r="AU715" s="123" t="s">
        <v>85</v>
      </c>
      <c r="AY715" s="116" t="s">
        <v>128</v>
      </c>
      <c r="BK715" s="124">
        <f>SUM(BK716:BK717)</f>
        <v>0</v>
      </c>
    </row>
    <row r="716" spans="2:65" s="1" customFormat="1" ht="24.2" customHeight="1">
      <c r="B716" s="127"/>
      <c r="C716" s="128" t="s">
        <v>1387</v>
      </c>
      <c r="D716" s="128" t="s">
        <v>131</v>
      </c>
      <c r="E716" s="129" t="s">
        <v>1388</v>
      </c>
      <c r="F716" s="130" t="s">
        <v>1389</v>
      </c>
      <c r="G716" s="131" t="s">
        <v>263</v>
      </c>
      <c r="H716" s="132">
        <v>821.88400000000001</v>
      </c>
      <c r="I716" s="133"/>
      <c r="J716" s="134">
        <f>ROUND(I716*H716,2)</f>
        <v>0</v>
      </c>
      <c r="K716" s="130" t="s">
        <v>135</v>
      </c>
      <c r="L716" s="32"/>
      <c r="M716" s="135" t="s">
        <v>3</v>
      </c>
      <c r="N716" s="136" t="s">
        <v>48</v>
      </c>
      <c r="P716" s="137">
        <f>O716*H716</f>
        <v>0</v>
      </c>
      <c r="Q716" s="137">
        <v>0</v>
      </c>
      <c r="R716" s="137">
        <f>Q716*H716</f>
        <v>0</v>
      </c>
      <c r="S716" s="137">
        <v>0</v>
      </c>
      <c r="T716" s="138">
        <f>S716*H716</f>
        <v>0</v>
      </c>
      <c r="AR716" s="139" t="s">
        <v>136</v>
      </c>
      <c r="AT716" s="139" t="s">
        <v>131</v>
      </c>
      <c r="AU716" s="139" t="s">
        <v>88</v>
      </c>
      <c r="AY716" s="17" t="s">
        <v>128</v>
      </c>
      <c r="BE716" s="140">
        <f>IF(N716="základní",J716,0)</f>
        <v>0</v>
      </c>
      <c r="BF716" s="140">
        <f>IF(N716="snížená",J716,0)</f>
        <v>0</v>
      </c>
      <c r="BG716" s="140">
        <f>IF(N716="zákl. přenesená",J716,0)</f>
        <v>0</v>
      </c>
      <c r="BH716" s="140">
        <f>IF(N716="sníž. přenesená",J716,0)</f>
        <v>0</v>
      </c>
      <c r="BI716" s="140">
        <f>IF(N716="nulová",J716,0)</f>
        <v>0</v>
      </c>
      <c r="BJ716" s="17" t="s">
        <v>85</v>
      </c>
      <c r="BK716" s="140">
        <f>ROUND(I716*H716,2)</f>
        <v>0</v>
      </c>
      <c r="BL716" s="17" t="s">
        <v>136</v>
      </c>
      <c r="BM716" s="139" t="s">
        <v>1390</v>
      </c>
    </row>
    <row r="717" spans="2:65" s="1" customFormat="1" ht="11.25">
      <c r="B717" s="32"/>
      <c r="D717" s="141" t="s">
        <v>138</v>
      </c>
      <c r="F717" s="142" t="s">
        <v>1391</v>
      </c>
      <c r="I717" s="143"/>
      <c r="L717" s="32"/>
      <c r="M717" s="144"/>
      <c r="T717" s="53"/>
      <c r="AT717" s="17" t="s">
        <v>138</v>
      </c>
      <c r="AU717" s="17" t="s">
        <v>88</v>
      </c>
    </row>
    <row r="718" spans="2:65" s="11" customFormat="1" ht="25.9" customHeight="1">
      <c r="B718" s="115"/>
      <c r="D718" s="116" t="s">
        <v>76</v>
      </c>
      <c r="E718" s="117" t="s">
        <v>1392</v>
      </c>
      <c r="F718" s="117" t="s">
        <v>1393</v>
      </c>
      <c r="I718" s="118"/>
      <c r="J718" s="119">
        <f>BK718</f>
        <v>0</v>
      </c>
      <c r="L718" s="115"/>
      <c r="M718" s="120"/>
      <c r="P718" s="121">
        <f>P719+P806</f>
        <v>0</v>
      </c>
      <c r="R718" s="121">
        <f>R719+R806</f>
        <v>2.3518289999999995</v>
      </c>
      <c r="T718" s="122">
        <f>T719+T806</f>
        <v>0</v>
      </c>
      <c r="AR718" s="116" t="s">
        <v>88</v>
      </c>
      <c r="AT718" s="123" t="s">
        <v>76</v>
      </c>
      <c r="AU718" s="123" t="s">
        <v>77</v>
      </c>
      <c r="AY718" s="116" t="s">
        <v>128</v>
      </c>
      <c r="BK718" s="124">
        <f>BK719+BK806</f>
        <v>0</v>
      </c>
    </row>
    <row r="719" spans="2:65" s="11" customFormat="1" ht="22.9" customHeight="1">
      <c r="B719" s="115"/>
      <c r="D719" s="116" t="s">
        <v>76</v>
      </c>
      <c r="E719" s="125" t="s">
        <v>1394</v>
      </c>
      <c r="F719" s="125" t="s">
        <v>1395</v>
      </c>
      <c r="I719" s="118"/>
      <c r="J719" s="126">
        <f>BK719</f>
        <v>0</v>
      </c>
      <c r="L719" s="115"/>
      <c r="M719" s="120"/>
      <c r="P719" s="121">
        <f>SUM(P720:P805)</f>
        <v>0</v>
      </c>
      <c r="R719" s="121">
        <f>SUM(R720:R805)</f>
        <v>2.3268489999999997</v>
      </c>
      <c r="T719" s="122">
        <f>SUM(T720:T805)</f>
        <v>0</v>
      </c>
      <c r="AR719" s="116" t="s">
        <v>88</v>
      </c>
      <c r="AT719" s="123" t="s">
        <v>76</v>
      </c>
      <c r="AU719" s="123" t="s">
        <v>85</v>
      </c>
      <c r="AY719" s="116" t="s">
        <v>128</v>
      </c>
      <c r="BK719" s="124">
        <f>SUM(BK720:BK805)</f>
        <v>0</v>
      </c>
    </row>
    <row r="720" spans="2:65" s="1" customFormat="1" ht="21.75" customHeight="1">
      <c r="B720" s="127"/>
      <c r="C720" s="128" t="s">
        <v>1396</v>
      </c>
      <c r="D720" s="128" t="s">
        <v>131</v>
      </c>
      <c r="E720" s="129" t="s">
        <v>1397</v>
      </c>
      <c r="F720" s="130" t="s">
        <v>1398</v>
      </c>
      <c r="G720" s="131" t="s">
        <v>134</v>
      </c>
      <c r="H720" s="132">
        <v>103.095</v>
      </c>
      <c r="I720" s="133"/>
      <c r="J720" s="134">
        <f>ROUND(I720*H720,2)</f>
        <v>0</v>
      </c>
      <c r="K720" s="130" t="s">
        <v>135</v>
      </c>
      <c r="L720" s="32"/>
      <c r="M720" s="135" t="s">
        <v>3</v>
      </c>
      <c r="N720" s="136" t="s">
        <v>48</v>
      </c>
      <c r="P720" s="137">
        <f>O720*H720</f>
        <v>0</v>
      </c>
      <c r="Q720" s="137">
        <v>0</v>
      </c>
      <c r="R720" s="137">
        <f>Q720*H720</f>
        <v>0</v>
      </c>
      <c r="S720" s="137">
        <v>0</v>
      </c>
      <c r="T720" s="138">
        <f>S720*H720</f>
        <v>0</v>
      </c>
      <c r="AR720" s="139" t="s">
        <v>230</v>
      </c>
      <c r="AT720" s="139" t="s">
        <v>131</v>
      </c>
      <c r="AU720" s="139" t="s">
        <v>88</v>
      </c>
      <c r="AY720" s="17" t="s">
        <v>128</v>
      </c>
      <c r="BE720" s="140">
        <f>IF(N720="základní",J720,0)</f>
        <v>0</v>
      </c>
      <c r="BF720" s="140">
        <f>IF(N720="snížená",J720,0)</f>
        <v>0</v>
      </c>
      <c r="BG720" s="140">
        <f>IF(N720="zákl. přenesená",J720,0)</f>
        <v>0</v>
      </c>
      <c r="BH720" s="140">
        <f>IF(N720="sníž. přenesená",J720,0)</f>
        <v>0</v>
      </c>
      <c r="BI720" s="140">
        <f>IF(N720="nulová",J720,0)</f>
        <v>0</v>
      </c>
      <c r="BJ720" s="17" t="s">
        <v>85</v>
      </c>
      <c r="BK720" s="140">
        <f>ROUND(I720*H720,2)</f>
        <v>0</v>
      </c>
      <c r="BL720" s="17" t="s">
        <v>230</v>
      </c>
      <c r="BM720" s="139" t="s">
        <v>1399</v>
      </c>
    </row>
    <row r="721" spans="2:65" s="1" customFormat="1" ht="11.25">
      <c r="B721" s="32"/>
      <c r="D721" s="141" t="s">
        <v>138</v>
      </c>
      <c r="F721" s="142" t="s">
        <v>1400</v>
      </c>
      <c r="I721" s="143"/>
      <c r="L721" s="32"/>
      <c r="M721" s="144"/>
      <c r="T721" s="53"/>
      <c r="AT721" s="17" t="s">
        <v>138</v>
      </c>
      <c r="AU721" s="17" t="s">
        <v>88</v>
      </c>
    </row>
    <row r="722" spans="2:65" s="14" customFormat="1" ht="11.25">
      <c r="B722" s="171"/>
      <c r="D722" s="145" t="s">
        <v>149</v>
      </c>
      <c r="E722" s="172" t="s">
        <v>3</v>
      </c>
      <c r="F722" s="173" t="s">
        <v>1401</v>
      </c>
      <c r="H722" s="172" t="s">
        <v>3</v>
      </c>
      <c r="I722" s="174"/>
      <c r="L722" s="171"/>
      <c r="M722" s="175"/>
      <c r="T722" s="176"/>
      <c r="AT722" s="172" t="s">
        <v>149</v>
      </c>
      <c r="AU722" s="172" t="s">
        <v>88</v>
      </c>
      <c r="AV722" s="14" t="s">
        <v>85</v>
      </c>
      <c r="AW722" s="14" t="s">
        <v>37</v>
      </c>
      <c r="AX722" s="14" t="s">
        <v>77</v>
      </c>
      <c r="AY722" s="172" t="s">
        <v>128</v>
      </c>
    </row>
    <row r="723" spans="2:65" s="12" customFormat="1" ht="11.25">
      <c r="B723" s="147"/>
      <c r="D723" s="145" t="s">
        <v>149</v>
      </c>
      <c r="E723" s="148" t="s">
        <v>3</v>
      </c>
      <c r="F723" s="149" t="s">
        <v>1402</v>
      </c>
      <c r="H723" s="150">
        <v>44.2</v>
      </c>
      <c r="I723" s="151"/>
      <c r="L723" s="147"/>
      <c r="M723" s="152"/>
      <c r="T723" s="153"/>
      <c r="AT723" s="148" t="s">
        <v>149</v>
      </c>
      <c r="AU723" s="148" t="s">
        <v>88</v>
      </c>
      <c r="AV723" s="12" t="s">
        <v>88</v>
      </c>
      <c r="AW723" s="12" t="s">
        <v>37</v>
      </c>
      <c r="AX723" s="12" t="s">
        <v>77</v>
      </c>
      <c r="AY723" s="148" t="s">
        <v>128</v>
      </c>
    </row>
    <row r="724" spans="2:65" s="12" customFormat="1" ht="11.25">
      <c r="B724" s="147"/>
      <c r="D724" s="145" t="s">
        <v>149</v>
      </c>
      <c r="E724" s="148" t="s">
        <v>3</v>
      </c>
      <c r="F724" s="149" t="s">
        <v>1403</v>
      </c>
      <c r="H724" s="150">
        <v>48.5</v>
      </c>
      <c r="I724" s="151"/>
      <c r="L724" s="147"/>
      <c r="M724" s="152"/>
      <c r="T724" s="153"/>
      <c r="AT724" s="148" t="s">
        <v>149</v>
      </c>
      <c r="AU724" s="148" t="s">
        <v>88</v>
      </c>
      <c r="AV724" s="12" t="s">
        <v>88</v>
      </c>
      <c r="AW724" s="12" t="s">
        <v>37</v>
      </c>
      <c r="AX724" s="12" t="s">
        <v>77</v>
      </c>
      <c r="AY724" s="148" t="s">
        <v>128</v>
      </c>
    </row>
    <row r="725" spans="2:65" s="12" customFormat="1" ht="11.25">
      <c r="B725" s="147"/>
      <c r="D725" s="145" t="s">
        <v>149</v>
      </c>
      <c r="E725" s="148" t="s">
        <v>3</v>
      </c>
      <c r="F725" s="149" t="s">
        <v>1404</v>
      </c>
      <c r="H725" s="150">
        <v>10.395</v>
      </c>
      <c r="I725" s="151"/>
      <c r="L725" s="147"/>
      <c r="M725" s="152"/>
      <c r="T725" s="153"/>
      <c r="AT725" s="148" t="s">
        <v>149</v>
      </c>
      <c r="AU725" s="148" t="s">
        <v>88</v>
      </c>
      <c r="AV725" s="12" t="s">
        <v>88</v>
      </c>
      <c r="AW725" s="12" t="s">
        <v>37</v>
      </c>
      <c r="AX725" s="12" t="s">
        <v>77</v>
      </c>
      <c r="AY725" s="148" t="s">
        <v>128</v>
      </c>
    </row>
    <row r="726" spans="2:65" s="13" customFormat="1" ht="11.25">
      <c r="B726" s="154"/>
      <c r="D726" s="145" t="s">
        <v>149</v>
      </c>
      <c r="E726" s="155" t="s">
        <v>3</v>
      </c>
      <c r="F726" s="156" t="s">
        <v>153</v>
      </c>
      <c r="H726" s="157">
        <v>103.095</v>
      </c>
      <c r="I726" s="158"/>
      <c r="L726" s="154"/>
      <c r="M726" s="159"/>
      <c r="T726" s="160"/>
      <c r="AT726" s="155" t="s">
        <v>149</v>
      </c>
      <c r="AU726" s="155" t="s">
        <v>88</v>
      </c>
      <c r="AV726" s="13" t="s">
        <v>136</v>
      </c>
      <c r="AW726" s="13" t="s">
        <v>37</v>
      </c>
      <c r="AX726" s="13" t="s">
        <v>85</v>
      </c>
      <c r="AY726" s="155" t="s">
        <v>128</v>
      </c>
    </row>
    <row r="727" spans="2:65" s="1" customFormat="1" ht="16.5" customHeight="1">
      <c r="B727" s="127"/>
      <c r="C727" s="161" t="s">
        <v>1405</v>
      </c>
      <c r="D727" s="161" t="s">
        <v>155</v>
      </c>
      <c r="E727" s="162" t="s">
        <v>1406</v>
      </c>
      <c r="F727" s="163" t="s">
        <v>1407</v>
      </c>
      <c r="G727" s="164" t="s">
        <v>263</v>
      </c>
      <c r="H727" s="165">
        <v>3.4000000000000002E-2</v>
      </c>
      <c r="I727" s="166"/>
      <c r="J727" s="167">
        <f>ROUND(I727*H727,2)</f>
        <v>0</v>
      </c>
      <c r="K727" s="163" t="s">
        <v>135</v>
      </c>
      <c r="L727" s="168"/>
      <c r="M727" s="169" t="s">
        <v>3</v>
      </c>
      <c r="N727" s="170" t="s">
        <v>48</v>
      </c>
      <c r="P727" s="137">
        <f>O727*H727</f>
        <v>0</v>
      </c>
      <c r="Q727" s="137">
        <v>1</v>
      </c>
      <c r="R727" s="137">
        <f>Q727*H727</f>
        <v>3.4000000000000002E-2</v>
      </c>
      <c r="S727" s="137">
        <v>0</v>
      </c>
      <c r="T727" s="138">
        <f>S727*H727</f>
        <v>0</v>
      </c>
      <c r="AR727" s="139" t="s">
        <v>620</v>
      </c>
      <c r="AT727" s="139" t="s">
        <v>155</v>
      </c>
      <c r="AU727" s="139" t="s">
        <v>88</v>
      </c>
      <c r="AY727" s="17" t="s">
        <v>128</v>
      </c>
      <c r="BE727" s="140">
        <f>IF(N727="základní",J727,0)</f>
        <v>0</v>
      </c>
      <c r="BF727" s="140">
        <f>IF(N727="snížená",J727,0)</f>
        <v>0</v>
      </c>
      <c r="BG727" s="140">
        <f>IF(N727="zákl. přenesená",J727,0)</f>
        <v>0</v>
      </c>
      <c r="BH727" s="140">
        <f>IF(N727="sníž. přenesená",J727,0)</f>
        <v>0</v>
      </c>
      <c r="BI727" s="140">
        <f>IF(N727="nulová",J727,0)</f>
        <v>0</v>
      </c>
      <c r="BJ727" s="17" t="s">
        <v>85</v>
      </c>
      <c r="BK727" s="140">
        <f>ROUND(I727*H727,2)</f>
        <v>0</v>
      </c>
      <c r="BL727" s="17" t="s">
        <v>230</v>
      </c>
      <c r="BM727" s="139" t="s">
        <v>1408</v>
      </c>
    </row>
    <row r="728" spans="2:65" s="12" customFormat="1" ht="11.25">
      <c r="B728" s="147"/>
      <c r="D728" s="145" t="s">
        <v>149</v>
      </c>
      <c r="E728" s="148" t="s">
        <v>3</v>
      </c>
      <c r="F728" s="149" t="s">
        <v>1409</v>
      </c>
      <c r="H728" s="150">
        <v>3.4000000000000002E-2</v>
      </c>
      <c r="I728" s="151"/>
      <c r="L728" s="147"/>
      <c r="M728" s="152"/>
      <c r="T728" s="153"/>
      <c r="AT728" s="148" t="s">
        <v>149</v>
      </c>
      <c r="AU728" s="148" t="s">
        <v>88</v>
      </c>
      <c r="AV728" s="12" t="s">
        <v>88</v>
      </c>
      <c r="AW728" s="12" t="s">
        <v>37</v>
      </c>
      <c r="AX728" s="12" t="s">
        <v>85</v>
      </c>
      <c r="AY728" s="148" t="s">
        <v>128</v>
      </c>
    </row>
    <row r="729" spans="2:65" s="1" customFormat="1" ht="24.2" customHeight="1">
      <c r="B729" s="127"/>
      <c r="C729" s="128" t="s">
        <v>1410</v>
      </c>
      <c r="D729" s="128" t="s">
        <v>131</v>
      </c>
      <c r="E729" s="129" t="s">
        <v>1411</v>
      </c>
      <c r="F729" s="130" t="s">
        <v>1412</v>
      </c>
      <c r="G729" s="131" t="s">
        <v>134</v>
      </c>
      <c r="H729" s="132">
        <v>206.19</v>
      </c>
      <c r="I729" s="133"/>
      <c r="J729" s="134">
        <f>ROUND(I729*H729,2)</f>
        <v>0</v>
      </c>
      <c r="K729" s="130" t="s">
        <v>135</v>
      </c>
      <c r="L729" s="32"/>
      <c r="M729" s="135" t="s">
        <v>3</v>
      </c>
      <c r="N729" s="136" t="s">
        <v>48</v>
      </c>
      <c r="P729" s="137">
        <f>O729*H729</f>
        <v>0</v>
      </c>
      <c r="Q729" s="137">
        <v>0</v>
      </c>
      <c r="R729" s="137">
        <f>Q729*H729</f>
        <v>0</v>
      </c>
      <c r="S729" s="137">
        <v>0</v>
      </c>
      <c r="T729" s="138">
        <f>S729*H729</f>
        <v>0</v>
      </c>
      <c r="AR729" s="139" t="s">
        <v>230</v>
      </c>
      <c r="AT729" s="139" t="s">
        <v>131</v>
      </c>
      <c r="AU729" s="139" t="s">
        <v>88</v>
      </c>
      <c r="AY729" s="17" t="s">
        <v>128</v>
      </c>
      <c r="BE729" s="140">
        <f>IF(N729="základní",J729,0)</f>
        <v>0</v>
      </c>
      <c r="BF729" s="140">
        <f>IF(N729="snížená",J729,0)</f>
        <v>0</v>
      </c>
      <c r="BG729" s="140">
        <f>IF(N729="zákl. přenesená",J729,0)</f>
        <v>0</v>
      </c>
      <c r="BH729" s="140">
        <f>IF(N729="sníž. přenesená",J729,0)</f>
        <v>0</v>
      </c>
      <c r="BI729" s="140">
        <f>IF(N729="nulová",J729,0)</f>
        <v>0</v>
      </c>
      <c r="BJ729" s="17" t="s">
        <v>85</v>
      </c>
      <c r="BK729" s="140">
        <f>ROUND(I729*H729,2)</f>
        <v>0</v>
      </c>
      <c r="BL729" s="17" t="s">
        <v>230</v>
      </c>
      <c r="BM729" s="139" t="s">
        <v>1413</v>
      </c>
    </row>
    <row r="730" spans="2:65" s="1" customFormat="1" ht="11.25">
      <c r="B730" s="32"/>
      <c r="D730" s="141" t="s">
        <v>138</v>
      </c>
      <c r="F730" s="142" t="s">
        <v>1414</v>
      </c>
      <c r="I730" s="143"/>
      <c r="L730" s="32"/>
      <c r="M730" s="144"/>
      <c r="T730" s="53"/>
      <c r="AT730" s="17" t="s">
        <v>138</v>
      </c>
      <c r="AU730" s="17" t="s">
        <v>88</v>
      </c>
    </row>
    <row r="731" spans="2:65" s="14" customFormat="1" ht="11.25">
      <c r="B731" s="171"/>
      <c r="D731" s="145" t="s">
        <v>149</v>
      </c>
      <c r="E731" s="172" t="s">
        <v>3</v>
      </c>
      <c r="F731" s="173" t="s">
        <v>1415</v>
      </c>
      <c r="H731" s="172" t="s">
        <v>3</v>
      </c>
      <c r="I731" s="174"/>
      <c r="L731" s="171"/>
      <c r="M731" s="175"/>
      <c r="T731" s="176"/>
      <c r="AT731" s="172" t="s">
        <v>149</v>
      </c>
      <c r="AU731" s="172" t="s">
        <v>88</v>
      </c>
      <c r="AV731" s="14" t="s">
        <v>85</v>
      </c>
      <c r="AW731" s="14" t="s">
        <v>37</v>
      </c>
      <c r="AX731" s="14" t="s">
        <v>77</v>
      </c>
      <c r="AY731" s="172" t="s">
        <v>128</v>
      </c>
    </row>
    <row r="732" spans="2:65" s="12" customFormat="1" ht="11.25">
      <c r="B732" s="147"/>
      <c r="D732" s="145" t="s">
        <v>149</v>
      </c>
      <c r="E732" s="148" t="s">
        <v>3</v>
      </c>
      <c r="F732" s="149" t="s">
        <v>1416</v>
      </c>
      <c r="H732" s="150">
        <v>88.4</v>
      </c>
      <c r="I732" s="151"/>
      <c r="L732" s="147"/>
      <c r="M732" s="152"/>
      <c r="T732" s="153"/>
      <c r="AT732" s="148" t="s">
        <v>149</v>
      </c>
      <c r="AU732" s="148" t="s">
        <v>88</v>
      </c>
      <c r="AV732" s="12" t="s">
        <v>88</v>
      </c>
      <c r="AW732" s="12" t="s">
        <v>37</v>
      </c>
      <c r="AX732" s="12" t="s">
        <v>77</v>
      </c>
      <c r="AY732" s="148" t="s">
        <v>128</v>
      </c>
    </row>
    <row r="733" spans="2:65" s="12" customFormat="1" ht="11.25">
      <c r="B733" s="147"/>
      <c r="D733" s="145" t="s">
        <v>149</v>
      </c>
      <c r="E733" s="148" t="s">
        <v>3</v>
      </c>
      <c r="F733" s="149" t="s">
        <v>1417</v>
      </c>
      <c r="H733" s="150">
        <v>97</v>
      </c>
      <c r="I733" s="151"/>
      <c r="L733" s="147"/>
      <c r="M733" s="152"/>
      <c r="T733" s="153"/>
      <c r="AT733" s="148" t="s">
        <v>149</v>
      </c>
      <c r="AU733" s="148" t="s">
        <v>88</v>
      </c>
      <c r="AV733" s="12" t="s">
        <v>88</v>
      </c>
      <c r="AW733" s="12" t="s">
        <v>37</v>
      </c>
      <c r="AX733" s="12" t="s">
        <v>77</v>
      </c>
      <c r="AY733" s="148" t="s">
        <v>128</v>
      </c>
    </row>
    <row r="734" spans="2:65" s="12" customFormat="1" ht="11.25">
      <c r="B734" s="147"/>
      <c r="D734" s="145" t="s">
        <v>149</v>
      </c>
      <c r="E734" s="148" t="s">
        <v>3</v>
      </c>
      <c r="F734" s="149" t="s">
        <v>1418</v>
      </c>
      <c r="H734" s="150">
        <v>20.79</v>
      </c>
      <c r="I734" s="151"/>
      <c r="L734" s="147"/>
      <c r="M734" s="152"/>
      <c r="T734" s="153"/>
      <c r="AT734" s="148" t="s">
        <v>149</v>
      </c>
      <c r="AU734" s="148" t="s">
        <v>88</v>
      </c>
      <c r="AV734" s="12" t="s">
        <v>88</v>
      </c>
      <c r="AW734" s="12" t="s">
        <v>37</v>
      </c>
      <c r="AX734" s="12" t="s">
        <v>77</v>
      </c>
      <c r="AY734" s="148" t="s">
        <v>128</v>
      </c>
    </row>
    <row r="735" spans="2:65" s="13" customFormat="1" ht="11.25">
      <c r="B735" s="154"/>
      <c r="D735" s="145" t="s">
        <v>149</v>
      </c>
      <c r="E735" s="155" t="s">
        <v>3</v>
      </c>
      <c r="F735" s="156" t="s">
        <v>153</v>
      </c>
      <c r="H735" s="157">
        <v>206.19</v>
      </c>
      <c r="I735" s="158"/>
      <c r="L735" s="154"/>
      <c r="M735" s="159"/>
      <c r="T735" s="160"/>
      <c r="AT735" s="155" t="s">
        <v>149</v>
      </c>
      <c r="AU735" s="155" t="s">
        <v>88</v>
      </c>
      <c r="AV735" s="13" t="s">
        <v>136</v>
      </c>
      <c r="AW735" s="13" t="s">
        <v>37</v>
      </c>
      <c r="AX735" s="13" t="s">
        <v>85</v>
      </c>
      <c r="AY735" s="155" t="s">
        <v>128</v>
      </c>
    </row>
    <row r="736" spans="2:65" s="1" customFormat="1" ht="16.5" customHeight="1">
      <c r="B736" s="127"/>
      <c r="C736" s="161" t="s">
        <v>1419</v>
      </c>
      <c r="D736" s="161" t="s">
        <v>155</v>
      </c>
      <c r="E736" s="162" t="s">
        <v>1420</v>
      </c>
      <c r="F736" s="163" t="s">
        <v>1421</v>
      </c>
      <c r="G736" s="164" t="s">
        <v>263</v>
      </c>
      <c r="H736" s="165">
        <v>0.08</v>
      </c>
      <c r="I736" s="166"/>
      <c r="J736" s="167">
        <f>ROUND(I736*H736,2)</f>
        <v>0</v>
      </c>
      <c r="K736" s="163" t="s">
        <v>135</v>
      </c>
      <c r="L736" s="168"/>
      <c r="M736" s="169" t="s">
        <v>3</v>
      </c>
      <c r="N736" s="170" t="s">
        <v>48</v>
      </c>
      <c r="P736" s="137">
        <f>O736*H736</f>
        <v>0</v>
      </c>
      <c r="Q736" s="137">
        <v>1</v>
      </c>
      <c r="R736" s="137">
        <f>Q736*H736</f>
        <v>0.08</v>
      </c>
      <c r="S736" s="137">
        <v>0</v>
      </c>
      <c r="T736" s="138">
        <f>S736*H736</f>
        <v>0</v>
      </c>
      <c r="AR736" s="139" t="s">
        <v>620</v>
      </c>
      <c r="AT736" s="139" t="s">
        <v>155</v>
      </c>
      <c r="AU736" s="139" t="s">
        <v>88</v>
      </c>
      <c r="AY736" s="17" t="s">
        <v>128</v>
      </c>
      <c r="BE736" s="140">
        <f>IF(N736="základní",J736,0)</f>
        <v>0</v>
      </c>
      <c r="BF736" s="140">
        <f>IF(N736="snížená",J736,0)</f>
        <v>0</v>
      </c>
      <c r="BG736" s="140">
        <f>IF(N736="zákl. přenesená",J736,0)</f>
        <v>0</v>
      </c>
      <c r="BH736" s="140">
        <f>IF(N736="sníž. přenesená",J736,0)</f>
        <v>0</v>
      </c>
      <c r="BI736" s="140">
        <f>IF(N736="nulová",J736,0)</f>
        <v>0</v>
      </c>
      <c r="BJ736" s="17" t="s">
        <v>85</v>
      </c>
      <c r="BK736" s="140">
        <f>ROUND(I736*H736,2)</f>
        <v>0</v>
      </c>
      <c r="BL736" s="17" t="s">
        <v>230</v>
      </c>
      <c r="BM736" s="139" t="s">
        <v>1422</v>
      </c>
    </row>
    <row r="737" spans="2:65" s="12" customFormat="1" ht="11.25">
      <c r="B737" s="147"/>
      <c r="D737" s="145" t="s">
        <v>149</v>
      </c>
      <c r="E737" s="148" t="s">
        <v>3</v>
      </c>
      <c r="F737" s="149" t="s">
        <v>1423</v>
      </c>
      <c r="H737" s="150">
        <v>0.08</v>
      </c>
      <c r="I737" s="151"/>
      <c r="L737" s="147"/>
      <c r="M737" s="152"/>
      <c r="T737" s="153"/>
      <c r="AT737" s="148" t="s">
        <v>149</v>
      </c>
      <c r="AU737" s="148" t="s">
        <v>88</v>
      </c>
      <c r="AV737" s="12" t="s">
        <v>88</v>
      </c>
      <c r="AW737" s="12" t="s">
        <v>37</v>
      </c>
      <c r="AX737" s="12" t="s">
        <v>85</v>
      </c>
      <c r="AY737" s="148" t="s">
        <v>128</v>
      </c>
    </row>
    <row r="738" spans="2:65" s="1" customFormat="1" ht="21.75" customHeight="1">
      <c r="B738" s="127"/>
      <c r="C738" s="128" t="s">
        <v>1424</v>
      </c>
      <c r="D738" s="128" t="s">
        <v>131</v>
      </c>
      <c r="E738" s="129" t="s">
        <v>1425</v>
      </c>
      <c r="F738" s="130" t="s">
        <v>1426</v>
      </c>
      <c r="G738" s="131" t="s">
        <v>134</v>
      </c>
      <c r="H738" s="132">
        <v>343.16</v>
      </c>
      <c r="I738" s="133"/>
      <c r="J738" s="134">
        <f>ROUND(I738*H738,2)</f>
        <v>0</v>
      </c>
      <c r="K738" s="130" t="s">
        <v>135</v>
      </c>
      <c r="L738" s="32"/>
      <c r="M738" s="135" t="s">
        <v>3</v>
      </c>
      <c r="N738" s="136" t="s">
        <v>48</v>
      </c>
      <c r="P738" s="137">
        <f>O738*H738</f>
        <v>0</v>
      </c>
      <c r="Q738" s="137">
        <v>0</v>
      </c>
      <c r="R738" s="137">
        <f>Q738*H738</f>
        <v>0</v>
      </c>
      <c r="S738" s="137">
        <v>0</v>
      </c>
      <c r="T738" s="138">
        <f>S738*H738</f>
        <v>0</v>
      </c>
      <c r="AR738" s="139" t="s">
        <v>230</v>
      </c>
      <c r="AT738" s="139" t="s">
        <v>131</v>
      </c>
      <c r="AU738" s="139" t="s">
        <v>88</v>
      </c>
      <c r="AY738" s="17" t="s">
        <v>128</v>
      </c>
      <c r="BE738" s="140">
        <f>IF(N738="základní",J738,0)</f>
        <v>0</v>
      </c>
      <c r="BF738" s="140">
        <f>IF(N738="snížená",J738,0)</f>
        <v>0</v>
      </c>
      <c r="BG738" s="140">
        <f>IF(N738="zákl. přenesená",J738,0)</f>
        <v>0</v>
      </c>
      <c r="BH738" s="140">
        <f>IF(N738="sníž. přenesená",J738,0)</f>
        <v>0</v>
      </c>
      <c r="BI738" s="140">
        <f>IF(N738="nulová",J738,0)</f>
        <v>0</v>
      </c>
      <c r="BJ738" s="17" t="s">
        <v>85</v>
      </c>
      <c r="BK738" s="140">
        <f>ROUND(I738*H738,2)</f>
        <v>0</v>
      </c>
      <c r="BL738" s="17" t="s">
        <v>230</v>
      </c>
      <c r="BM738" s="139" t="s">
        <v>1427</v>
      </c>
    </row>
    <row r="739" spans="2:65" s="1" customFormat="1" ht="11.25">
      <c r="B739" s="32"/>
      <c r="D739" s="141" t="s">
        <v>138</v>
      </c>
      <c r="F739" s="142" t="s">
        <v>1428</v>
      </c>
      <c r="I739" s="143"/>
      <c r="L739" s="32"/>
      <c r="M739" s="144"/>
      <c r="T739" s="53"/>
      <c r="AT739" s="17" t="s">
        <v>138</v>
      </c>
      <c r="AU739" s="17" t="s">
        <v>88</v>
      </c>
    </row>
    <row r="740" spans="2:65" s="14" customFormat="1" ht="11.25">
      <c r="B740" s="171"/>
      <c r="D740" s="145" t="s">
        <v>149</v>
      </c>
      <c r="E740" s="172" t="s">
        <v>3</v>
      </c>
      <c r="F740" s="173" t="s">
        <v>1429</v>
      </c>
      <c r="H740" s="172" t="s">
        <v>3</v>
      </c>
      <c r="I740" s="174"/>
      <c r="L740" s="171"/>
      <c r="M740" s="175"/>
      <c r="T740" s="176"/>
      <c r="AT740" s="172" t="s">
        <v>149</v>
      </c>
      <c r="AU740" s="172" t="s">
        <v>88</v>
      </c>
      <c r="AV740" s="14" t="s">
        <v>85</v>
      </c>
      <c r="AW740" s="14" t="s">
        <v>37</v>
      </c>
      <c r="AX740" s="14" t="s">
        <v>77</v>
      </c>
      <c r="AY740" s="172" t="s">
        <v>128</v>
      </c>
    </row>
    <row r="741" spans="2:65" s="12" customFormat="1" ht="11.25">
      <c r="B741" s="147"/>
      <c r="D741" s="145" t="s">
        <v>149</v>
      </c>
      <c r="E741" s="148" t="s">
        <v>3</v>
      </c>
      <c r="F741" s="149" t="s">
        <v>1430</v>
      </c>
      <c r="H741" s="150">
        <v>118.75</v>
      </c>
      <c r="I741" s="151"/>
      <c r="L741" s="147"/>
      <c r="M741" s="152"/>
      <c r="T741" s="153"/>
      <c r="AT741" s="148" t="s">
        <v>149</v>
      </c>
      <c r="AU741" s="148" t="s">
        <v>88</v>
      </c>
      <c r="AV741" s="12" t="s">
        <v>88</v>
      </c>
      <c r="AW741" s="12" t="s">
        <v>37</v>
      </c>
      <c r="AX741" s="12" t="s">
        <v>77</v>
      </c>
      <c r="AY741" s="148" t="s">
        <v>128</v>
      </c>
    </row>
    <row r="742" spans="2:65" s="12" customFormat="1" ht="11.25">
      <c r="B742" s="147"/>
      <c r="D742" s="145" t="s">
        <v>149</v>
      </c>
      <c r="E742" s="148" t="s">
        <v>3</v>
      </c>
      <c r="F742" s="149" t="s">
        <v>1431</v>
      </c>
      <c r="H742" s="150">
        <v>72</v>
      </c>
      <c r="I742" s="151"/>
      <c r="L742" s="147"/>
      <c r="M742" s="152"/>
      <c r="T742" s="153"/>
      <c r="AT742" s="148" t="s">
        <v>149</v>
      </c>
      <c r="AU742" s="148" t="s">
        <v>88</v>
      </c>
      <c r="AV742" s="12" t="s">
        <v>88</v>
      </c>
      <c r="AW742" s="12" t="s">
        <v>37</v>
      </c>
      <c r="AX742" s="12" t="s">
        <v>77</v>
      </c>
      <c r="AY742" s="148" t="s">
        <v>128</v>
      </c>
    </row>
    <row r="743" spans="2:65" s="12" customFormat="1" ht="11.25">
      <c r="B743" s="147"/>
      <c r="D743" s="145" t="s">
        <v>149</v>
      </c>
      <c r="E743" s="148" t="s">
        <v>3</v>
      </c>
      <c r="F743" s="149" t="s">
        <v>1432</v>
      </c>
      <c r="H743" s="150">
        <v>40.5</v>
      </c>
      <c r="I743" s="151"/>
      <c r="L743" s="147"/>
      <c r="M743" s="152"/>
      <c r="T743" s="153"/>
      <c r="AT743" s="148" t="s">
        <v>149</v>
      </c>
      <c r="AU743" s="148" t="s">
        <v>88</v>
      </c>
      <c r="AV743" s="12" t="s">
        <v>88</v>
      </c>
      <c r="AW743" s="12" t="s">
        <v>37</v>
      </c>
      <c r="AX743" s="12" t="s">
        <v>77</v>
      </c>
      <c r="AY743" s="148" t="s">
        <v>128</v>
      </c>
    </row>
    <row r="744" spans="2:65" s="12" customFormat="1" ht="11.25">
      <c r="B744" s="147"/>
      <c r="D744" s="145" t="s">
        <v>149</v>
      </c>
      <c r="E744" s="148" t="s">
        <v>3</v>
      </c>
      <c r="F744" s="149" t="s">
        <v>1433</v>
      </c>
      <c r="H744" s="150">
        <v>48.5</v>
      </c>
      <c r="I744" s="151"/>
      <c r="L744" s="147"/>
      <c r="M744" s="152"/>
      <c r="T744" s="153"/>
      <c r="AT744" s="148" t="s">
        <v>149</v>
      </c>
      <c r="AU744" s="148" t="s">
        <v>88</v>
      </c>
      <c r="AV744" s="12" t="s">
        <v>88</v>
      </c>
      <c r="AW744" s="12" t="s">
        <v>37</v>
      </c>
      <c r="AX744" s="12" t="s">
        <v>77</v>
      </c>
      <c r="AY744" s="148" t="s">
        <v>128</v>
      </c>
    </row>
    <row r="745" spans="2:65" s="12" customFormat="1" ht="11.25">
      <c r="B745" s="147"/>
      <c r="D745" s="145" t="s">
        <v>149</v>
      </c>
      <c r="E745" s="148" t="s">
        <v>3</v>
      </c>
      <c r="F745" s="149" t="s">
        <v>1434</v>
      </c>
      <c r="H745" s="150">
        <v>17.66</v>
      </c>
      <c r="I745" s="151"/>
      <c r="L745" s="147"/>
      <c r="M745" s="152"/>
      <c r="T745" s="153"/>
      <c r="AT745" s="148" t="s">
        <v>149</v>
      </c>
      <c r="AU745" s="148" t="s">
        <v>88</v>
      </c>
      <c r="AV745" s="12" t="s">
        <v>88</v>
      </c>
      <c r="AW745" s="12" t="s">
        <v>37</v>
      </c>
      <c r="AX745" s="12" t="s">
        <v>77</v>
      </c>
      <c r="AY745" s="148" t="s">
        <v>128</v>
      </c>
    </row>
    <row r="746" spans="2:65" s="12" customFormat="1" ht="11.25">
      <c r="B746" s="147"/>
      <c r="D746" s="145" t="s">
        <v>149</v>
      </c>
      <c r="E746" s="148" t="s">
        <v>3</v>
      </c>
      <c r="F746" s="149" t="s">
        <v>1435</v>
      </c>
      <c r="H746" s="150">
        <v>45.75</v>
      </c>
      <c r="I746" s="151"/>
      <c r="L746" s="147"/>
      <c r="M746" s="152"/>
      <c r="T746" s="153"/>
      <c r="AT746" s="148" t="s">
        <v>149</v>
      </c>
      <c r="AU746" s="148" t="s">
        <v>88</v>
      </c>
      <c r="AV746" s="12" t="s">
        <v>88</v>
      </c>
      <c r="AW746" s="12" t="s">
        <v>37</v>
      </c>
      <c r="AX746" s="12" t="s">
        <v>77</v>
      </c>
      <c r="AY746" s="148" t="s">
        <v>128</v>
      </c>
    </row>
    <row r="747" spans="2:65" s="13" customFormat="1" ht="11.25">
      <c r="B747" s="154"/>
      <c r="D747" s="145" t="s">
        <v>149</v>
      </c>
      <c r="E747" s="155" t="s">
        <v>3</v>
      </c>
      <c r="F747" s="156" t="s">
        <v>153</v>
      </c>
      <c r="H747" s="157">
        <v>343.16</v>
      </c>
      <c r="I747" s="158"/>
      <c r="L747" s="154"/>
      <c r="M747" s="159"/>
      <c r="T747" s="160"/>
      <c r="AT747" s="155" t="s">
        <v>149</v>
      </c>
      <c r="AU747" s="155" t="s">
        <v>88</v>
      </c>
      <c r="AV747" s="13" t="s">
        <v>136</v>
      </c>
      <c r="AW747" s="13" t="s">
        <v>37</v>
      </c>
      <c r="AX747" s="13" t="s">
        <v>85</v>
      </c>
      <c r="AY747" s="155" t="s">
        <v>128</v>
      </c>
    </row>
    <row r="748" spans="2:65" s="1" customFormat="1" ht="16.5" customHeight="1">
      <c r="B748" s="127"/>
      <c r="C748" s="161" t="s">
        <v>1436</v>
      </c>
      <c r="D748" s="161" t="s">
        <v>155</v>
      </c>
      <c r="E748" s="162" t="s">
        <v>1406</v>
      </c>
      <c r="F748" s="163" t="s">
        <v>1407</v>
      </c>
      <c r="G748" s="164" t="s">
        <v>263</v>
      </c>
      <c r="H748" s="165">
        <v>0.11700000000000001</v>
      </c>
      <c r="I748" s="166"/>
      <c r="J748" s="167">
        <f>ROUND(I748*H748,2)</f>
        <v>0</v>
      </c>
      <c r="K748" s="163" t="s">
        <v>135</v>
      </c>
      <c r="L748" s="168"/>
      <c r="M748" s="169" t="s">
        <v>3</v>
      </c>
      <c r="N748" s="170" t="s">
        <v>48</v>
      </c>
      <c r="P748" s="137">
        <f>O748*H748</f>
        <v>0</v>
      </c>
      <c r="Q748" s="137">
        <v>1</v>
      </c>
      <c r="R748" s="137">
        <f>Q748*H748</f>
        <v>0.11700000000000001</v>
      </c>
      <c r="S748" s="137">
        <v>0</v>
      </c>
      <c r="T748" s="138">
        <f>S748*H748</f>
        <v>0</v>
      </c>
      <c r="AR748" s="139" t="s">
        <v>620</v>
      </c>
      <c r="AT748" s="139" t="s">
        <v>155</v>
      </c>
      <c r="AU748" s="139" t="s">
        <v>88</v>
      </c>
      <c r="AY748" s="17" t="s">
        <v>128</v>
      </c>
      <c r="BE748" s="140">
        <f>IF(N748="základní",J748,0)</f>
        <v>0</v>
      </c>
      <c r="BF748" s="140">
        <f>IF(N748="snížená",J748,0)</f>
        <v>0</v>
      </c>
      <c r="BG748" s="140">
        <f>IF(N748="zákl. přenesená",J748,0)</f>
        <v>0</v>
      </c>
      <c r="BH748" s="140">
        <f>IF(N748="sníž. přenesená",J748,0)</f>
        <v>0</v>
      </c>
      <c r="BI748" s="140">
        <f>IF(N748="nulová",J748,0)</f>
        <v>0</v>
      </c>
      <c r="BJ748" s="17" t="s">
        <v>85</v>
      </c>
      <c r="BK748" s="140">
        <f>ROUND(I748*H748,2)</f>
        <v>0</v>
      </c>
      <c r="BL748" s="17" t="s">
        <v>230</v>
      </c>
      <c r="BM748" s="139" t="s">
        <v>1437</v>
      </c>
    </row>
    <row r="749" spans="2:65" s="12" customFormat="1" ht="11.25">
      <c r="B749" s="147"/>
      <c r="D749" s="145" t="s">
        <v>149</v>
      </c>
      <c r="E749" s="148" t="s">
        <v>3</v>
      </c>
      <c r="F749" s="149" t="s">
        <v>1438</v>
      </c>
      <c r="H749" s="150">
        <v>0.11700000000000001</v>
      </c>
      <c r="I749" s="151"/>
      <c r="L749" s="147"/>
      <c r="M749" s="152"/>
      <c r="T749" s="153"/>
      <c r="AT749" s="148" t="s">
        <v>149</v>
      </c>
      <c r="AU749" s="148" t="s">
        <v>88</v>
      </c>
      <c r="AV749" s="12" t="s">
        <v>88</v>
      </c>
      <c r="AW749" s="12" t="s">
        <v>37</v>
      </c>
      <c r="AX749" s="12" t="s">
        <v>85</v>
      </c>
      <c r="AY749" s="148" t="s">
        <v>128</v>
      </c>
    </row>
    <row r="750" spans="2:65" s="1" customFormat="1" ht="21.75" customHeight="1">
      <c r="B750" s="127"/>
      <c r="C750" s="128" t="s">
        <v>1439</v>
      </c>
      <c r="D750" s="128" t="s">
        <v>131</v>
      </c>
      <c r="E750" s="129" t="s">
        <v>1440</v>
      </c>
      <c r="F750" s="130" t="s">
        <v>1441</v>
      </c>
      <c r="G750" s="131" t="s">
        <v>134</v>
      </c>
      <c r="H750" s="132">
        <v>364.32</v>
      </c>
      <c r="I750" s="133"/>
      <c r="J750" s="134">
        <f>ROUND(I750*H750,2)</f>
        <v>0</v>
      </c>
      <c r="K750" s="130" t="s">
        <v>135</v>
      </c>
      <c r="L750" s="32"/>
      <c r="M750" s="135" t="s">
        <v>3</v>
      </c>
      <c r="N750" s="136" t="s">
        <v>48</v>
      </c>
      <c r="P750" s="137">
        <f>O750*H750</f>
        <v>0</v>
      </c>
      <c r="Q750" s="137">
        <v>0</v>
      </c>
      <c r="R750" s="137">
        <f>Q750*H750</f>
        <v>0</v>
      </c>
      <c r="S750" s="137">
        <v>0</v>
      </c>
      <c r="T750" s="138">
        <f>S750*H750</f>
        <v>0</v>
      </c>
      <c r="AR750" s="139" t="s">
        <v>230</v>
      </c>
      <c r="AT750" s="139" t="s">
        <v>131</v>
      </c>
      <c r="AU750" s="139" t="s">
        <v>88</v>
      </c>
      <c r="AY750" s="17" t="s">
        <v>128</v>
      </c>
      <c r="BE750" s="140">
        <f>IF(N750="základní",J750,0)</f>
        <v>0</v>
      </c>
      <c r="BF750" s="140">
        <f>IF(N750="snížená",J750,0)</f>
        <v>0</v>
      </c>
      <c r="BG750" s="140">
        <f>IF(N750="zákl. přenesená",J750,0)</f>
        <v>0</v>
      </c>
      <c r="BH750" s="140">
        <f>IF(N750="sníž. přenesená",J750,0)</f>
        <v>0</v>
      </c>
      <c r="BI750" s="140">
        <f>IF(N750="nulová",J750,0)</f>
        <v>0</v>
      </c>
      <c r="BJ750" s="17" t="s">
        <v>85</v>
      </c>
      <c r="BK750" s="140">
        <f>ROUND(I750*H750,2)</f>
        <v>0</v>
      </c>
      <c r="BL750" s="17" t="s">
        <v>230</v>
      </c>
      <c r="BM750" s="139" t="s">
        <v>1442</v>
      </c>
    </row>
    <row r="751" spans="2:65" s="1" customFormat="1" ht="11.25">
      <c r="B751" s="32"/>
      <c r="D751" s="141" t="s">
        <v>138</v>
      </c>
      <c r="F751" s="142" t="s">
        <v>1443</v>
      </c>
      <c r="I751" s="143"/>
      <c r="L751" s="32"/>
      <c r="M751" s="144"/>
      <c r="T751" s="53"/>
      <c r="AT751" s="17" t="s">
        <v>138</v>
      </c>
      <c r="AU751" s="17" t="s">
        <v>88</v>
      </c>
    </row>
    <row r="752" spans="2:65" s="14" customFormat="1" ht="11.25">
      <c r="B752" s="171"/>
      <c r="D752" s="145" t="s">
        <v>149</v>
      </c>
      <c r="E752" s="172" t="s">
        <v>3</v>
      </c>
      <c r="F752" s="173" t="s">
        <v>1429</v>
      </c>
      <c r="H752" s="172" t="s">
        <v>3</v>
      </c>
      <c r="I752" s="174"/>
      <c r="L752" s="171"/>
      <c r="M752" s="175"/>
      <c r="T752" s="176"/>
      <c r="AT752" s="172" t="s">
        <v>149</v>
      </c>
      <c r="AU752" s="172" t="s">
        <v>88</v>
      </c>
      <c r="AV752" s="14" t="s">
        <v>85</v>
      </c>
      <c r="AW752" s="14" t="s">
        <v>37</v>
      </c>
      <c r="AX752" s="14" t="s">
        <v>77</v>
      </c>
      <c r="AY752" s="172" t="s">
        <v>128</v>
      </c>
    </row>
    <row r="753" spans="2:65" s="12" customFormat="1" ht="22.5">
      <c r="B753" s="147"/>
      <c r="D753" s="145" t="s">
        <v>149</v>
      </c>
      <c r="E753" s="148" t="s">
        <v>3</v>
      </c>
      <c r="F753" s="149" t="s">
        <v>1444</v>
      </c>
      <c r="H753" s="150">
        <v>237.5</v>
      </c>
      <c r="I753" s="151"/>
      <c r="L753" s="147"/>
      <c r="M753" s="152"/>
      <c r="T753" s="153"/>
      <c r="AT753" s="148" t="s">
        <v>149</v>
      </c>
      <c r="AU753" s="148" t="s">
        <v>88</v>
      </c>
      <c r="AV753" s="12" t="s">
        <v>88</v>
      </c>
      <c r="AW753" s="12" t="s">
        <v>37</v>
      </c>
      <c r="AX753" s="12" t="s">
        <v>77</v>
      </c>
      <c r="AY753" s="148" t="s">
        <v>128</v>
      </c>
    </row>
    <row r="754" spans="2:65" s="12" customFormat="1" ht="11.25">
      <c r="B754" s="147"/>
      <c r="D754" s="145" t="s">
        <v>149</v>
      </c>
      <c r="E754" s="148" t="s">
        <v>3</v>
      </c>
      <c r="F754" s="149" t="s">
        <v>1445</v>
      </c>
      <c r="H754" s="150">
        <v>35.32</v>
      </c>
      <c r="I754" s="151"/>
      <c r="L754" s="147"/>
      <c r="M754" s="152"/>
      <c r="T754" s="153"/>
      <c r="AT754" s="148" t="s">
        <v>149</v>
      </c>
      <c r="AU754" s="148" t="s">
        <v>88</v>
      </c>
      <c r="AV754" s="12" t="s">
        <v>88</v>
      </c>
      <c r="AW754" s="12" t="s">
        <v>37</v>
      </c>
      <c r="AX754" s="12" t="s">
        <v>77</v>
      </c>
      <c r="AY754" s="148" t="s">
        <v>128</v>
      </c>
    </row>
    <row r="755" spans="2:65" s="12" customFormat="1" ht="11.25">
      <c r="B755" s="147"/>
      <c r="D755" s="145" t="s">
        <v>149</v>
      </c>
      <c r="E755" s="148" t="s">
        <v>3</v>
      </c>
      <c r="F755" s="149" t="s">
        <v>1446</v>
      </c>
      <c r="H755" s="150">
        <v>91.5</v>
      </c>
      <c r="I755" s="151"/>
      <c r="L755" s="147"/>
      <c r="M755" s="152"/>
      <c r="T755" s="153"/>
      <c r="AT755" s="148" t="s">
        <v>149</v>
      </c>
      <c r="AU755" s="148" t="s">
        <v>88</v>
      </c>
      <c r="AV755" s="12" t="s">
        <v>88</v>
      </c>
      <c r="AW755" s="12" t="s">
        <v>37</v>
      </c>
      <c r="AX755" s="12" t="s">
        <v>77</v>
      </c>
      <c r="AY755" s="148" t="s">
        <v>128</v>
      </c>
    </row>
    <row r="756" spans="2:65" s="13" customFormat="1" ht="11.25">
      <c r="B756" s="154"/>
      <c r="D756" s="145" t="s">
        <v>149</v>
      </c>
      <c r="E756" s="155" t="s">
        <v>3</v>
      </c>
      <c r="F756" s="156" t="s">
        <v>153</v>
      </c>
      <c r="H756" s="157">
        <v>364.32</v>
      </c>
      <c r="I756" s="158"/>
      <c r="L756" s="154"/>
      <c r="M756" s="159"/>
      <c r="T756" s="160"/>
      <c r="AT756" s="155" t="s">
        <v>149</v>
      </c>
      <c r="AU756" s="155" t="s">
        <v>88</v>
      </c>
      <c r="AV756" s="13" t="s">
        <v>136</v>
      </c>
      <c r="AW756" s="13" t="s">
        <v>37</v>
      </c>
      <c r="AX756" s="13" t="s">
        <v>85</v>
      </c>
      <c r="AY756" s="155" t="s">
        <v>128</v>
      </c>
    </row>
    <row r="757" spans="2:65" s="1" customFormat="1" ht="16.5" customHeight="1">
      <c r="B757" s="127"/>
      <c r="C757" s="161" t="s">
        <v>1447</v>
      </c>
      <c r="D757" s="161" t="s">
        <v>155</v>
      </c>
      <c r="E757" s="162" t="s">
        <v>1420</v>
      </c>
      <c r="F757" s="163" t="s">
        <v>1421</v>
      </c>
      <c r="G757" s="164" t="s">
        <v>263</v>
      </c>
      <c r="H757" s="165">
        <v>0.14899999999999999</v>
      </c>
      <c r="I757" s="166"/>
      <c r="J757" s="167">
        <f>ROUND(I757*H757,2)</f>
        <v>0</v>
      </c>
      <c r="K757" s="163" t="s">
        <v>135</v>
      </c>
      <c r="L757" s="168"/>
      <c r="M757" s="169" t="s">
        <v>3</v>
      </c>
      <c r="N757" s="170" t="s">
        <v>48</v>
      </c>
      <c r="P757" s="137">
        <f>O757*H757</f>
        <v>0</v>
      </c>
      <c r="Q757" s="137">
        <v>1</v>
      </c>
      <c r="R757" s="137">
        <f>Q757*H757</f>
        <v>0.14899999999999999</v>
      </c>
      <c r="S757" s="137">
        <v>0</v>
      </c>
      <c r="T757" s="138">
        <f>S757*H757</f>
        <v>0</v>
      </c>
      <c r="AR757" s="139" t="s">
        <v>620</v>
      </c>
      <c r="AT757" s="139" t="s">
        <v>155</v>
      </c>
      <c r="AU757" s="139" t="s">
        <v>88</v>
      </c>
      <c r="AY757" s="17" t="s">
        <v>128</v>
      </c>
      <c r="BE757" s="140">
        <f>IF(N757="základní",J757,0)</f>
        <v>0</v>
      </c>
      <c r="BF757" s="140">
        <f>IF(N757="snížená",J757,0)</f>
        <v>0</v>
      </c>
      <c r="BG757" s="140">
        <f>IF(N757="zákl. přenesená",J757,0)</f>
        <v>0</v>
      </c>
      <c r="BH757" s="140">
        <f>IF(N757="sníž. přenesená",J757,0)</f>
        <v>0</v>
      </c>
      <c r="BI757" s="140">
        <f>IF(N757="nulová",J757,0)</f>
        <v>0</v>
      </c>
      <c r="BJ757" s="17" t="s">
        <v>85</v>
      </c>
      <c r="BK757" s="140">
        <f>ROUND(I757*H757,2)</f>
        <v>0</v>
      </c>
      <c r="BL757" s="17" t="s">
        <v>230</v>
      </c>
      <c r="BM757" s="139" t="s">
        <v>1448</v>
      </c>
    </row>
    <row r="758" spans="2:65" s="12" customFormat="1" ht="11.25">
      <c r="B758" s="147"/>
      <c r="D758" s="145" t="s">
        <v>149</v>
      </c>
      <c r="E758" s="148" t="s">
        <v>3</v>
      </c>
      <c r="F758" s="149" t="s">
        <v>1449</v>
      </c>
      <c r="H758" s="150">
        <v>0.14899999999999999</v>
      </c>
      <c r="I758" s="151"/>
      <c r="L758" s="147"/>
      <c r="M758" s="152"/>
      <c r="T758" s="153"/>
      <c r="AT758" s="148" t="s">
        <v>149</v>
      </c>
      <c r="AU758" s="148" t="s">
        <v>88</v>
      </c>
      <c r="AV758" s="12" t="s">
        <v>88</v>
      </c>
      <c r="AW758" s="12" t="s">
        <v>37</v>
      </c>
      <c r="AX758" s="12" t="s">
        <v>85</v>
      </c>
      <c r="AY758" s="148" t="s">
        <v>128</v>
      </c>
    </row>
    <row r="759" spans="2:65" s="1" customFormat="1" ht="16.5" customHeight="1">
      <c r="B759" s="127"/>
      <c r="C759" s="128" t="s">
        <v>1450</v>
      </c>
      <c r="D759" s="128" t="s">
        <v>131</v>
      </c>
      <c r="E759" s="129" t="s">
        <v>1451</v>
      </c>
      <c r="F759" s="130" t="s">
        <v>1452</v>
      </c>
      <c r="G759" s="131" t="s">
        <v>134</v>
      </c>
      <c r="H759" s="132">
        <v>316.5</v>
      </c>
      <c r="I759" s="133"/>
      <c r="J759" s="134">
        <f>ROUND(I759*H759,2)</f>
        <v>0</v>
      </c>
      <c r="K759" s="130" t="s">
        <v>135</v>
      </c>
      <c r="L759" s="32"/>
      <c r="M759" s="135" t="s">
        <v>3</v>
      </c>
      <c r="N759" s="136" t="s">
        <v>48</v>
      </c>
      <c r="P759" s="137">
        <f>O759*H759</f>
        <v>0</v>
      </c>
      <c r="Q759" s="137">
        <v>0</v>
      </c>
      <c r="R759" s="137">
        <f>Q759*H759</f>
        <v>0</v>
      </c>
      <c r="S759" s="137">
        <v>0</v>
      </c>
      <c r="T759" s="138">
        <f>S759*H759</f>
        <v>0</v>
      </c>
      <c r="AR759" s="139" t="s">
        <v>230</v>
      </c>
      <c r="AT759" s="139" t="s">
        <v>131</v>
      </c>
      <c r="AU759" s="139" t="s">
        <v>88</v>
      </c>
      <c r="AY759" s="17" t="s">
        <v>128</v>
      </c>
      <c r="BE759" s="140">
        <f>IF(N759="základní",J759,0)</f>
        <v>0</v>
      </c>
      <c r="BF759" s="140">
        <f>IF(N759="snížená",J759,0)</f>
        <v>0</v>
      </c>
      <c r="BG759" s="140">
        <f>IF(N759="zákl. přenesená",J759,0)</f>
        <v>0</v>
      </c>
      <c r="BH759" s="140">
        <f>IF(N759="sníž. přenesená",J759,0)</f>
        <v>0</v>
      </c>
      <c r="BI759" s="140">
        <f>IF(N759="nulová",J759,0)</f>
        <v>0</v>
      </c>
      <c r="BJ759" s="17" t="s">
        <v>85</v>
      </c>
      <c r="BK759" s="140">
        <f>ROUND(I759*H759,2)</f>
        <v>0</v>
      </c>
      <c r="BL759" s="17" t="s">
        <v>230</v>
      </c>
      <c r="BM759" s="139" t="s">
        <v>1453</v>
      </c>
    </row>
    <row r="760" spans="2:65" s="1" customFormat="1" ht="11.25">
      <c r="B760" s="32"/>
      <c r="D760" s="141" t="s">
        <v>138</v>
      </c>
      <c r="F760" s="142" t="s">
        <v>1454</v>
      </c>
      <c r="I760" s="143"/>
      <c r="L760" s="32"/>
      <c r="M760" s="144"/>
      <c r="T760" s="53"/>
      <c r="AT760" s="17" t="s">
        <v>138</v>
      </c>
      <c r="AU760" s="17" t="s">
        <v>88</v>
      </c>
    </row>
    <row r="761" spans="2:65" s="14" customFormat="1" ht="11.25">
      <c r="B761" s="171"/>
      <c r="D761" s="145" t="s">
        <v>149</v>
      </c>
      <c r="E761" s="172" t="s">
        <v>3</v>
      </c>
      <c r="F761" s="173" t="s">
        <v>774</v>
      </c>
      <c r="H761" s="172" t="s">
        <v>3</v>
      </c>
      <c r="I761" s="174"/>
      <c r="L761" s="171"/>
      <c r="M761" s="175"/>
      <c r="T761" s="176"/>
      <c r="AT761" s="172" t="s">
        <v>149</v>
      </c>
      <c r="AU761" s="172" t="s">
        <v>88</v>
      </c>
      <c r="AV761" s="14" t="s">
        <v>85</v>
      </c>
      <c r="AW761" s="14" t="s">
        <v>37</v>
      </c>
      <c r="AX761" s="14" t="s">
        <v>77</v>
      </c>
      <c r="AY761" s="172" t="s">
        <v>128</v>
      </c>
    </row>
    <row r="762" spans="2:65" s="14" customFormat="1" ht="11.25">
      <c r="B762" s="171"/>
      <c r="D762" s="145" t="s">
        <v>149</v>
      </c>
      <c r="E762" s="172" t="s">
        <v>3</v>
      </c>
      <c r="F762" s="173" t="s">
        <v>1455</v>
      </c>
      <c r="H762" s="172" t="s">
        <v>3</v>
      </c>
      <c r="I762" s="174"/>
      <c r="L762" s="171"/>
      <c r="M762" s="175"/>
      <c r="T762" s="176"/>
      <c r="AT762" s="172" t="s">
        <v>149</v>
      </c>
      <c r="AU762" s="172" t="s">
        <v>88</v>
      </c>
      <c r="AV762" s="14" t="s">
        <v>85</v>
      </c>
      <c r="AW762" s="14" t="s">
        <v>37</v>
      </c>
      <c r="AX762" s="14" t="s">
        <v>77</v>
      </c>
      <c r="AY762" s="172" t="s">
        <v>128</v>
      </c>
    </row>
    <row r="763" spans="2:65" s="12" customFormat="1" ht="11.25">
      <c r="B763" s="147"/>
      <c r="D763" s="145" t="s">
        <v>149</v>
      </c>
      <c r="E763" s="148" t="s">
        <v>3</v>
      </c>
      <c r="F763" s="149" t="s">
        <v>1456</v>
      </c>
      <c r="H763" s="150">
        <v>144</v>
      </c>
      <c r="I763" s="151"/>
      <c r="L763" s="147"/>
      <c r="M763" s="152"/>
      <c r="T763" s="153"/>
      <c r="AT763" s="148" t="s">
        <v>149</v>
      </c>
      <c r="AU763" s="148" t="s">
        <v>88</v>
      </c>
      <c r="AV763" s="12" t="s">
        <v>88</v>
      </c>
      <c r="AW763" s="12" t="s">
        <v>37</v>
      </c>
      <c r="AX763" s="12" t="s">
        <v>77</v>
      </c>
      <c r="AY763" s="148" t="s">
        <v>128</v>
      </c>
    </row>
    <row r="764" spans="2:65" s="12" customFormat="1" ht="11.25">
      <c r="B764" s="147"/>
      <c r="D764" s="145" t="s">
        <v>149</v>
      </c>
      <c r="E764" s="148" t="s">
        <v>3</v>
      </c>
      <c r="F764" s="149" t="s">
        <v>1457</v>
      </c>
      <c r="H764" s="150">
        <v>81</v>
      </c>
      <c r="I764" s="151"/>
      <c r="L764" s="147"/>
      <c r="M764" s="152"/>
      <c r="T764" s="153"/>
      <c r="AT764" s="148" t="s">
        <v>149</v>
      </c>
      <c r="AU764" s="148" t="s">
        <v>88</v>
      </c>
      <c r="AV764" s="12" t="s">
        <v>88</v>
      </c>
      <c r="AW764" s="12" t="s">
        <v>37</v>
      </c>
      <c r="AX764" s="12" t="s">
        <v>77</v>
      </c>
      <c r="AY764" s="148" t="s">
        <v>128</v>
      </c>
    </row>
    <row r="765" spans="2:65" s="12" customFormat="1" ht="11.25">
      <c r="B765" s="147"/>
      <c r="D765" s="145" t="s">
        <v>149</v>
      </c>
      <c r="E765" s="148" t="s">
        <v>3</v>
      </c>
      <c r="F765" s="149" t="s">
        <v>1446</v>
      </c>
      <c r="H765" s="150">
        <v>91.5</v>
      </c>
      <c r="I765" s="151"/>
      <c r="L765" s="147"/>
      <c r="M765" s="152"/>
      <c r="T765" s="153"/>
      <c r="AT765" s="148" t="s">
        <v>149</v>
      </c>
      <c r="AU765" s="148" t="s">
        <v>88</v>
      </c>
      <c r="AV765" s="12" t="s">
        <v>88</v>
      </c>
      <c r="AW765" s="12" t="s">
        <v>37</v>
      </c>
      <c r="AX765" s="12" t="s">
        <v>77</v>
      </c>
      <c r="AY765" s="148" t="s">
        <v>128</v>
      </c>
    </row>
    <row r="766" spans="2:65" s="13" customFormat="1" ht="11.25">
      <c r="B766" s="154"/>
      <c r="D766" s="145" t="s">
        <v>149</v>
      </c>
      <c r="E766" s="155" t="s">
        <v>3</v>
      </c>
      <c r="F766" s="156" t="s">
        <v>153</v>
      </c>
      <c r="H766" s="157">
        <v>316.5</v>
      </c>
      <c r="I766" s="158"/>
      <c r="L766" s="154"/>
      <c r="M766" s="159"/>
      <c r="T766" s="160"/>
      <c r="AT766" s="155" t="s">
        <v>149</v>
      </c>
      <c r="AU766" s="155" t="s">
        <v>88</v>
      </c>
      <c r="AV766" s="13" t="s">
        <v>136</v>
      </c>
      <c r="AW766" s="13" t="s">
        <v>37</v>
      </c>
      <c r="AX766" s="13" t="s">
        <v>85</v>
      </c>
      <c r="AY766" s="155" t="s">
        <v>128</v>
      </c>
    </row>
    <row r="767" spans="2:65" s="1" customFormat="1" ht="16.5" customHeight="1">
      <c r="B767" s="127"/>
      <c r="C767" s="161" t="s">
        <v>1458</v>
      </c>
      <c r="D767" s="161" t="s">
        <v>155</v>
      </c>
      <c r="E767" s="162" t="s">
        <v>1459</v>
      </c>
      <c r="F767" s="163" t="s">
        <v>1460</v>
      </c>
      <c r="G767" s="164" t="s">
        <v>134</v>
      </c>
      <c r="H767" s="165">
        <v>386.447</v>
      </c>
      <c r="I767" s="166"/>
      <c r="J767" s="167">
        <f>ROUND(I767*H767,2)</f>
        <v>0</v>
      </c>
      <c r="K767" s="163" t="s">
        <v>135</v>
      </c>
      <c r="L767" s="168"/>
      <c r="M767" s="169" t="s">
        <v>3</v>
      </c>
      <c r="N767" s="170" t="s">
        <v>48</v>
      </c>
      <c r="P767" s="137">
        <f>O767*H767</f>
        <v>0</v>
      </c>
      <c r="Q767" s="137">
        <v>2.9999999999999997E-4</v>
      </c>
      <c r="R767" s="137">
        <f>Q767*H767</f>
        <v>0.11593409999999998</v>
      </c>
      <c r="S767" s="137">
        <v>0</v>
      </c>
      <c r="T767" s="138">
        <f>S767*H767</f>
        <v>0</v>
      </c>
      <c r="AR767" s="139" t="s">
        <v>620</v>
      </c>
      <c r="AT767" s="139" t="s">
        <v>155</v>
      </c>
      <c r="AU767" s="139" t="s">
        <v>88</v>
      </c>
      <c r="AY767" s="17" t="s">
        <v>128</v>
      </c>
      <c r="BE767" s="140">
        <f>IF(N767="základní",J767,0)</f>
        <v>0</v>
      </c>
      <c r="BF767" s="140">
        <f>IF(N767="snížená",J767,0)</f>
        <v>0</v>
      </c>
      <c r="BG767" s="140">
        <f>IF(N767="zákl. přenesená",J767,0)</f>
        <v>0</v>
      </c>
      <c r="BH767" s="140">
        <f>IF(N767="sníž. přenesená",J767,0)</f>
        <v>0</v>
      </c>
      <c r="BI767" s="140">
        <f>IF(N767="nulová",J767,0)</f>
        <v>0</v>
      </c>
      <c r="BJ767" s="17" t="s">
        <v>85</v>
      </c>
      <c r="BK767" s="140">
        <f>ROUND(I767*H767,2)</f>
        <v>0</v>
      </c>
      <c r="BL767" s="17" t="s">
        <v>230</v>
      </c>
      <c r="BM767" s="139" t="s">
        <v>1461</v>
      </c>
    </row>
    <row r="768" spans="2:65" s="12" customFormat="1" ht="11.25">
      <c r="B768" s="147"/>
      <c r="D768" s="145" t="s">
        <v>149</v>
      </c>
      <c r="E768" s="148" t="s">
        <v>3</v>
      </c>
      <c r="F768" s="149" t="s">
        <v>1462</v>
      </c>
      <c r="H768" s="150">
        <v>386.447</v>
      </c>
      <c r="I768" s="151"/>
      <c r="L768" s="147"/>
      <c r="M768" s="152"/>
      <c r="T768" s="153"/>
      <c r="AT768" s="148" t="s">
        <v>149</v>
      </c>
      <c r="AU768" s="148" t="s">
        <v>88</v>
      </c>
      <c r="AV768" s="12" t="s">
        <v>88</v>
      </c>
      <c r="AW768" s="12" t="s">
        <v>37</v>
      </c>
      <c r="AX768" s="12" t="s">
        <v>85</v>
      </c>
      <c r="AY768" s="148" t="s">
        <v>128</v>
      </c>
    </row>
    <row r="769" spans="2:65" s="1" customFormat="1" ht="16.5" customHeight="1">
      <c r="B769" s="127"/>
      <c r="C769" s="128" t="s">
        <v>1463</v>
      </c>
      <c r="D769" s="128" t="s">
        <v>131</v>
      </c>
      <c r="E769" s="129" t="s">
        <v>1464</v>
      </c>
      <c r="F769" s="130" t="s">
        <v>1465</v>
      </c>
      <c r="G769" s="131" t="s">
        <v>134</v>
      </c>
      <c r="H769" s="132">
        <v>158.25</v>
      </c>
      <c r="I769" s="133"/>
      <c r="J769" s="134">
        <f>ROUND(I769*H769,2)</f>
        <v>0</v>
      </c>
      <c r="K769" s="130" t="s">
        <v>135</v>
      </c>
      <c r="L769" s="32"/>
      <c r="M769" s="135" t="s">
        <v>3</v>
      </c>
      <c r="N769" s="136" t="s">
        <v>48</v>
      </c>
      <c r="P769" s="137">
        <f>O769*H769</f>
        <v>0</v>
      </c>
      <c r="Q769" s="137">
        <v>4.0000000000000002E-4</v>
      </c>
      <c r="R769" s="137">
        <f>Q769*H769</f>
        <v>6.3300000000000009E-2</v>
      </c>
      <c r="S769" s="137">
        <v>0</v>
      </c>
      <c r="T769" s="138">
        <f>S769*H769</f>
        <v>0</v>
      </c>
      <c r="AR769" s="139" t="s">
        <v>230</v>
      </c>
      <c r="AT769" s="139" t="s">
        <v>131</v>
      </c>
      <c r="AU769" s="139" t="s">
        <v>88</v>
      </c>
      <c r="AY769" s="17" t="s">
        <v>128</v>
      </c>
      <c r="BE769" s="140">
        <f>IF(N769="základní",J769,0)</f>
        <v>0</v>
      </c>
      <c r="BF769" s="140">
        <f>IF(N769="snížená",J769,0)</f>
        <v>0</v>
      </c>
      <c r="BG769" s="140">
        <f>IF(N769="zákl. přenesená",J769,0)</f>
        <v>0</v>
      </c>
      <c r="BH769" s="140">
        <f>IF(N769="sníž. přenesená",J769,0)</f>
        <v>0</v>
      </c>
      <c r="BI769" s="140">
        <f>IF(N769="nulová",J769,0)</f>
        <v>0</v>
      </c>
      <c r="BJ769" s="17" t="s">
        <v>85</v>
      </c>
      <c r="BK769" s="140">
        <f>ROUND(I769*H769,2)</f>
        <v>0</v>
      </c>
      <c r="BL769" s="17" t="s">
        <v>230</v>
      </c>
      <c r="BM769" s="139" t="s">
        <v>1466</v>
      </c>
    </row>
    <row r="770" spans="2:65" s="1" customFormat="1" ht="11.25">
      <c r="B770" s="32"/>
      <c r="D770" s="141" t="s">
        <v>138</v>
      </c>
      <c r="F770" s="142" t="s">
        <v>1467</v>
      </c>
      <c r="I770" s="143"/>
      <c r="L770" s="32"/>
      <c r="M770" s="144"/>
      <c r="T770" s="53"/>
      <c r="AT770" s="17" t="s">
        <v>138</v>
      </c>
      <c r="AU770" s="17" t="s">
        <v>88</v>
      </c>
    </row>
    <row r="771" spans="2:65" s="14" customFormat="1" ht="11.25">
      <c r="B771" s="171"/>
      <c r="D771" s="145" t="s">
        <v>149</v>
      </c>
      <c r="E771" s="172" t="s">
        <v>3</v>
      </c>
      <c r="F771" s="173" t="s">
        <v>774</v>
      </c>
      <c r="H771" s="172" t="s">
        <v>3</v>
      </c>
      <c r="I771" s="174"/>
      <c r="L771" s="171"/>
      <c r="M771" s="175"/>
      <c r="T771" s="176"/>
      <c r="AT771" s="172" t="s">
        <v>149</v>
      </c>
      <c r="AU771" s="172" t="s">
        <v>88</v>
      </c>
      <c r="AV771" s="14" t="s">
        <v>85</v>
      </c>
      <c r="AW771" s="14" t="s">
        <v>37</v>
      </c>
      <c r="AX771" s="14" t="s">
        <v>77</v>
      </c>
      <c r="AY771" s="172" t="s">
        <v>128</v>
      </c>
    </row>
    <row r="772" spans="2:65" s="12" customFormat="1" ht="11.25">
      <c r="B772" s="147"/>
      <c r="D772" s="145" t="s">
        <v>149</v>
      </c>
      <c r="E772" s="148" t="s">
        <v>3</v>
      </c>
      <c r="F772" s="149" t="s">
        <v>1431</v>
      </c>
      <c r="H772" s="150">
        <v>72</v>
      </c>
      <c r="I772" s="151"/>
      <c r="L772" s="147"/>
      <c r="M772" s="152"/>
      <c r="T772" s="153"/>
      <c r="AT772" s="148" t="s">
        <v>149</v>
      </c>
      <c r="AU772" s="148" t="s">
        <v>88</v>
      </c>
      <c r="AV772" s="12" t="s">
        <v>88</v>
      </c>
      <c r="AW772" s="12" t="s">
        <v>37</v>
      </c>
      <c r="AX772" s="12" t="s">
        <v>77</v>
      </c>
      <c r="AY772" s="148" t="s">
        <v>128</v>
      </c>
    </row>
    <row r="773" spans="2:65" s="12" customFormat="1" ht="11.25">
      <c r="B773" s="147"/>
      <c r="D773" s="145" t="s">
        <v>149</v>
      </c>
      <c r="E773" s="148" t="s">
        <v>3</v>
      </c>
      <c r="F773" s="149" t="s">
        <v>1432</v>
      </c>
      <c r="H773" s="150">
        <v>40.5</v>
      </c>
      <c r="I773" s="151"/>
      <c r="L773" s="147"/>
      <c r="M773" s="152"/>
      <c r="T773" s="153"/>
      <c r="AT773" s="148" t="s">
        <v>149</v>
      </c>
      <c r="AU773" s="148" t="s">
        <v>88</v>
      </c>
      <c r="AV773" s="12" t="s">
        <v>88</v>
      </c>
      <c r="AW773" s="12" t="s">
        <v>37</v>
      </c>
      <c r="AX773" s="12" t="s">
        <v>77</v>
      </c>
      <c r="AY773" s="148" t="s">
        <v>128</v>
      </c>
    </row>
    <row r="774" spans="2:65" s="12" customFormat="1" ht="11.25">
      <c r="B774" s="147"/>
      <c r="D774" s="145" t="s">
        <v>149</v>
      </c>
      <c r="E774" s="148" t="s">
        <v>3</v>
      </c>
      <c r="F774" s="149" t="s">
        <v>1435</v>
      </c>
      <c r="H774" s="150">
        <v>45.75</v>
      </c>
      <c r="I774" s="151"/>
      <c r="L774" s="147"/>
      <c r="M774" s="152"/>
      <c r="T774" s="153"/>
      <c r="AT774" s="148" t="s">
        <v>149</v>
      </c>
      <c r="AU774" s="148" t="s">
        <v>88</v>
      </c>
      <c r="AV774" s="12" t="s">
        <v>88</v>
      </c>
      <c r="AW774" s="12" t="s">
        <v>37</v>
      </c>
      <c r="AX774" s="12" t="s">
        <v>77</v>
      </c>
      <c r="AY774" s="148" t="s">
        <v>128</v>
      </c>
    </row>
    <row r="775" spans="2:65" s="13" customFormat="1" ht="11.25">
      <c r="B775" s="154"/>
      <c r="D775" s="145" t="s">
        <v>149</v>
      </c>
      <c r="E775" s="155" t="s">
        <v>3</v>
      </c>
      <c r="F775" s="156" t="s">
        <v>153</v>
      </c>
      <c r="H775" s="157">
        <v>158.25</v>
      </c>
      <c r="I775" s="158"/>
      <c r="L775" s="154"/>
      <c r="M775" s="159"/>
      <c r="T775" s="160"/>
      <c r="AT775" s="155" t="s">
        <v>149</v>
      </c>
      <c r="AU775" s="155" t="s">
        <v>88</v>
      </c>
      <c r="AV775" s="13" t="s">
        <v>136</v>
      </c>
      <c r="AW775" s="13" t="s">
        <v>37</v>
      </c>
      <c r="AX775" s="13" t="s">
        <v>85</v>
      </c>
      <c r="AY775" s="155" t="s">
        <v>128</v>
      </c>
    </row>
    <row r="776" spans="2:65" s="1" customFormat="1" ht="24.2" customHeight="1">
      <c r="B776" s="127"/>
      <c r="C776" s="161" t="s">
        <v>1468</v>
      </c>
      <c r="D776" s="161" t="s">
        <v>155</v>
      </c>
      <c r="E776" s="162" t="s">
        <v>1469</v>
      </c>
      <c r="F776" s="163" t="s">
        <v>1470</v>
      </c>
      <c r="G776" s="164" t="s">
        <v>134</v>
      </c>
      <c r="H776" s="165">
        <v>193.22300000000001</v>
      </c>
      <c r="I776" s="166"/>
      <c r="J776" s="167">
        <f>ROUND(I776*H776,2)</f>
        <v>0</v>
      </c>
      <c r="K776" s="163" t="s">
        <v>135</v>
      </c>
      <c r="L776" s="168"/>
      <c r="M776" s="169" t="s">
        <v>3</v>
      </c>
      <c r="N776" s="170" t="s">
        <v>48</v>
      </c>
      <c r="P776" s="137">
        <f>O776*H776</f>
        <v>0</v>
      </c>
      <c r="Q776" s="137">
        <v>6.4000000000000003E-3</v>
      </c>
      <c r="R776" s="137">
        <f>Q776*H776</f>
        <v>1.2366272</v>
      </c>
      <c r="S776" s="137">
        <v>0</v>
      </c>
      <c r="T776" s="138">
        <f>S776*H776</f>
        <v>0</v>
      </c>
      <c r="AR776" s="139" t="s">
        <v>620</v>
      </c>
      <c r="AT776" s="139" t="s">
        <v>155</v>
      </c>
      <c r="AU776" s="139" t="s">
        <v>88</v>
      </c>
      <c r="AY776" s="17" t="s">
        <v>128</v>
      </c>
      <c r="BE776" s="140">
        <f>IF(N776="základní",J776,0)</f>
        <v>0</v>
      </c>
      <c r="BF776" s="140">
        <f>IF(N776="snížená",J776,0)</f>
        <v>0</v>
      </c>
      <c r="BG776" s="140">
        <f>IF(N776="zákl. přenesená",J776,0)</f>
        <v>0</v>
      </c>
      <c r="BH776" s="140">
        <f>IF(N776="sníž. přenesená",J776,0)</f>
        <v>0</v>
      </c>
      <c r="BI776" s="140">
        <f>IF(N776="nulová",J776,0)</f>
        <v>0</v>
      </c>
      <c r="BJ776" s="17" t="s">
        <v>85</v>
      </c>
      <c r="BK776" s="140">
        <f>ROUND(I776*H776,2)</f>
        <v>0</v>
      </c>
      <c r="BL776" s="17" t="s">
        <v>230</v>
      </c>
      <c r="BM776" s="139" t="s">
        <v>1471</v>
      </c>
    </row>
    <row r="777" spans="2:65" s="12" customFormat="1" ht="11.25">
      <c r="B777" s="147"/>
      <c r="D777" s="145" t="s">
        <v>149</v>
      </c>
      <c r="E777" s="148" t="s">
        <v>3</v>
      </c>
      <c r="F777" s="149" t="s">
        <v>1472</v>
      </c>
      <c r="H777" s="150">
        <v>193.22300000000001</v>
      </c>
      <c r="I777" s="151"/>
      <c r="L777" s="147"/>
      <c r="M777" s="152"/>
      <c r="T777" s="153"/>
      <c r="AT777" s="148" t="s">
        <v>149</v>
      </c>
      <c r="AU777" s="148" t="s">
        <v>88</v>
      </c>
      <c r="AV777" s="12" t="s">
        <v>88</v>
      </c>
      <c r="AW777" s="12" t="s">
        <v>37</v>
      </c>
      <c r="AX777" s="12" t="s">
        <v>85</v>
      </c>
      <c r="AY777" s="148" t="s">
        <v>128</v>
      </c>
    </row>
    <row r="778" spans="2:65" s="1" customFormat="1" ht="16.5" customHeight="1">
      <c r="B778" s="127"/>
      <c r="C778" s="128" t="s">
        <v>1473</v>
      </c>
      <c r="D778" s="128" t="s">
        <v>131</v>
      </c>
      <c r="E778" s="129" t="s">
        <v>1474</v>
      </c>
      <c r="F778" s="130" t="s">
        <v>1475</v>
      </c>
      <c r="G778" s="131" t="s">
        <v>134</v>
      </c>
      <c r="H778" s="132">
        <v>22.64</v>
      </c>
      <c r="I778" s="133"/>
      <c r="J778" s="134">
        <f>ROUND(I778*H778,2)</f>
        <v>0</v>
      </c>
      <c r="K778" s="130" t="s">
        <v>135</v>
      </c>
      <c r="L778" s="32"/>
      <c r="M778" s="135" t="s">
        <v>3</v>
      </c>
      <c r="N778" s="136" t="s">
        <v>48</v>
      </c>
      <c r="P778" s="137">
        <f>O778*H778</f>
        <v>0</v>
      </c>
      <c r="Q778" s="137">
        <v>6.0000000000000002E-5</v>
      </c>
      <c r="R778" s="137">
        <f>Q778*H778</f>
        <v>1.3584000000000001E-3</v>
      </c>
      <c r="S778" s="137">
        <v>0</v>
      </c>
      <c r="T778" s="138">
        <f>S778*H778</f>
        <v>0</v>
      </c>
      <c r="AR778" s="139" t="s">
        <v>230</v>
      </c>
      <c r="AT778" s="139" t="s">
        <v>131</v>
      </c>
      <c r="AU778" s="139" t="s">
        <v>88</v>
      </c>
      <c r="AY778" s="17" t="s">
        <v>128</v>
      </c>
      <c r="BE778" s="140">
        <f>IF(N778="základní",J778,0)</f>
        <v>0</v>
      </c>
      <c r="BF778" s="140">
        <f>IF(N778="snížená",J778,0)</f>
        <v>0</v>
      </c>
      <c r="BG778" s="140">
        <f>IF(N778="zákl. přenesená",J778,0)</f>
        <v>0</v>
      </c>
      <c r="BH778" s="140">
        <f>IF(N778="sníž. přenesená",J778,0)</f>
        <v>0</v>
      </c>
      <c r="BI778" s="140">
        <f>IF(N778="nulová",J778,0)</f>
        <v>0</v>
      </c>
      <c r="BJ778" s="17" t="s">
        <v>85</v>
      </c>
      <c r="BK778" s="140">
        <f>ROUND(I778*H778,2)</f>
        <v>0</v>
      </c>
      <c r="BL778" s="17" t="s">
        <v>230</v>
      </c>
      <c r="BM778" s="139" t="s">
        <v>1476</v>
      </c>
    </row>
    <row r="779" spans="2:65" s="1" customFormat="1" ht="11.25">
      <c r="B779" s="32"/>
      <c r="D779" s="141" t="s">
        <v>138</v>
      </c>
      <c r="F779" s="142" t="s">
        <v>1477</v>
      </c>
      <c r="I779" s="143"/>
      <c r="L779" s="32"/>
      <c r="M779" s="144"/>
      <c r="T779" s="53"/>
      <c r="AT779" s="17" t="s">
        <v>138</v>
      </c>
      <c r="AU779" s="17" t="s">
        <v>88</v>
      </c>
    </row>
    <row r="780" spans="2:65" s="14" customFormat="1" ht="11.25">
      <c r="B780" s="171"/>
      <c r="D780" s="145" t="s">
        <v>149</v>
      </c>
      <c r="E780" s="172" t="s">
        <v>3</v>
      </c>
      <c r="F780" s="173" t="s">
        <v>1478</v>
      </c>
      <c r="H780" s="172" t="s">
        <v>3</v>
      </c>
      <c r="I780" s="174"/>
      <c r="L780" s="171"/>
      <c r="M780" s="175"/>
      <c r="T780" s="176"/>
      <c r="AT780" s="172" t="s">
        <v>149</v>
      </c>
      <c r="AU780" s="172" t="s">
        <v>88</v>
      </c>
      <c r="AV780" s="14" t="s">
        <v>85</v>
      </c>
      <c r="AW780" s="14" t="s">
        <v>37</v>
      </c>
      <c r="AX780" s="14" t="s">
        <v>77</v>
      </c>
      <c r="AY780" s="172" t="s">
        <v>128</v>
      </c>
    </row>
    <row r="781" spans="2:65" s="12" customFormat="1" ht="11.25">
      <c r="B781" s="147"/>
      <c r="D781" s="145" t="s">
        <v>149</v>
      </c>
      <c r="E781" s="148" t="s">
        <v>3</v>
      </c>
      <c r="F781" s="149" t="s">
        <v>1479</v>
      </c>
      <c r="H781" s="150">
        <v>22.64</v>
      </c>
      <c r="I781" s="151"/>
      <c r="L781" s="147"/>
      <c r="M781" s="152"/>
      <c r="T781" s="153"/>
      <c r="AT781" s="148" t="s">
        <v>149</v>
      </c>
      <c r="AU781" s="148" t="s">
        <v>88</v>
      </c>
      <c r="AV781" s="12" t="s">
        <v>88</v>
      </c>
      <c r="AW781" s="12" t="s">
        <v>37</v>
      </c>
      <c r="AX781" s="12" t="s">
        <v>85</v>
      </c>
      <c r="AY781" s="148" t="s">
        <v>128</v>
      </c>
    </row>
    <row r="782" spans="2:65" s="1" customFormat="1" ht="16.5" customHeight="1">
      <c r="B782" s="127"/>
      <c r="C782" s="161" t="s">
        <v>1480</v>
      </c>
      <c r="D782" s="161" t="s">
        <v>155</v>
      </c>
      <c r="E782" s="162" t="s">
        <v>1481</v>
      </c>
      <c r="F782" s="163" t="s">
        <v>1482</v>
      </c>
      <c r="G782" s="164" t="s">
        <v>263</v>
      </c>
      <c r="H782" s="165">
        <v>0.06</v>
      </c>
      <c r="I782" s="166"/>
      <c r="J782" s="167">
        <f>ROUND(I782*H782,2)</f>
        <v>0</v>
      </c>
      <c r="K782" s="163" t="s">
        <v>135</v>
      </c>
      <c r="L782" s="168"/>
      <c r="M782" s="169" t="s">
        <v>3</v>
      </c>
      <c r="N782" s="170" t="s">
        <v>48</v>
      </c>
      <c r="P782" s="137">
        <f>O782*H782</f>
        <v>0</v>
      </c>
      <c r="Q782" s="137">
        <v>1</v>
      </c>
      <c r="R782" s="137">
        <f>Q782*H782</f>
        <v>0.06</v>
      </c>
      <c r="S782" s="137">
        <v>0</v>
      </c>
      <c r="T782" s="138">
        <f>S782*H782</f>
        <v>0</v>
      </c>
      <c r="AR782" s="139" t="s">
        <v>620</v>
      </c>
      <c r="AT782" s="139" t="s">
        <v>155</v>
      </c>
      <c r="AU782" s="139" t="s">
        <v>88</v>
      </c>
      <c r="AY782" s="17" t="s">
        <v>128</v>
      </c>
      <c r="BE782" s="140">
        <f>IF(N782="základní",J782,0)</f>
        <v>0</v>
      </c>
      <c r="BF782" s="140">
        <f>IF(N782="snížená",J782,0)</f>
        <v>0</v>
      </c>
      <c r="BG782" s="140">
        <f>IF(N782="zákl. přenesená",J782,0)</f>
        <v>0</v>
      </c>
      <c r="BH782" s="140">
        <f>IF(N782="sníž. přenesená",J782,0)</f>
        <v>0</v>
      </c>
      <c r="BI782" s="140">
        <f>IF(N782="nulová",J782,0)</f>
        <v>0</v>
      </c>
      <c r="BJ782" s="17" t="s">
        <v>85</v>
      </c>
      <c r="BK782" s="140">
        <f>ROUND(I782*H782,2)</f>
        <v>0</v>
      </c>
      <c r="BL782" s="17" t="s">
        <v>230</v>
      </c>
      <c r="BM782" s="139" t="s">
        <v>1483</v>
      </c>
    </row>
    <row r="783" spans="2:65" s="12" customFormat="1" ht="11.25">
      <c r="B783" s="147"/>
      <c r="D783" s="145" t="s">
        <v>149</v>
      </c>
      <c r="E783" s="148" t="s">
        <v>3</v>
      </c>
      <c r="F783" s="149" t="s">
        <v>1484</v>
      </c>
      <c r="H783" s="150">
        <v>0.06</v>
      </c>
      <c r="I783" s="151"/>
      <c r="L783" s="147"/>
      <c r="M783" s="152"/>
      <c r="T783" s="153"/>
      <c r="AT783" s="148" t="s">
        <v>149</v>
      </c>
      <c r="AU783" s="148" t="s">
        <v>88</v>
      </c>
      <c r="AV783" s="12" t="s">
        <v>88</v>
      </c>
      <c r="AW783" s="12" t="s">
        <v>37</v>
      </c>
      <c r="AX783" s="12" t="s">
        <v>85</v>
      </c>
      <c r="AY783" s="148" t="s">
        <v>128</v>
      </c>
    </row>
    <row r="784" spans="2:65" s="1" customFormat="1" ht="16.5" customHeight="1">
      <c r="B784" s="127"/>
      <c r="C784" s="128" t="s">
        <v>1485</v>
      </c>
      <c r="D784" s="128" t="s">
        <v>131</v>
      </c>
      <c r="E784" s="129" t="s">
        <v>1486</v>
      </c>
      <c r="F784" s="130" t="s">
        <v>1487</v>
      </c>
      <c r="G784" s="131" t="s">
        <v>134</v>
      </c>
      <c r="H784" s="132">
        <v>22.64</v>
      </c>
      <c r="I784" s="133"/>
      <c r="J784" s="134">
        <f>ROUND(I784*H784,2)</f>
        <v>0</v>
      </c>
      <c r="K784" s="130" t="s">
        <v>135</v>
      </c>
      <c r="L784" s="32"/>
      <c r="M784" s="135" t="s">
        <v>3</v>
      </c>
      <c r="N784" s="136" t="s">
        <v>48</v>
      </c>
      <c r="P784" s="137">
        <f>O784*H784</f>
        <v>0</v>
      </c>
      <c r="Q784" s="137">
        <v>0</v>
      </c>
      <c r="R784" s="137">
        <f>Q784*H784</f>
        <v>0</v>
      </c>
      <c r="S784" s="137">
        <v>0</v>
      </c>
      <c r="T784" s="138">
        <f>S784*H784</f>
        <v>0</v>
      </c>
      <c r="AR784" s="139" t="s">
        <v>230</v>
      </c>
      <c r="AT784" s="139" t="s">
        <v>131</v>
      </c>
      <c r="AU784" s="139" t="s">
        <v>88</v>
      </c>
      <c r="AY784" s="17" t="s">
        <v>128</v>
      </c>
      <c r="BE784" s="140">
        <f>IF(N784="základní",J784,0)</f>
        <v>0</v>
      </c>
      <c r="BF784" s="140">
        <f>IF(N784="snížená",J784,0)</f>
        <v>0</v>
      </c>
      <c r="BG784" s="140">
        <f>IF(N784="zákl. přenesená",J784,0)</f>
        <v>0</v>
      </c>
      <c r="BH784" s="140">
        <f>IF(N784="sníž. přenesená",J784,0)</f>
        <v>0</v>
      </c>
      <c r="BI784" s="140">
        <f>IF(N784="nulová",J784,0)</f>
        <v>0</v>
      </c>
      <c r="BJ784" s="17" t="s">
        <v>85</v>
      </c>
      <c r="BK784" s="140">
        <f>ROUND(I784*H784,2)</f>
        <v>0</v>
      </c>
      <c r="BL784" s="17" t="s">
        <v>230</v>
      </c>
      <c r="BM784" s="139" t="s">
        <v>1488</v>
      </c>
    </row>
    <row r="785" spans="2:65" s="1" customFormat="1" ht="11.25">
      <c r="B785" s="32"/>
      <c r="D785" s="141" t="s">
        <v>138</v>
      </c>
      <c r="F785" s="142" t="s">
        <v>1489</v>
      </c>
      <c r="I785" s="143"/>
      <c r="L785" s="32"/>
      <c r="M785" s="144"/>
      <c r="T785" s="53"/>
      <c r="AT785" s="17" t="s">
        <v>138</v>
      </c>
      <c r="AU785" s="17" t="s">
        <v>88</v>
      </c>
    </row>
    <row r="786" spans="2:65" s="14" customFormat="1" ht="11.25">
      <c r="B786" s="171"/>
      <c r="D786" s="145" t="s">
        <v>149</v>
      </c>
      <c r="E786" s="172" t="s">
        <v>3</v>
      </c>
      <c r="F786" s="173" t="s">
        <v>1478</v>
      </c>
      <c r="H786" s="172" t="s">
        <v>3</v>
      </c>
      <c r="I786" s="174"/>
      <c r="L786" s="171"/>
      <c r="M786" s="175"/>
      <c r="T786" s="176"/>
      <c r="AT786" s="172" t="s">
        <v>149</v>
      </c>
      <c r="AU786" s="172" t="s">
        <v>88</v>
      </c>
      <c r="AV786" s="14" t="s">
        <v>85</v>
      </c>
      <c r="AW786" s="14" t="s">
        <v>37</v>
      </c>
      <c r="AX786" s="14" t="s">
        <v>77</v>
      </c>
      <c r="AY786" s="172" t="s">
        <v>128</v>
      </c>
    </row>
    <row r="787" spans="2:65" s="12" customFormat="1" ht="11.25">
      <c r="B787" s="147"/>
      <c r="D787" s="145" t="s">
        <v>149</v>
      </c>
      <c r="E787" s="148" t="s">
        <v>3</v>
      </c>
      <c r="F787" s="149" t="s">
        <v>1479</v>
      </c>
      <c r="H787" s="150">
        <v>22.64</v>
      </c>
      <c r="I787" s="151"/>
      <c r="L787" s="147"/>
      <c r="M787" s="152"/>
      <c r="T787" s="153"/>
      <c r="AT787" s="148" t="s">
        <v>149</v>
      </c>
      <c r="AU787" s="148" t="s">
        <v>88</v>
      </c>
      <c r="AV787" s="12" t="s">
        <v>88</v>
      </c>
      <c r="AW787" s="12" t="s">
        <v>37</v>
      </c>
      <c r="AX787" s="12" t="s">
        <v>85</v>
      </c>
      <c r="AY787" s="148" t="s">
        <v>128</v>
      </c>
    </row>
    <row r="788" spans="2:65" s="1" customFormat="1" ht="24.2" customHeight="1">
      <c r="B788" s="127"/>
      <c r="C788" s="161" t="s">
        <v>1490</v>
      </c>
      <c r="D788" s="161" t="s">
        <v>155</v>
      </c>
      <c r="E788" s="162" t="s">
        <v>1491</v>
      </c>
      <c r="F788" s="163" t="s">
        <v>1492</v>
      </c>
      <c r="G788" s="164" t="s">
        <v>134</v>
      </c>
      <c r="H788" s="165">
        <v>26.387</v>
      </c>
      <c r="I788" s="166"/>
      <c r="J788" s="167">
        <f>ROUND(I788*H788,2)</f>
        <v>0</v>
      </c>
      <c r="K788" s="163" t="s">
        <v>135</v>
      </c>
      <c r="L788" s="168"/>
      <c r="M788" s="169" t="s">
        <v>3</v>
      </c>
      <c r="N788" s="170" t="s">
        <v>48</v>
      </c>
      <c r="P788" s="137">
        <f>O788*H788</f>
        <v>0</v>
      </c>
      <c r="Q788" s="137">
        <v>4.7000000000000002E-3</v>
      </c>
      <c r="R788" s="137">
        <f>Q788*H788</f>
        <v>0.1240189</v>
      </c>
      <c r="S788" s="137">
        <v>0</v>
      </c>
      <c r="T788" s="138">
        <f>S788*H788</f>
        <v>0</v>
      </c>
      <c r="AR788" s="139" t="s">
        <v>620</v>
      </c>
      <c r="AT788" s="139" t="s">
        <v>155</v>
      </c>
      <c r="AU788" s="139" t="s">
        <v>88</v>
      </c>
      <c r="AY788" s="17" t="s">
        <v>128</v>
      </c>
      <c r="BE788" s="140">
        <f>IF(N788="základní",J788,0)</f>
        <v>0</v>
      </c>
      <c r="BF788" s="140">
        <f>IF(N788="snížená",J788,0)</f>
        <v>0</v>
      </c>
      <c r="BG788" s="140">
        <f>IF(N788="zákl. přenesená",J788,0)</f>
        <v>0</v>
      </c>
      <c r="BH788" s="140">
        <f>IF(N788="sníž. přenesená",J788,0)</f>
        <v>0</v>
      </c>
      <c r="BI788" s="140">
        <f>IF(N788="nulová",J788,0)</f>
        <v>0</v>
      </c>
      <c r="BJ788" s="17" t="s">
        <v>85</v>
      </c>
      <c r="BK788" s="140">
        <f>ROUND(I788*H788,2)</f>
        <v>0</v>
      </c>
      <c r="BL788" s="17" t="s">
        <v>230</v>
      </c>
      <c r="BM788" s="139" t="s">
        <v>1493</v>
      </c>
    </row>
    <row r="789" spans="2:65" s="12" customFormat="1" ht="11.25">
      <c r="B789" s="147"/>
      <c r="D789" s="145" t="s">
        <v>149</v>
      </c>
      <c r="E789" s="148" t="s">
        <v>3</v>
      </c>
      <c r="F789" s="149" t="s">
        <v>1494</v>
      </c>
      <c r="H789" s="150">
        <v>26.387</v>
      </c>
      <c r="I789" s="151"/>
      <c r="L789" s="147"/>
      <c r="M789" s="152"/>
      <c r="T789" s="153"/>
      <c r="AT789" s="148" t="s">
        <v>149</v>
      </c>
      <c r="AU789" s="148" t="s">
        <v>88</v>
      </c>
      <c r="AV789" s="12" t="s">
        <v>88</v>
      </c>
      <c r="AW789" s="12" t="s">
        <v>37</v>
      </c>
      <c r="AX789" s="12" t="s">
        <v>85</v>
      </c>
      <c r="AY789" s="148" t="s">
        <v>128</v>
      </c>
    </row>
    <row r="790" spans="2:65" s="1" customFormat="1" ht="16.5" customHeight="1">
      <c r="B790" s="127"/>
      <c r="C790" s="128" t="s">
        <v>1495</v>
      </c>
      <c r="D790" s="128" t="s">
        <v>131</v>
      </c>
      <c r="E790" s="129" t="s">
        <v>1496</v>
      </c>
      <c r="F790" s="130" t="s">
        <v>1497</v>
      </c>
      <c r="G790" s="131" t="s">
        <v>134</v>
      </c>
      <c r="H790" s="132">
        <v>45.43</v>
      </c>
      <c r="I790" s="133"/>
      <c r="J790" s="134">
        <f>ROUND(I790*H790,2)</f>
        <v>0</v>
      </c>
      <c r="K790" s="130" t="s">
        <v>135</v>
      </c>
      <c r="L790" s="32"/>
      <c r="M790" s="135" t="s">
        <v>3</v>
      </c>
      <c r="N790" s="136" t="s">
        <v>48</v>
      </c>
      <c r="P790" s="137">
        <f>O790*H790</f>
        <v>0</v>
      </c>
      <c r="Q790" s="137">
        <v>3.8000000000000002E-4</v>
      </c>
      <c r="R790" s="137">
        <f>Q790*H790</f>
        <v>1.7263400000000002E-2</v>
      </c>
      <c r="S790" s="137">
        <v>0</v>
      </c>
      <c r="T790" s="138">
        <f>S790*H790</f>
        <v>0</v>
      </c>
      <c r="AR790" s="139" t="s">
        <v>230</v>
      </c>
      <c r="AT790" s="139" t="s">
        <v>131</v>
      </c>
      <c r="AU790" s="139" t="s">
        <v>88</v>
      </c>
      <c r="AY790" s="17" t="s">
        <v>128</v>
      </c>
      <c r="BE790" s="140">
        <f>IF(N790="základní",J790,0)</f>
        <v>0</v>
      </c>
      <c r="BF790" s="140">
        <f>IF(N790="snížená",J790,0)</f>
        <v>0</v>
      </c>
      <c r="BG790" s="140">
        <f>IF(N790="zákl. přenesená",J790,0)</f>
        <v>0</v>
      </c>
      <c r="BH790" s="140">
        <f>IF(N790="sníž. přenesená",J790,0)</f>
        <v>0</v>
      </c>
      <c r="BI790" s="140">
        <f>IF(N790="nulová",J790,0)</f>
        <v>0</v>
      </c>
      <c r="BJ790" s="17" t="s">
        <v>85</v>
      </c>
      <c r="BK790" s="140">
        <f>ROUND(I790*H790,2)</f>
        <v>0</v>
      </c>
      <c r="BL790" s="17" t="s">
        <v>230</v>
      </c>
      <c r="BM790" s="139" t="s">
        <v>1498</v>
      </c>
    </row>
    <row r="791" spans="2:65" s="1" customFormat="1" ht="11.25">
      <c r="B791" s="32"/>
      <c r="D791" s="141" t="s">
        <v>138</v>
      </c>
      <c r="F791" s="142" t="s">
        <v>1499</v>
      </c>
      <c r="I791" s="143"/>
      <c r="L791" s="32"/>
      <c r="M791" s="144"/>
      <c r="T791" s="53"/>
      <c r="AT791" s="17" t="s">
        <v>138</v>
      </c>
      <c r="AU791" s="17" t="s">
        <v>88</v>
      </c>
    </row>
    <row r="792" spans="2:65" s="14" customFormat="1" ht="11.25">
      <c r="B792" s="171"/>
      <c r="D792" s="145" t="s">
        <v>149</v>
      </c>
      <c r="E792" s="172" t="s">
        <v>3</v>
      </c>
      <c r="F792" s="173" t="s">
        <v>1500</v>
      </c>
      <c r="H792" s="172" t="s">
        <v>3</v>
      </c>
      <c r="I792" s="174"/>
      <c r="L792" s="171"/>
      <c r="M792" s="175"/>
      <c r="T792" s="176"/>
      <c r="AT792" s="172" t="s">
        <v>149</v>
      </c>
      <c r="AU792" s="172" t="s">
        <v>88</v>
      </c>
      <c r="AV792" s="14" t="s">
        <v>85</v>
      </c>
      <c r="AW792" s="14" t="s">
        <v>37</v>
      </c>
      <c r="AX792" s="14" t="s">
        <v>77</v>
      </c>
      <c r="AY792" s="172" t="s">
        <v>128</v>
      </c>
    </row>
    <row r="793" spans="2:65" s="12" customFormat="1" ht="11.25">
      <c r="B793" s="147"/>
      <c r="D793" s="145" t="s">
        <v>149</v>
      </c>
      <c r="E793" s="148" t="s">
        <v>3</v>
      </c>
      <c r="F793" s="149" t="s">
        <v>1501</v>
      </c>
      <c r="H793" s="150">
        <v>45.43</v>
      </c>
      <c r="I793" s="151"/>
      <c r="L793" s="147"/>
      <c r="M793" s="152"/>
      <c r="T793" s="153"/>
      <c r="AT793" s="148" t="s">
        <v>149</v>
      </c>
      <c r="AU793" s="148" t="s">
        <v>88</v>
      </c>
      <c r="AV793" s="12" t="s">
        <v>88</v>
      </c>
      <c r="AW793" s="12" t="s">
        <v>37</v>
      </c>
      <c r="AX793" s="12" t="s">
        <v>85</v>
      </c>
      <c r="AY793" s="148" t="s">
        <v>128</v>
      </c>
    </row>
    <row r="794" spans="2:65" s="1" customFormat="1" ht="24.2" customHeight="1">
      <c r="B794" s="127"/>
      <c r="C794" s="161" t="s">
        <v>1502</v>
      </c>
      <c r="D794" s="161" t="s">
        <v>155</v>
      </c>
      <c r="E794" s="162" t="s">
        <v>1503</v>
      </c>
      <c r="F794" s="163" t="s">
        <v>1504</v>
      </c>
      <c r="G794" s="164" t="s">
        <v>134</v>
      </c>
      <c r="H794" s="165">
        <v>52.948999999999998</v>
      </c>
      <c r="I794" s="166"/>
      <c r="J794" s="167">
        <f>ROUND(I794*H794,2)</f>
        <v>0</v>
      </c>
      <c r="K794" s="163" t="s">
        <v>135</v>
      </c>
      <c r="L794" s="168"/>
      <c r="M794" s="169" t="s">
        <v>3</v>
      </c>
      <c r="N794" s="170" t="s">
        <v>48</v>
      </c>
      <c r="P794" s="137">
        <f>O794*H794</f>
        <v>0</v>
      </c>
      <c r="Q794" s="137">
        <v>5.0000000000000001E-3</v>
      </c>
      <c r="R794" s="137">
        <f>Q794*H794</f>
        <v>0.26474500000000001</v>
      </c>
      <c r="S794" s="137">
        <v>0</v>
      </c>
      <c r="T794" s="138">
        <f>S794*H794</f>
        <v>0</v>
      </c>
      <c r="AR794" s="139" t="s">
        <v>620</v>
      </c>
      <c r="AT794" s="139" t="s">
        <v>155</v>
      </c>
      <c r="AU794" s="139" t="s">
        <v>88</v>
      </c>
      <c r="AY794" s="17" t="s">
        <v>128</v>
      </c>
      <c r="BE794" s="140">
        <f>IF(N794="základní",J794,0)</f>
        <v>0</v>
      </c>
      <c r="BF794" s="140">
        <f>IF(N794="snížená",J794,0)</f>
        <v>0</v>
      </c>
      <c r="BG794" s="140">
        <f>IF(N794="zákl. přenesená",J794,0)</f>
        <v>0</v>
      </c>
      <c r="BH794" s="140">
        <f>IF(N794="sníž. přenesená",J794,0)</f>
        <v>0</v>
      </c>
      <c r="BI794" s="140">
        <f>IF(N794="nulová",J794,0)</f>
        <v>0</v>
      </c>
      <c r="BJ794" s="17" t="s">
        <v>85</v>
      </c>
      <c r="BK794" s="140">
        <f>ROUND(I794*H794,2)</f>
        <v>0</v>
      </c>
      <c r="BL794" s="17" t="s">
        <v>230</v>
      </c>
      <c r="BM794" s="139" t="s">
        <v>1505</v>
      </c>
    </row>
    <row r="795" spans="2:65" s="12" customFormat="1" ht="11.25">
      <c r="B795" s="147"/>
      <c r="D795" s="145" t="s">
        <v>149</v>
      </c>
      <c r="E795" s="148" t="s">
        <v>3</v>
      </c>
      <c r="F795" s="149" t="s">
        <v>1506</v>
      </c>
      <c r="H795" s="150">
        <v>52.948999999999998</v>
      </c>
      <c r="I795" s="151"/>
      <c r="L795" s="147"/>
      <c r="M795" s="152"/>
      <c r="T795" s="153"/>
      <c r="AT795" s="148" t="s">
        <v>149</v>
      </c>
      <c r="AU795" s="148" t="s">
        <v>88</v>
      </c>
      <c r="AV795" s="12" t="s">
        <v>88</v>
      </c>
      <c r="AW795" s="12" t="s">
        <v>37</v>
      </c>
      <c r="AX795" s="12" t="s">
        <v>85</v>
      </c>
      <c r="AY795" s="148" t="s">
        <v>128</v>
      </c>
    </row>
    <row r="796" spans="2:65" s="1" customFormat="1" ht="16.5" customHeight="1">
      <c r="B796" s="127"/>
      <c r="C796" s="128" t="s">
        <v>1507</v>
      </c>
      <c r="D796" s="128" t="s">
        <v>131</v>
      </c>
      <c r="E796" s="129" t="s">
        <v>1508</v>
      </c>
      <c r="F796" s="130" t="s">
        <v>1509</v>
      </c>
      <c r="G796" s="131" t="s">
        <v>134</v>
      </c>
      <c r="H796" s="132">
        <v>90.86</v>
      </c>
      <c r="I796" s="133"/>
      <c r="J796" s="134">
        <f>ROUND(I796*H796,2)</f>
        <v>0</v>
      </c>
      <c r="K796" s="130" t="s">
        <v>135</v>
      </c>
      <c r="L796" s="32"/>
      <c r="M796" s="135" t="s">
        <v>3</v>
      </c>
      <c r="N796" s="136" t="s">
        <v>48</v>
      </c>
      <c r="P796" s="137">
        <f>O796*H796</f>
        <v>0</v>
      </c>
      <c r="Q796" s="137">
        <v>1E-4</v>
      </c>
      <c r="R796" s="137">
        <f>Q796*H796</f>
        <v>9.0860000000000003E-3</v>
      </c>
      <c r="S796" s="137">
        <v>0</v>
      </c>
      <c r="T796" s="138">
        <f>S796*H796</f>
        <v>0</v>
      </c>
      <c r="AR796" s="139" t="s">
        <v>230</v>
      </c>
      <c r="AT796" s="139" t="s">
        <v>131</v>
      </c>
      <c r="AU796" s="139" t="s">
        <v>88</v>
      </c>
      <c r="AY796" s="17" t="s">
        <v>128</v>
      </c>
      <c r="BE796" s="140">
        <f>IF(N796="základní",J796,0)</f>
        <v>0</v>
      </c>
      <c r="BF796" s="140">
        <f>IF(N796="snížená",J796,0)</f>
        <v>0</v>
      </c>
      <c r="BG796" s="140">
        <f>IF(N796="zákl. přenesená",J796,0)</f>
        <v>0</v>
      </c>
      <c r="BH796" s="140">
        <f>IF(N796="sníž. přenesená",J796,0)</f>
        <v>0</v>
      </c>
      <c r="BI796" s="140">
        <f>IF(N796="nulová",J796,0)</f>
        <v>0</v>
      </c>
      <c r="BJ796" s="17" t="s">
        <v>85</v>
      </c>
      <c r="BK796" s="140">
        <f>ROUND(I796*H796,2)</f>
        <v>0</v>
      </c>
      <c r="BL796" s="17" t="s">
        <v>230</v>
      </c>
      <c r="BM796" s="139" t="s">
        <v>1510</v>
      </c>
    </row>
    <row r="797" spans="2:65" s="1" customFormat="1" ht="11.25">
      <c r="B797" s="32"/>
      <c r="D797" s="141" t="s">
        <v>138</v>
      </c>
      <c r="F797" s="142" t="s">
        <v>1511</v>
      </c>
      <c r="I797" s="143"/>
      <c r="L797" s="32"/>
      <c r="M797" s="144"/>
      <c r="T797" s="53"/>
      <c r="AT797" s="17" t="s">
        <v>138</v>
      </c>
      <c r="AU797" s="17" t="s">
        <v>88</v>
      </c>
    </row>
    <row r="798" spans="2:65" s="14" customFormat="1" ht="11.25">
      <c r="B798" s="171"/>
      <c r="D798" s="145" t="s">
        <v>149</v>
      </c>
      <c r="E798" s="172" t="s">
        <v>3</v>
      </c>
      <c r="F798" s="173" t="s">
        <v>1512</v>
      </c>
      <c r="H798" s="172" t="s">
        <v>3</v>
      </c>
      <c r="I798" s="174"/>
      <c r="L798" s="171"/>
      <c r="M798" s="175"/>
      <c r="T798" s="176"/>
      <c r="AT798" s="172" t="s">
        <v>149</v>
      </c>
      <c r="AU798" s="172" t="s">
        <v>88</v>
      </c>
      <c r="AV798" s="14" t="s">
        <v>85</v>
      </c>
      <c r="AW798" s="14" t="s">
        <v>37</v>
      </c>
      <c r="AX798" s="14" t="s">
        <v>77</v>
      </c>
      <c r="AY798" s="172" t="s">
        <v>128</v>
      </c>
    </row>
    <row r="799" spans="2:65" s="12" customFormat="1" ht="11.25">
      <c r="B799" s="147"/>
      <c r="D799" s="145" t="s">
        <v>149</v>
      </c>
      <c r="E799" s="148" t="s">
        <v>3</v>
      </c>
      <c r="F799" s="149" t="s">
        <v>1513</v>
      </c>
      <c r="H799" s="150">
        <v>90.86</v>
      </c>
      <c r="I799" s="151"/>
      <c r="L799" s="147"/>
      <c r="M799" s="152"/>
      <c r="T799" s="153"/>
      <c r="AT799" s="148" t="s">
        <v>149</v>
      </c>
      <c r="AU799" s="148" t="s">
        <v>88</v>
      </c>
      <c r="AV799" s="12" t="s">
        <v>88</v>
      </c>
      <c r="AW799" s="12" t="s">
        <v>37</v>
      </c>
      <c r="AX799" s="12" t="s">
        <v>85</v>
      </c>
      <c r="AY799" s="148" t="s">
        <v>128</v>
      </c>
    </row>
    <row r="800" spans="2:65" s="1" customFormat="1" ht="16.5" customHeight="1">
      <c r="B800" s="127"/>
      <c r="C800" s="161" t="s">
        <v>1514</v>
      </c>
      <c r="D800" s="161" t="s">
        <v>155</v>
      </c>
      <c r="E800" s="162" t="s">
        <v>1515</v>
      </c>
      <c r="F800" s="163" t="s">
        <v>1516</v>
      </c>
      <c r="G800" s="164" t="s">
        <v>346</v>
      </c>
      <c r="H800" s="165">
        <v>54.515999999999998</v>
      </c>
      <c r="I800" s="166"/>
      <c r="J800" s="167">
        <f>ROUND(I800*H800,2)</f>
        <v>0</v>
      </c>
      <c r="K800" s="163" t="s">
        <v>135</v>
      </c>
      <c r="L800" s="168"/>
      <c r="M800" s="169" t="s">
        <v>3</v>
      </c>
      <c r="N800" s="170" t="s">
        <v>48</v>
      </c>
      <c r="P800" s="137">
        <f>O800*H800</f>
        <v>0</v>
      </c>
      <c r="Q800" s="137">
        <v>1E-3</v>
      </c>
      <c r="R800" s="137">
        <f>Q800*H800</f>
        <v>5.4516000000000002E-2</v>
      </c>
      <c r="S800" s="137">
        <v>0</v>
      </c>
      <c r="T800" s="138">
        <f>S800*H800</f>
        <v>0</v>
      </c>
      <c r="AR800" s="139" t="s">
        <v>620</v>
      </c>
      <c r="AT800" s="139" t="s">
        <v>155</v>
      </c>
      <c r="AU800" s="139" t="s">
        <v>88</v>
      </c>
      <c r="AY800" s="17" t="s">
        <v>128</v>
      </c>
      <c r="BE800" s="140">
        <f>IF(N800="základní",J800,0)</f>
        <v>0</v>
      </c>
      <c r="BF800" s="140">
        <f>IF(N800="snížená",J800,0)</f>
        <v>0</v>
      </c>
      <c r="BG800" s="140">
        <f>IF(N800="zákl. přenesená",J800,0)</f>
        <v>0</v>
      </c>
      <c r="BH800" s="140">
        <f>IF(N800="sníž. přenesená",J800,0)</f>
        <v>0</v>
      </c>
      <c r="BI800" s="140">
        <f>IF(N800="nulová",J800,0)</f>
        <v>0</v>
      </c>
      <c r="BJ800" s="17" t="s">
        <v>85</v>
      </c>
      <c r="BK800" s="140">
        <f>ROUND(I800*H800,2)</f>
        <v>0</v>
      </c>
      <c r="BL800" s="17" t="s">
        <v>230</v>
      </c>
      <c r="BM800" s="139" t="s">
        <v>1517</v>
      </c>
    </row>
    <row r="801" spans="2:65" s="12" customFormat="1" ht="11.25">
      <c r="B801" s="147"/>
      <c r="D801" s="145" t="s">
        <v>149</v>
      </c>
      <c r="E801" s="148" t="s">
        <v>3</v>
      </c>
      <c r="F801" s="149" t="s">
        <v>1518</v>
      </c>
      <c r="H801" s="150">
        <v>54.515999999999998</v>
      </c>
      <c r="I801" s="151"/>
      <c r="L801" s="147"/>
      <c r="M801" s="152"/>
      <c r="T801" s="153"/>
      <c r="AT801" s="148" t="s">
        <v>149</v>
      </c>
      <c r="AU801" s="148" t="s">
        <v>88</v>
      </c>
      <c r="AV801" s="12" t="s">
        <v>88</v>
      </c>
      <c r="AW801" s="12" t="s">
        <v>37</v>
      </c>
      <c r="AX801" s="12" t="s">
        <v>85</v>
      </c>
      <c r="AY801" s="148" t="s">
        <v>128</v>
      </c>
    </row>
    <row r="802" spans="2:65" s="1" customFormat="1" ht="24.2" customHeight="1">
      <c r="B802" s="127"/>
      <c r="C802" s="128" t="s">
        <v>1519</v>
      </c>
      <c r="D802" s="128" t="s">
        <v>131</v>
      </c>
      <c r="E802" s="129" t="s">
        <v>1520</v>
      </c>
      <c r="F802" s="130" t="s">
        <v>1521</v>
      </c>
      <c r="G802" s="131" t="s">
        <v>263</v>
      </c>
      <c r="H802" s="132">
        <v>2.327</v>
      </c>
      <c r="I802" s="133"/>
      <c r="J802" s="134">
        <f>ROUND(I802*H802,2)</f>
        <v>0</v>
      </c>
      <c r="K802" s="130" t="s">
        <v>135</v>
      </c>
      <c r="L802" s="32"/>
      <c r="M802" s="135" t="s">
        <v>3</v>
      </c>
      <c r="N802" s="136" t="s">
        <v>48</v>
      </c>
      <c r="P802" s="137">
        <f>O802*H802</f>
        <v>0</v>
      </c>
      <c r="Q802" s="137">
        <v>0</v>
      </c>
      <c r="R802" s="137">
        <f>Q802*H802</f>
        <v>0</v>
      </c>
      <c r="S802" s="137">
        <v>0</v>
      </c>
      <c r="T802" s="138">
        <f>S802*H802</f>
        <v>0</v>
      </c>
      <c r="AR802" s="139" t="s">
        <v>230</v>
      </c>
      <c r="AT802" s="139" t="s">
        <v>131</v>
      </c>
      <c r="AU802" s="139" t="s">
        <v>88</v>
      </c>
      <c r="AY802" s="17" t="s">
        <v>128</v>
      </c>
      <c r="BE802" s="140">
        <f>IF(N802="základní",J802,0)</f>
        <v>0</v>
      </c>
      <c r="BF802" s="140">
        <f>IF(N802="snížená",J802,0)</f>
        <v>0</v>
      </c>
      <c r="BG802" s="140">
        <f>IF(N802="zákl. přenesená",J802,0)</f>
        <v>0</v>
      </c>
      <c r="BH802" s="140">
        <f>IF(N802="sníž. přenesená",J802,0)</f>
        <v>0</v>
      </c>
      <c r="BI802" s="140">
        <f>IF(N802="nulová",J802,0)</f>
        <v>0</v>
      </c>
      <c r="BJ802" s="17" t="s">
        <v>85</v>
      </c>
      <c r="BK802" s="140">
        <f>ROUND(I802*H802,2)</f>
        <v>0</v>
      </c>
      <c r="BL802" s="17" t="s">
        <v>230</v>
      </c>
      <c r="BM802" s="139" t="s">
        <v>1522</v>
      </c>
    </row>
    <row r="803" spans="2:65" s="1" customFormat="1" ht="11.25">
      <c r="B803" s="32"/>
      <c r="D803" s="141" t="s">
        <v>138</v>
      </c>
      <c r="F803" s="142" t="s">
        <v>1523</v>
      </c>
      <c r="I803" s="143"/>
      <c r="L803" s="32"/>
      <c r="M803" s="144"/>
      <c r="T803" s="53"/>
      <c r="AT803" s="17" t="s">
        <v>138</v>
      </c>
      <c r="AU803" s="17" t="s">
        <v>88</v>
      </c>
    </row>
    <row r="804" spans="2:65" s="1" customFormat="1" ht="33" customHeight="1">
      <c r="B804" s="127"/>
      <c r="C804" s="128" t="s">
        <v>1524</v>
      </c>
      <c r="D804" s="128" t="s">
        <v>131</v>
      </c>
      <c r="E804" s="129" t="s">
        <v>1525</v>
      </c>
      <c r="F804" s="130" t="s">
        <v>1526</v>
      </c>
      <c r="G804" s="131" t="s">
        <v>263</v>
      </c>
      <c r="H804" s="132">
        <v>2.327</v>
      </c>
      <c r="I804" s="133"/>
      <c r="J804" s="134">
        <f>ROUND(I804*H804,2)</f>
        <v>0</v>
      </c>
      <c r="K804" s="130" t="s">
        <v>135</v>
      </c>
      <c r="L804" s="32"/>
      <c r="M804" s="135" t="s">
        <v>3</v>
      </c>
      <c r="N804" s="136" t="s">
        <v>48</v>
      </c>
      <c r="P804" s="137">
        <f>O804*H804</f>
        <v>0</v>
      </c>
      <c r="Q804" s="137">
        <v>0</v>
      </c>
      <c r="R804" s="137">
        <f>Q804*H804</f>
        <v>0</v>
      </c>
      <c r="S804" s="137">
        <v>0</v>
      </c>
      <c r="T804" s="138">
        <f>S804*H804</f>
        <v>0</v>
      </c>
      <c r="AR804" s="139" t="s">
        <v>230</v>
      </c>
      <c r="AT804" s="139" t="s">
        <v>131</v>
      </c>
      <c r="AU804" s="139" t="s">
        <v>88</v>
      </c>
      <c r="AY804" s="17" t="s">
        <v>128</v>
      </c>
      <c r="BE804" s="140">
        <f>IF(N804="základní",J804,0)</f>
        <v>0</v>
      </c>
      <c r="BF804" s="140">
        <f>IF(N804="snížená",J804,0)</f>
        <v>0</v>
      </c>
      <c r="BG804" s="140">
        <f>IF(N804="zákl. přenesená",J804,0)</f>
        <v>0</v>
      </c>
      <c r="BH804" s="140">
        <f>IF(N804="sníž. přenesená",J804,0)</f>
        <v>0</v>
      </c>
      <c r="BI804" s="140">
        <f>IF(N804="nulová",J804,0)</f>
        <v>0</v>
      </c>
      <c r="BJ804" s="17" t="s">
        <v>85</v>
      </c>
      <c r="BK804" s="140">
        <f>ROUND(I804*H804,2)</f>
        <v>0</v>
      </c>
      <c r="BL804" s="17" t="s">
        <v>230</v>
      </c>
      <c r="BM804" s="139" t="s">
        <v>1527</v>
      </c>
    </row>
    <row r="805" spans="2:65" s="1" customFormat="1" ht="11.25">
      <c r="B805" s="32"/>
      <c r="D805" s="141" t="s">
        <v>138</v>
      </c>
      <c r="F805" s="142" t="s">
        <v>1528</v>
      </c>
      <c r="I805" s="143"/>
      <c r="L805" s="32"/>
      <c r="M805" s="144"/>
      <c r="T805" s="53"/>
      <c r="AT805" s="17" t="s">
        <v>138</v>
      </c>
      <c r="AU805" s="17" t="s">
        <v>88</v>
      </c>
    </row>
    <row r="806" spans="2:65" s="11" customFormat="1" ht="22.9" customHeight="1">
      <c r="B806" s="115"/>
      <c r="D806" s="116" t="s">
        <v>76</v>
      </c>
      <c r="E806" s="125" t="s">
        <v>1529</v>
      </c>
      <c r="F806" s="125" t="s">
        <v>1530</v>
      </c>
      <c r="I806" s="118"/>
      <c r="J806" s="126">
        <f>BK806</f>
        <v>0</v>
      </c>
      <c r="L806" s="115"/>
      <c r="M806" s="120"/>
      <c r="P806" s="121">
        <f>SUM(P807:P809)</f>
        <v>0</v>
      </c>
      <c r="R806" s="121">
        <f>SUM(R807:R809)</f>
        <v>2.4979999999999999E-2</v>
      </c>
      <c r="T806" s="122">
        <f>SUM(T807:T809)</f>
        <v>0</v>
      </c>
      <c r="AR806" s="116" t="s">
        <v>88</v>
      </c>
      <c r="AT806" s="123" t="s">
        <v>76</v>
      </c>
      <c r="AU806" s="123" t="s">
        <v>85</v>
      </c>
      <c r="AY806" s="116" t="s">
        <v>128</v>
      </c>
      <c r="BK806" s="124">
        <f>SUM(BK807:BK809)</f>
        <v>0</v>
      </c>
    </row>
    <row r="807" spans="2:65" s="1" customFormat="1" ht="16.5" customHeight="1">
      <c r="B807" s="127"/>
      <c r="C807" s="128" t="s">
        <v>1531</v>
      </c>
      <c r="D807" s="128" t="s">
        <v>131</v>
      </c>
      <c r="E807" s="129" t="s">
        <v>1532</v>
      </c>
      <c r="F807" s="130" t="s">
        <v>1533</v>
      </c>
      <c r="G807" s="131" t="s">
        <v>233</v>
      </c>
      <c r="H807" s="132">
        <v>2</v>
      </c>
      <c r="I807" s="133"/>
      <c r="J807" s="134">
        <f>ROUND(I807*H807,2)</f>
        <v>0</v>
      </c>
      <c r="K807" s="130" t="s">
        <v>135</v>
      </c>
      <c r="L807" s="32"/>
      <c r="M807" s="135" t="s">
        <v>3</v>
      </c>
      <c r="N807" s="136" t="s">
        <v>48</v>
      </c>
      <c r="P807" s="137">
        <f>O807*H807</f>
        <v>0</v>
      </c>
      <c r="Q807" s="137">
        <v>1.2489999999999999E-2</v>
      </c>
      <c r="R807" s="137">
        <f>Q807*H807</f>
        <v>2.4979999999999999E-2</v>
      </c>
      <c r="S807" s="137">
        <v>0</v>
      </c>
      <c r="T807" s="138">
        <f>S807*H807</f>
        <v>0</v>
      </c>
      <c r="AR807" s="139" t="s">
        <v>230</v>
      </c>
      <c r="AT807" s="139" t="s">
        <v>131</v>
      </c>
      <c r="AU807" s="139" t="s">
        <v>88</v>
      </c>
      <c r="AY807" s="17" t="s">
        <v>128</v>
      </c>
      <c r="BE807" s="140">
        <f>IF(N807="základní",J807,0)</f>
        <v>0</v>
      </c>
      <c r="BF807" s="140">
        <f>IF(N807="snížená",J807,0)</f>
        <v>0</v>
      </c>
      <c r="BG807" s="140">
        <f>IF(N807="zákl. přenesená",J807,0)</f>
        <v>0</v>
      </c>
      <c r="BH807" s="140">
        <f>IF(N807="sníž. přenesená",J807,0)</f>
        <v>0</v>
      </c>
      <c r="BI807" s="140">
        <f>IF(N807="nulová",J807,0)</f>
        <v>0</v>
      </c>
      <c r="BJ807" s="17" t="s">
        <v>85</v>
      </c>
      <c r="BK807" s="140">
        <f>ROUND(I807*H807,2)</f>
        <v>0</v>
      </c>
      <c r="BL807" s="17" t="s">
        <v>230</v>
      </c>
      <c r="BM807" s="139" t="s">
        <v>1534</v>
      </c>
    </row>
    <row r="808" spans="2:65" s="1" customFormat="1" ht="11.25">
      <c r="B808" s="32"/>
      <c r="D808" s="141" t="s">
        <v>138</v>
      </c>
      <c r="F808" s="142" t="s">
        <v>1535</v>
      </c>
      <c r="I808" s="143"/>
      <c r="L808" s="32"/>
      <c r="M808" s="144"/>
      <c r="T808" s="53"/>
      <c r="AT808" s="17" t="s">
        <v>138</v>
      </c>
      <c r="AU808" s="17" t="s">
        <v>88</v>
      </c>
    </row>
    <row r="809" spans="2:65" s="12" customFormat="1" ht="11.25">
      <c r="B809" s="147"/>
      <c r="D809" s="145" t="s">
        <v>149</v>
      </c>
      <c r="E809" s="148" t="s">
        <v>3</v>
      </c>
      <c r="F809" s="149" t="s">
        <v>1536</v>
      </c>
      <c r="H809" s="150">
        <v>2</v>
      </c>
      <c r="I809" s="151"/>
      <c r="L809" s="147"/>
      <c r="M809" s="187"/>
      <c r="N809" s="188"/>
      <c r="O809" s="188"/>
      <c r="P809" s="188"/>
      <c r="Q809" s="188"/>
      <c r="R809" s="188"/>
      <c r="S809" s="188"/>
      <c r="T809" s="189"/>
      <c r="AT809" s="148" t="s">
        <v>149</v>
      </c>
      <c r="AU809" s="148" t="s">
        <v>88</v>
      </c>
      <c r="AV809" s="12" t="s">
        <v>88</v>
      </c>
      <c r="AW809" s="12" t="s">
        <v>37</v>
      </c>
      <c r="AX809" s="12" t="s">
        <v>85</v>
      </c>
      <c r="AY809" s="148" t="s">
        <v>128</v>
      </c>
    </row>
    <row r="810" spans="2:65" s="1" customFormat="1" ht="6.95" customHeight="1">
      <c r="B810" s="41"/>
      <c r="C810" s="42"/>
      <c r="D810" s="42"/>
      <c r="E810" s="42"/>
      <c r="F810" s="42"/>
      <c r="G810" s="42"/>
      <c r="H810" s="42"/>
      <c r="I810" s="42"/>
      <c r="J810" s="42"/>
      <c r="K810" s="42"/>
      <c r="L810" s="32"/>
    </row>
  </sheetData>
  <autoFilter ref="C91:K809" xr:uid="{00000000-0009-0000-0000-000003000000}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xr:uid="{00000000-0004-0000-0300-000000000000}"/>
    <hyperlink ref="F99" r:id="rId2" xr:uid="{00000000-0004-0000-0300-000001000000}"/>
    <hyperlink ref="F102" r:id="rId3" xr:uid="{00000000-0004-0000-0300-000002000000}"/>
    <hyperlink ref="F105" r:id="rId4" xr:uid="{00000000-0004-0000-0300-000003000000}"/>
    <hyperlink ref="F108" r:id="rId5" xr:uid="{00000000-0004-0000-0300-000004000000}"/>
    <hyperlink ref="F111" r:id="rId6" xr:uid="{00000000-0004-0000-0300-000005000000}"/>
    <hyperlink ref="F114" r:id="rId7" xr:uid="{00000000-0004-0000-0300-000006000000}"/>
    <hyperlink ref="F117" r:id="rId8" xr:uid="{00000000-0004-0000-0300-000007000000}"/>
    <hyperlink ref="F120" r:id="rId9" xr:uid="{00000000-0004-0000-0300-000008000000}"/>
    <hyperlink ref="F123" r:id="rId10" xr:uid="{00000000-0004-0000-0300-000009000000}"/>
    <hyperlink ref="F127" r:id="rId11" xr:uid="{00000000-0004-0000-0300-00000A000000}"/>
    <hyperlink ref="F130" r:id="rId12" xr:uid="{00000000-0004-0000-0300-00000B000000}"/>
    <hyperlink ref="F133" r:id="rId13" xr:uid="{00000000-0004-0000-0300-00000C000000}"/>
    <hyperlink ref="F136" r:id="rId14" xr:uid="{00000000-0004-0000-0300-00000D000000}"/>
    <hyperlink ref="F139" r:id="rId15" xr:uid="{00000000-0004-0000-0300-00000E000000}"/>
    <hyperlink ref="F142" r:id="rId16" xr:uid="{00000000-0004-0000-0300-00000F000000}"/>
    <hyperlink ref="F145" r:id="rId17" xr:uid="{00000000-0004-0000-0300-000010000000}"/>
    <hyperlink ref="F149" r:id="rId18" xr:uid="{00000000-0004-0000-0300-000011000000}"/>
    <hyperlink ref="F156" r:id="rId19" xr:uid="{00000000-0004-0000-0300-000012000000}"/>
    <hyperlink ref="F159" r:id="rId20" xr:uid="{00000000-0004-0000-0300-000013000000}"/>
    <hyperlink ref="F166" r:id="rId21" xr:uid="{00000000-0004-0000-0300-000014000000}"/>
    <hyperlink ref="F172" r:id="rId22" xr:uid="{00000000-0004-0000-0300-000015000000}"/>
    <hyperlink ref="F175" r:id="rId23" xr:uid="{00000000-0004-0000-0300-000016000000}"/>
    <hyperlink ref="F180" r:id="rId24" xr:uid="{00000000-0004-0000-0300-000017000000}"/>
    <hyperlink ref="F182" r:id="rId25" xr:uid="{00000000-0004-0000-0300-000018000000}"/>
    <hyperlink ref="F185" r:id="rId26" xr:uid="{00000000-0004-0000-0300-000019000000}"/>
    <hyperlink ref="F187" r:id="rId27" xr:uid="{00000000-0004-0000-0300-00001A000000}"/>
    <hyperlink ref="F190" r:id="rId28" xr:uid="{00000000-0004-0000-0300-00001B000000}"/>
    <hyperlink ref="F192" r:id="rId29" xr:uid="{00000000-0004-0000-0300-00001C000000}"/>
    <hyperlink ref="F195" r:id="rId30" xr:uid="{00000000-0004-0000-0300-00001D000000}"/>
    <hyperlink ref="F198" r:id="rId31" xr:uid="{00000000-0004-0000-0300-00001E000000}"/>
    <hyperlink ref="F201" r:id="rId32" xr:uid="{00000000-0004-0000-0300-00001F000000}"/>
    <hyperlink ref="F204" r:id="rId33" xr:uid="{00000000-0004-0000-0300-000020000000}"/>
    <hyperlink ref="F207" r:id="rId34" xr:uid="{00000000-0004-0000-0300-000021000000}"/>
    <hyperlink ref="F210" r:id="rId35" xr:uid="{00000000-0004-0000-0300-000022000000}"/>
    <hyperlink ref="F213" r:id="rId36" xr:uid="{00000000-0004-0000-0300-000023000000}"/>
    <hyperlink ref="F216" r:id="rId37" xr:uid="{00000000-0004-0000-0300-000024000000}"/>
    <hyperlink ref="F227" r:id="rId38" xr:uid="{00000000-0004-0000-0300-000025000000}"/>
    <hyperlink ref="F238" r:id="rId39" xr:uid="{00000000-0004-0000-0300-000026000000}"/>
    <hyperlink ref="F243" r:id="rId40" xr:uid="{00000000-0004-0000-0300-000027000000}"/>
    <hyperlink ref="F249" r:id="rId41" xr:uid="{00000000-0004-0000-0300-000028000000}"/>
    <hyperlink ref="F261" r:id="rId42" xr:uid="{00000000-0004-0000-0300-000029000000}"/>
    <hyperlink ref="F272" r:id="rId43" xr:uid="{00000000-0004-0000-0300-00002A000000}"/>
    <hyperlink ref="F278" r:id="rId44" xr:uid="{00000000-0004-0000-0300-00002B000000}"/>
    <hyperlink ref="F285" r:id="rId45" xr:uid="{00000000-0004-0000-0300-00002C000000}"/>
    <hyperlink ref="F288" r:id="rId46" xr:uid="{00000000-0004-0000-0300-00002D000000}"/>
    <hyperlink ref="F293" r:id="rId47" xr:uid="{00000000-0004-0000-0300-00002E000000}"/>
    <hyperlink ref="F299" r:id="rId48" xr:uid="{00000000-0004-0000-0300-00002F000000}"/>
    <hyperlink ref="F301" r:id="rId49" xr:uid="{00000000-0004-0000-0300-000030000000}"/>
    <hyperlink ref="F313" r:id="rId50" xr:uid="{00000000-0004-0000-0300-000031000000}"/>
    <hyperlink ref="F319" r:id="rId51" xr:uid="{00000000-0004-0000-0300-000032000000}"/>
    <hyperlink ref="F325" r:id="rId52" xr:uid="{00000000-0004-0000-0300-000033000000}"/>
    <hyperlink ref="F327" r:id="rId53" xr:uid="{00000000-0004-0000-0300-000034000000}"/>
    <hyperlink ref="F332" r:id="rId54" xr:uid="{00000000-0004-0000-0300-000035000000}"/>
    <hyperlink ref="F338" r:id="rId55" xr:uid="{00000000-0004-0000-0300-000036000000}"/>
    <hyperlink ref="F344" r:id="rId56" xr:uid="{00000000-0004-0000-0300-000037000000}"/>
    <hyperlink ref="F347" r:id="rId57" xr:uid="{00000000-0004-0000-0300-000038000000}"/>
    <hyperlink ref="F351" r:id="rId58" xr:uid="{00000000-0004-0000-0300-000039000000}"/>
    <hyperlink ref="F355" r:id="rId59" xr:uid="{00000000-0004-0000-0300-00003A000000}"/>
    <hyperlink ref="F359" r:id="rId60" xr:uid="{00000000-0004-0000-0300-00003B000000}"/>
    <hyperlink ref="F361" r:id="rId61" xr:uid="{00000000-0004-0000-0300-00003C000000}"/>
    <hyperlink ref="F365" r:id="rId62" xr:uid="{00000000-0004-0000-0300-00003D000000}"/>
    <hyperlink ref="F367" r:id="rId63" xr:uid="{00000000-0004-0000-0300-00003E000000}"/>
    <hyperlink ref="F371" r:id="rId64" xr:uid="{00000000-0004-0000-0300-00003F000000}"/>
    <hyperlink ref="F373" r:id="rId65" xr:uid="{00000000-0004-0000-0300-000040000000}"/>
    <hyperlink ref="F376" r:id="rId66" xr:uid="{00000000-0004-0000-0300-000041000000}"/>
    <hyperlink ref="F379" r:id="rId67" xr:uid="{00000000-0004-0000-0300-000042000000}"/>
    <hyperlink ref="F383" r:id="rId68" xr:uid="{00000000-0004-0000-0300-000043000000}"/>
    <hyperlink ref="F387" r:id="rId69" xr:uid="{00000000-0004-0000-0300-000044000000}"/>
    <hyperlink ref="F394" r:id="rId70" xr:uid="{00000000-0004-0000-0300-000045000000}"/>
    <hyperlink ref="F396" r:id="rId71" xr:uid="{00000000-0004-0000-0300-000046000000}"/>
    <hyperlink ref="F399" r:id="rId72" xr:uid="{00000000-0004-0000-0300-000047000000}"/>
    <hyperlink ref="F402" r:id="rId73" xr:uid="{00000000-0004-0000-0300-000048000000}"/>
    <hyperlink ref="F406" r:id="rId74" xr:uid="{00000000-0004-0000-0300-000049000000}"/>
    <hyperlink ref="F408" r:id="rId75" xr:uid="{00000000-0004-0000-0300-00004A000000}"/>
    <hyperlink ref="F412" r:id="rId76" xr:uid="{00000000-0004-0000-0300-00004B000000}"/>
    <hyperlink ref="F416" r:id="rId77" xr:uid="{00000000-0004-0000-0300-00004C000000}"/>
    <hyperlink ref="F418" r:id="rId78" xr:uid="{00000000-0004-0000-0300-00004D000000}"/>
    <hyperlink ref="F422" r:id="rId79" xr:uid="{00000000-0004-0000-0300-00004E000000}"/>
    <hyperlink ref="F424" r:id="rId80" xr:uid="{00000000-0004-0000-0300-00004F000000}"/>
    <hyperlink ref="F427" r:id="rId81" xr:uid="{00000000-0004-0000-0300-000050000000}"/>
    <hyperlink ref="F431" r:id="rId82" xr:uid="{00000000-0004-0000-0300-000051000000}"/>
    <hyperlink ref="F435" r:id="rId83" xr:uid="{00000000-0004-0000-0300-000052000000}"/>
    <hyperlink ref="F437" r:id="rId84" xr:uid="{00000000-0004-0000-0300-000053000000}"/>
    <hyperlink ref="F440" r:id="rId85" xr:uid="{00000000-0004-0000-0300-000054000000}"/>
    <hyperlink ref="F444" r:id="rId86" xr:uid="{00000000-0004-0000-0300-000055000000}"/>
    <hyperlink ref="F446" r:id="rId87" xr:uid="{00000000-0004-0000-0300-000056000000}"/>
    <hyperlink ref="F449" r:id="rId88" xr:uid="{00000000-0004-0000-0300-000057000000}"/>
    <hyperlink ref="F455" r:id="rId89" xr:uid="{00000000-0004-0000-0300-000058000000}"/>
    <hyperlink ref="F459" r:id="rId90" xr:uid="{00000000-0004-0000-0300-000059000000}"/>
    <hyperlink ref="F462" r:id="rId91" xr:uid="{00000000-0004-0000-0300-00005A000000}"/>
    <hyperlink ref="F464" r:id="rId92" xr:uid="{00000000-0004-0000-0300-00005B000000}"/>
    <hyperlink ref="F470" r:id="rId93" xr:uid="{00000000-0004-0000-0300-00005C000000}"/>
    <hyperlink ref="F474" r:id="rId94" xr:uid="{00000000-0004-0000-0300-00005D000000}"/>
    <hyperlink ref="F479" r:id="rId95" xr:uid="{00000000-0004-0000-0300-00005E000000}"/>
    <hyperlink ref="F483" r:id="rId96" xr:uid="{00000000-0004-0000-0300-00005F000000}"/>
    <hyperlink ref="F489" r:id="rId97" xr:uid="{00000000-0004-0000-0300-000060000000}"/>
    <hyperlink ref="F495" r:id="rId98" xr:uid="{00000000-0004-0000-0300-000061000000}"/>
    <hyperlink ref="F499" r:id="rId99" xr:uid="{00000000-0004-0000-0300-000062000000}"/>
    <hyperlink ref="F503" r:id="rId100" xr:uid="{00000000-0004-0000-0300-000063000000}"/>
    <hyperlink ref="F507" r:id="rId101" xr:uid="{00000000-0004-0000-0300-000064000000}"/>
    <hyperlink ref="F514" r:id="rId102" xr:uid="{00000000-0004-0000-0300-000065000000}"/>
    <hyperlink ref="F520" r:id="rId103" xr:uid="{00000000-0004-0000-0300-000066000000}"/>
    <hyperlink ref="F524" r:id="rId104" xr:uid="{00000000-0004-0000-0300-000067000000}"/>
    <hyperlink ref="F528" r:id="rId105" xr:uid="{00000000-0004-0000-0300-000068000000}"/>
    <hyperlink ref="F532" r:id="rId106" xr:uid="{00000000-0004-0000-0300-000069000000}"/>
    <hyperlink ref="F538" r:id="rId107" xr:uid="{00000000-0004-0000-0300-00006A000000}"/>
    <hyperlink ref="F542" r:id="rId108" xr:uid="{00000000-0004-0000-0300-00006B000000}"/>
    <hyperlink ref="F548" r:id="rId109" xr:uid="{00000000-0004-0000-0300-00006C000000}"/>
    <hyperlink ref="F552" r:id="rId110" xr:uid="{00000000-0004-0000-0300-00006D000000}"/>
    <hyperlink ref="F559" r:id="rId111" xr:uid="{00000000-0004-0000-0300-00006E000000}"/>
    <hyperlink ref="F562" r:id="rId112" xr:uid="{00000000-0004-0000-0300-00006F000000}"/>
    <hyperlink ref="F566" r:id="rId113" xr:uid="{00000000-0004-0000-0300-000070000000}"/>
    <hyperlink ref="F570" r:id="rId114" xr:uid="{00000000-0004-0000-0300-000071000000}"/>
    <hyperlink ref="F573" r:id="rId115" xr:uid="{00000000-0004-0000-0300-000072000000}"/>
    <hyperlink ref="F576" r:id="rId116" xr:uid="{00000000-0004-0000-0300-000073000000}"/>
    <hyperlink ref="F579" r:id="rId117" xr:uid="{00000000-0004-0000-0300-000074000000}"/>
    <hyperlink ref="F583" r:id="rId118" xr:uid="{00000000-0004-0000-0300-000075000000}"/>
    <hyperlink ref="F593" r:id="rId119" xr:uid="{00000000-0004-0000-0300-000076000000}"/>
    <hyperlink ref="F599" r:id="rId120" xr:uid="{00000000-0004-0000-0300-000077000000}"/>
    <hyperlink ref="F607" r:id="rId121" xr:uid="{00000000-0004-0000-0300-000078000000}"/>
    <hyperlink ref="F609" r:id="rId122" xr:uid="{00000000-0004-0000-0300-000079000000}"/>
    <hyperlink ref="F612" r:id="rId123" xr:uid="{00000000-0004-0000-0300-00007A000000}"/>
    <hyperlink ref="F616" r:id="rId124" xr:uid="{00000000-0004-0000-0300-00007B000000}"/>
    <hyperlink ref="F622" r:id="rId125" xr:uid="{00000000-0004-0000-0300-00007C000000}"/>
    <hyperlink ref="F624" r:id="rId126" xr:uid="{00000000-0004-0000-0300-00007D000000}"/>
    <hyperlink ref="F628" r:id="rId127" xr:uid="{00000000-0004-0000-0300-00007E000000}"/>
    <hyperlink ref="F631" r:id="rId128" xr:uid="{00000000-0004-0000-0300-00007F000000}"/>
    <hyperlink ref="F633" r:id="rId129" xr:uid="{00000000-0004-0000-0300-000080000000}"/>
    <hyperlink ref="F636" r:id="rId130" xr:uid="{00000000-0004-0000-0300-000081000000}"/>
    <hyperlink ref="F638" r:id="rId131" xr:uid="{00000000-0004-0000-0300-000082000000}"/>
    <hyperlink ref="F641" r:id="rId132" xr:uid="{00000000-0004-0000-0300-000083000000}"/>
    <hyperlink ref="F647" r:id="rId133" xr:uid="{00000000-0004-0000-0300-000084000000}"/>
    <hyperlink ref="F651" r:id="rId134" xr:uid="{00000000-0004-0000-0300-000085000000}"/>
    <hyperlink ref="F655" r:id="rId135" xr:uid="{00000000-0004-0000-0300-000086000000}"/>
    <hyperlink ref="F659" r:id="rId136" xr:uid="{00000000-0004-0000-0300-000087000000}"/>
    <hyperlink ref="F662" r:id="rId137" xr:uid="{00000000-0004-0000-0300-000088000000}"/>
    <hyperlink ref="F665" r:id="rId138" xr:uid="{00000000-0004-0000-0300-000089000000}"/>
    <hyperlink ref="F669" r:id="rId139" xr:uid="{00000000-0004-0000-0300-00008A000000}"/>
    <hyperlink ref="F675" r:id="rId140" xr:uid="{00000000-0004-0000-0300-00008B000000}"/>
    <hyperlink ref="F682" r:id="rId141" xr:uid="{00000000-0004-0000-0300-00008C000000}"/>
    <hyperlink ref="F689" r:id="rId142" xr:uid="{00000000-0004-0000-0300-00008D000000}"/>
    <hyperlink ref="F695" r:id="rId143" xr:uid="{00000000-0004-0000-0300-00008E000000}"/>
    <hyperlink ref="F701" r:id="rId144" xr:uid="{00000000-0004-0000-0300-00008F000000}"/>
    <hyperlink ref="F704" r:id="rId145" xr:uid="{00000000-0004-0000-0300-000090000000}"/>
    <hyperlink ref="F717" r:id="rId146" xr:uid="{00000000-0004-0000-0300-000091000000}"/>
    <hyperlink ref="F721" r:id="rId147" xr:uid="{00000000-0004-0000-0300-000092000000}"/>
    <hyperlink ref="F730" r:id="rId148" xr:uid="{00000000-0004-0000-0300-000093000000}"/>
    <hyperlink ref="F739" r:id="rId149" xr:uid="{00000000-0004-0000-0300-000094000000}"/>
    <hyperlink ref="F751" r:id="rId150" xr:uid="{00000000-0004-0000-0300-000095000000}"/>
    <hyperlink ref="F760" r:id="rId151" xr:uid="{00000000-0004-0000-0300-000096000000}"/>
    <hyperlink ref="F770" r:id="rId152" xr:uid="{00000000-0004-0000-0300-000097000000}"/>
    <hyperlink ref="F779" r:id="rId153" xr:uid="{00000000-0004-0000-0300-000098000000}"/>
    <hyperlink ref="F785" r:id="rId154" xr:uid="{00000000-0004-0000-0300-000099000000}"/>
    <hyperlink ref="F791" r:id="rId155" xr:uid="{00000000-0004-0000-0300-00009A000000}"/>
    <hyperlink ref="F797" r:id="rId156" xr:uid="{00000000-0004-0000-0300-00009B000000}"/>
    <hyperlink ref="F803" r:id="rId157" xr:uid="{00000000-0004-0000-0300-00009C000000}"/>
    <hyperlink ref="F805" r:id="rId158" xr:uid="{00000000-0004-0000-0300-00009D000000}"/>
    <hyperlink ref="F808" r:id="rId159" xr:uid="{00000000-0004-0000-0300-00009E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2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7" t="s">
        <v>99</v>
      </c>
    </row>
    <row r="3" spans="2:46" ht="6.95" hidden="1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88</v>
      </c>
    </row>
    <row r="4" spans="2:46" ht="24.95" hidden="1" customHeight="1">
      <c r="B4" s="20"/>
      <c r="D4" s="21" t="s">
        <v>100</v>
      </c>
      <c r="L4" s="20"/>
      <c r="M4" s="85" t="s">
        <v>11</v>
      </c>
      <c r="AT4" s="17" t="s">
        <v>4</v>
      </c>
    </row>
    <row r="5" spans="2:46" ht="6.95" hidden="1" customHeight="1">
      <c r="B5" s="20"/>
      <c r="L5" s="20"/>
    </row>
    <row r="6" spans="2:46" ht="12" hidden="1" customHeight="1">
      <c r="B6" s="20"/>
      <c r="D6" s="27" t="s">
        <v>17</v>
      </c>
      <c r="L6" s="20"/>
    </row>
    <row r="7" spans="2:46" ht="26.25" hidden="1" customHeight="1">
      <c r="B7" s="20"/>
      <c r="E7" s="228" t="str">
        <f>'Rekapitulace stavby'!K6</f>
        <v>Silnice III/44214 – stavební úpravy – rekonstrukce mostu ev.č. 44214-2 přes Dobešovský potok před obcí Dobešov</v>
      </c>
      <c r="F7" s="229"/>
      <c r="G7" s="229"/>
      <c r="H7" s="229"/>
      <c r="L7" s="20"/>
    </row>
    <row r="8" spans="2:46" s="1" customFormat="1" ht="12" hidden="1" customHeight="1">
      <c r="B8" s="32"/>
      <c r="D8" s="27" t="s">
        <v>101</v>
      </c>
      <c r="L8" s="32"/>
    </row>
    <row r="9" spans="2:46" s="1" customFormat="1" ht="16.5" hidden="1" customHeight="1">
      <c r="B9" s="32"/>
      <c r="E9" s="190" t="s">
        <v>1537</v>
      </c>
      <c r="F9" s="230"/>
      <c r="G9" s="230"/>
      <c r="H9" s="230"/>
      <c r="L9" s="32"/>
    </row>
    <row r="10" spans="2:46" s="1" customFormat="1" ht="11.25" hidden="1">
      <c r="B10" s="32"/>
      <c r="L10" s="32"/>
    </row>
    <row r="11" spans="2:46" s="1" customFormat="1" ht="12" hidden="1" customHeight="1">
      <c r="B11" s="32"/>
      <c r="D11" s="27" t="s">
        <v>19</v>
      </c>
      <c r="F11" s="25" t="s">
        <v>3</v>
      </c>
      <c r="I11" s="27" t="s">
        <v>20</v>
      </c>
      <c r="J11" s="25" t="s">
        <v>3</v>
      </c>
      <c r="L11" s="32"/>
    </row>
    <row r="12" spans="2:46" s="1" customFormat="1" ht="12" hidden="1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19. 1. 2022</v>
      </c>
      <c r="L12" s="32"/>
    </row>
    <row r="13" spans="2:46" s="1" customFormat="1" ht="10.9" hidden="1" customHeight="1">
      <c r="B13" s="32"/>
      <c r="L13" s="32"/>
    </row>
    <row r="14" spans="2:46" s="1" customFormat="1" ht="12" hidden="1" customHeight="1">
      <c r="B14" s="32"/>
      <c r="D14" s="27" t="s">
        <v>25</v>
      </c>
      <c r="I14" s="27" t="s">
        <v>26</v>
      </c>
      <c r="J14" s="25" t="s">
        <v>27</v>
      </c>
      <c r="L14" s="32"/>
    </row>
    <row r="15" spans="2:46" s="1" customFormat="1" ht="18" hidden="1" customHeight="1">
      <c r="B15" s="32"/>
      <c r="E15" s="25" t="s">
        <v>28</v>
      </c>
      <c r="I15" s="27" t="s">
        <v>29</v>
      </c>
      <c r="J15" s="25" t="s">
        <v>30</v>
      </c>
      <c r="L15" s="32"/>
    </row>
    <row r="16" spans="2:46" s="1" customFormat="1" ht="6.95" hidden="1" customHeight="1">
      <c r="B16" s="32"/>
      <c r="L16" s="32"/>
    </row>
    <row r="17" spans="2:12" s="1" customFormat="1" ht="12" hidden="1" customHeight="1">
      <c r="B17" s="32"/>
      <c r="D17" s="27" t="s">
        <v>31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hidden="1" customHeight="1">
      <c r="B18" s="32"/>
      <c r="E18" s="231" t="str">
        <f>'Rekapitulace stavby'!E14</f>
        <v>Vyplň údaj</v>
      </c>
      <c r="F18" s="211"/>
      <c r="G18" s="211"/>
      <c r="H18" s="211"/>
      <c r="I18" s="27" t="s">
        <v>29</v>
      </c>
      <c r="J18" s="28" t="str">
        <f>'Rekapitulace stavby'!AN14</f>
        <v>Vyplň údaj</v>
      </c>
      <c r="L18" s="32"/>
    </row>
    <row r="19" spans="2:12" s="1" customFormat="1" ht="6.95" hidden="1" customHeight="1">
      <c r="B19" s="32"/>
      <c r="L19" s="32"/>
    </row>
    <row r="20" spans="2:12" s="1" customFormat="1" ht="12" hidden="1" customHeight="1">
      <c r="B20" s="32"/>
      <c r="D20" s="27" t="s">
        <v>33</v>
      </c>
      <c r="I20" s="27" t="s">
        <v>26</v>
      </c>
      <c r="J20" s="25" t="s">
        <v>34</v>
      </c>
      <c r="L20" s="32"/>
    </row>
    <row r="21" spans="2:12" s="1" customFormat="1" ht="18" hidden="1" customHeight="1">
      <c r="B21" s="32"/>
      <c r="E21" s="25" t="s">
        <v>35</v>
      </c>
      <c r="I21" s="27" t="s">
        <v>29</v>
      </c>
      <c r="J21" s="25" t="s">
        <v>36</v>
      </c>
      <c r="L21" s="32"/>
    </row>
    <row r="22" spans="2:12" s="1" customFormat="1" ht="6.95" hidden="1" customHeight="1">
      <c r="B22" s="32"/>
      <c r="L22" s="32"/>
    </row>
    <row r="23" spans="2:12" s="1" customFormat="1" ht="12" hidden="1" customHeight="1">
      <c r="B23" s="32"/>
      <c r="D23" s="27" t="s">
        <v>38</v>
      </c>
      <c r="I23" s="27" t="s">
        <v>26</v>
      </c>
      <c r="J23" s="25" t="s">
        <v>39</v>
      </c>
      <c r="L23" s="32"/>
    </row>
    <row r="24" spans="2:12" s="1" customFormat="1" ht="18" hidden="1" customHeight="1">
      <c r="B24" s="32"/>
      <c r="E24" s="25" t="s">
        <v>40</v>
      </c>
      <c r="I24" s="27" t="s">
        <v>29</v>
      </c>
      <c r="J24" s="25" t="s">
        <v>3</v>
      </c>
      <c r="L24" s="32"/>
    </row>
    <row r="25" spans="2:12" s="1" customFormat="1" ht="6.95" hidden="1" customHeight="1">
      <c r="B25" s="32"/>
      <c r="L25" s="32"/>
    </row>
    <row r="26" spans="2:12" s="1" customFormat="1" ht="12" hidden="1" customHeight="1">
      <c r="B26" s="32"/>
      <c r="D26" s="27" t="s">
        <v>41</v>
      </c>
      <c r="L26" s="32"/>
    </row>
    <row r="27" spans="2:12" s="7" customFormat="1" ht="16.5" hidden="1" customHeight="1">
      <c r="B27" s="86"/>
      <c r="E27" s="216" t="s">
        <v>3</v>
      </c>
      <c r="F27" s="216"/>
      <c r="G27" s="216"/>
      <c r="H27" s="216"/>
      <c r="L27" s="86"/>
    </row>
    <row r="28" spans="2:12" s="1" customFormat="1" ht="6.95" hidden="1" customHeight="1">
      <c r="B28" s="32"/>
      <c r="L28" s="32"/>
    </row>
    <row r="29" spans="2:12" s="1" customFormat="1" ht="6.95" hidden="1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hidden="1" customHeight="1">
      <c r="B30" s="32"/>
      <c r="D30" s="87" t="s">
        <v>43</v>
      </c>
      <c r="J30" s="63">
        <f>ROUND(J84, 2)</f>
        <v>0</v>
      </c>
      <c r="L30" s="32"/>
    </row>
    <row r="31" spans="2:12" s="1" customFormat="1" ht="6.95" hidden="1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hidden="1" customHeight="1">
      <c r="B32" s="32"/>
      <c r="F32" s="35" t="s">
        <v>45</v>
      </c>
      <c r="I32" s="35" t="s">
        <v>44</v>
      </c>
      <c r="J32" s="35" t="s">
        <v>46</v>
      </c>
      <c r="L32" s="32"/>
    </row>
    <row r="33" spans="2:12" s="1" customFormat="1" ht="14.45" hidden="1" customHeight="1">
      <c r="B33" s="32"/>
      <c r="D33" s="52" t="s">
        <v>47</v>
      </c>
      <c r="E33" s="27" t="s">
        <v>48</v>
      </c>
      <c r="F33" s="88">
        <f>ROUND((SUM(BE84:BE123)),  2)</f>
        <v>0</v>
      </c>
      <c r="I33" s="89">
        <v>0.21</v>
      </c>
      <c r="J33" s="88">
        <f>ROUND(((SUM(BE84:BE123))*I33),  2)</f>
        <v>0</v>
      </c>
      <c r="L33" s="32"/>
    </row>
    <row r="34" spans="2:12" s="1" customFormat="1" ht="14.45" hidden="1" customHeight="1">
      <c r="B34" s="32"/>
      <c r="E34" s="27" t="s">
        <v>49</v>
      </c>
      <c r="F34" s="88">
        <f>ROUND((SUM(BF84:BF123)),  2)</f>
        <v>0</v>
      </c>
      <c r="I34" s="89">
        <v>0.15</v>
      </c>
      <c r="J34" s="88">
        <f>ROUND(((SUM(BF84:BF123))*I34),  2)</f>
        <v>0</v>
      </c>
      <c r="L34" s="32"/>
    </row>
    <row r="35" spans="2:12" s="1" customFormat="1" ht="14.45" hidden="1" customHeight="1">
      <c r="B35" s="32"/>
      <c r="E35" s="27" t="s">
        <v>50</v>
      </c>
      <c r="F35" s="88">
        <f>ROUND((SUM(BG84:BG123)),  2)</f>
        <v>0</v>
      </c>
      <c r="I35" s="89">
        <v>0.21</v>
      </c>
      <c r="J35" s="88">
        <f>0</f>
        <v>0</v>
      </c>
      <c r="L35" s="32"/>
    </row>
    <row r="36" spans="2:12" s="1" customFormat="1" ht="14.45" hidden="1" customHeight="1">
      <c r="B36" s="32"/>
      <c r="E36" s="27" t="s">
        <v>51</v>
      </c>
      <c r="F36" s="88">
        <f>ROUND((SUM(BH84:BH123)),  2)</f>
        <v>0</v>
      </c>
      <c r="I36" s="89">
        <v>0.15</v>
      </c>
      <c r="J36" s="88">
        <f>0</f>
        <v>0</v>
      </c>
      <c r="L36" s="32"/>
    </row>
    <row r="37" spans="2:12" s="1" customFormat="1" ht="14.45" hidden="1" customHeight="1">
      <c r="B37" s="32"/>
      <c r="E37" s="27" t="s">
        <v>52</v>
      </c>
      <c r="F37" s="88">
        <f>ROUND((SUM(BI84:BI123)),  2)</f>
        <v>0</v>
      </c>
      <c r="I37" s="89">
        <v>0</v>
      </c>
      <c r="J37" s="88">
        <f>0</f>
        <v>0</v>
      </c>
      <c r="L37" s="32"/>
    </row>
    <row r="38" spans="2:12" s="1" customFormat="1" ht="6.95" hidden="1" customHeight="1">
      <c r="B38" s="32"/>
      <c r="L38" s="32"/>
    </row>
    <row r="39" spans="2:12" s="1" customFormat="1" ht="25.35" hidden="1" customHeight="1">
      <c r="B39" s="32"/>
      <c r="C39" s="90"/>
      <c r="D39" s="91" t="s">
        <v>53</v>
      </c>
      <c r="E39" s="54"/>
      <c r="F39" s="54"/>
      <c r="G39" s="92" t="s">
        <v>54</v>
      </c>
      <c r="H39" s="93" t="s">
        <v>55</v>
      </c>
      <c r="I39" s="54"/>
      <c r="J39" s="94">
        <f>SUM(J30:J37)</f>
        <v>0</v>
      </c>
      <c r="K39" s="95"/>
      <c r="L39" s="32"/>
    </row>
    <row r="40" spans="2:12" s="1" customFormat="1" ht="14.45" hidden="1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1" spans="2:12" ht="11.25" hidden="1"/>
    <row r="42" spans="2:12" ht="11.25" hidden="1"/>
    <row r="43" spans="2:12" ht="11.25" hidden="1"/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103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17</v>
      </c>
      <c r="L47" s="32"/>
    </row>
    <row r="48" spans="2:12" s="1" customFormat="1" ht="26.25" customHeight="1">
      <c r="B48" s="32"/>
      <c r="E48" s="228" t="str">
        <f>E7</f>
        <v>Silnice III/44214 – stavební úpravy – rekonstrukce mostu ev.č. 44214-2 přes Dobešovský potok před obcí Dobešov</v>
      </c>
      <c r="F48" s="229"/>
      <c r="G48" s="229"/>
      <c r="H48" s="229"/>
      <c r="L48" s="32"/>
    </row>
    <row r="49" spans="2:47" s="1" customFormat="1" ht="12" customHeight="1">
      <c r="B49" s="32"/>
      <c r="C49" s="27" t="s">
        <v>101</v>
      </c>
      <c r="L49" s="32"/>
    </row>
    <row r="50" spans="2:47" s="1" customFormat="1" ht="16.5" customHeight="1">
      <c r="B50" s="32"/>
      <c r="E50" s="190" t="str">
        <f>E9</f>
        <v>VON - Vedlejší a ostatní náklady</v>
      </c>
      <c r="F50" s="230"/>
      <c r="G50" s="230"/>
      <c r="H50" s="230"/>
      <c r="L50" s="32"/>
    </row>
    <row r="51" spans="2:47" s="1" customFormat="1" ht="6.95" customHeight="1">
      <c r="B51" s="32"/>
      <c r="L51" s="32"/>
    </row>
    <row r="52" spans="2:47" s="1" customFormat="1" ht="12" customHeight="1">
      <c r="B52" s="32"/>
      <c r="C52" s="27" t="s">
        <v>21</v>
      </c>
      <c r="F52" s="25" t="str">
        <f>F12</f>
        <v>Jakubčovice nad Odrou, okr.Nový Jičín</v>
      </c>
      <c r="I52" s="27" t="s">
        <v>23</v>
      </c>
      <c r="J52" s="49" t="str">
        <f>IF(J12="","",J12)</f>
        <v>19. 1. 2022</v>
      </c>
      <c r="L52" s="32"/>
    </row>
    <row r="53" spans="2:47" s="1" customFormat="1" ht="6.95" customHeight="1">
      <c r="B53" s="32"/>
      <c r="L53" s="32"/>
    </row>
    <row r="54" spans="2:47" s="1" customFormat="1" ht="15.2" customHeight="1">
      <c r="B54" s="32"/>
      <c r="C54" s="27" t="s">
        <v>25</v>
      </c>
      <c r="F54" s="25" t="str">
        <f>E15</f>
        <v>Správa silnic Moravskoslezského kraje</v>
      </c>
      <c r="I54" s="27" t="s">
        <v>33</v>
      </c>
      <c r="J54" s="30" t="str">
        <f>E21</f>
        <v>Rušar mosty s.r.o.</v>
      </c>
      <c r="L54" s="32"/>
    </row>
    <row r="55" spans="2:47" s="1" customFormat="1" ht="15.2" customHeight="1">
      <c r="B55" s="32"/>
      <c r="C55" s="27" t="s">
        <v>31</v>
      </c>
      <c r="F55" s="25" t="str">
        <f>IF(E18="","",E18)</f>
        <v>Vyplň údaj</v>
      </c>
      <c r="I55" s="27" t="s">
        <v>38</v>
      </c>
      <c r="J55" s="30" t="str">
        <f>E24</f>
        <v>Ing. Čestmír Rez</v>
      </c>
      <c r="L55" s="32"/>
    </row>
    <row r="56" spans="2:47" s="1" customFormat="1" ht="10.35" customHeight="1">
      <c r="B56" s="32"/>
      <c r="L56" s="32"/>
    </row>
    <row r="57" spans="2:47" s="1" customFormat="1" ht="29.25" customHeight="1">
      <c r="B57" s="32"/>
      <c r="C57" s="96" t="s">
        <v>104</v>
      </c>
      <c r="D57" s="90"/>
      <c r="E57" s="90"/>
      <c r="F57" s="90"/>
      <c r="G57" s="90"/>
      <c r="H57" s="90"/>
      <c r="I57" s="90"/>
      <c r="J57" s="97" t="s">
        <v>105</v>
      </c>
      <c r="K57" s="90"/>
      <c r="L57" s="32"/>
    </row>
    <row r="58" spans="2:47" s="1" customFormat="1" ht="10.35" customHeight="1">
      <c r="B58" s="32"/>
      <c r="L58" s="32"/>
    </row>
    <row r="59" spans="2:47" s="1" customFormat="1" ht="22.9" customHeight="1">
      <c r="B59" s="32"/>
      <c r="C59" s="98" t="s">
        <v>75</v>
      </c>
      <c r="J59" s="63">
        <f>J84</f>
        <v>0</v>
      </c>
      <c r="L59" s="32"/>
      <c r="AU59" s="17" t="s">
        <v>106</v>
      </c>
    </row>
    <row r="60" spans="2:47" s="8" customFormat="1" ht="24.95" customHeight="1">
      <c r="B60" s="99"/>
      <c r="D60" s="100" t="s">
        <v>111</v>
      </c>
      <c r="E60" s="101"/>
      <c r="F60" s="101"/>
      <c r="G60" s="101"/>
      <c r="H60" s="101"/>
      <c r="I60" s="101"/>
      <c r="J60" s="102">
        <f>J85</f>
        <v>0</v>
      </c>
      <c r="L60" s="99"/>
    </row>
    <row r="61" spans="2:47" s="9" customFormat="1" ht="19.899999999999999" customHeight="1">
      <c r="B61" s="103"/>
      <c r="D61" s="104" t="s">
        <v>293</v>
      </c>
      <c r="E61" s="105"/>
      <c r="F61" s="105"/>
      <c r="G61" s="105"/>
      <c r="H61" s="105"/>
      <c r="I61" s="105"/>
      <c r="J61" s="106">
        <f>J86</f>
        <v>0</v>
      </c>
      <c r="L61" s="103"/>
    </row>
    <row r="62" spans="2:47" s="9" customFormat="1" ht="19.899999999999999" customHeight="1">
      <c r="B62" s="103"/>
      <c r="D62" s="104" t="s">
        <v>1538</v>
      </c>
      <c r="E62" s="105"/>
      <c r="F62" s="105"/>
      <c r="G62" s="105"/>
      <c r="H62" s="105"/>
      <c r="I62" s="105"/>
      <c r="J62" s="106">
        <f>J103</f>
        <v>0</v>
      </c>
      <c r="L62" s="103"/>
    </row>
    <row r="63" spans="2:47" s="9" customFormat="1" ht="19.899999999999999" customHeight="1">
      <c r="B63" s="103"/>
      <c r="D63" s="104" t="s">
        <v>1539</v>
      </c>
      <c r="E63" s="105"/>
      <c r="F63" s="105"/>
      <c r="G63" s="105"/>
      <c r="H63" s="105"/>
      <c r="I63" s="105"/>
      <c r="J63" s="106">
        <f>J107</f>
        <v>0</v>
      </c>
      <c r="L63" s="103"/>
    </row>
    <row r="64" spans="2:47" s="9" customFormat="1" ht="19.899999999999999" customHeight="1">
      <c r="B64" s="103"/>
      <c r="D64" s="104" t="s">
        <v>1540</v>
      </c>
      <c r="E64" s="105"/>
      <c r="F64" s="105"/>
      <c r="G64" s="105"/>
      <c r="H64" s="105"/>
      <c r="I64" s="105"/>
      <c r="J64" s="106">
        <f>J114</f>
        <v>0</v>
      </c>
      <c r="L64" s="103"/>
    </row>
    <row r="65" spans="2:12" s="1" customFormat="1" ht="21.75" customHeight="1">
      <c r="B65" s="32"/>
      <c r="L65" s="32"/>
    </row>
    <row r="66" spans="2:12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32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32"/>
    </row>
    <row r="71" spans="2:12" s="1" customFormat="1" ht="24.95" customHeight="1">
      <c r="B71" s="32"/>
      <c r="C71" s="21" t="s">
        <v>113</v>
      </c>
      <c r="L71" s="32"/>
    </row>
    <row r="72" spans="2:12" s="1" customFormat="1" ht="6.95" customHeight="1">
      <c r="B72" s="32"/>
      <c r="L72" s="32"/>
    </row>
    <row r="73" spans="2:12" s="1" customFormat="1" ht="12" customHeight="1">
      <c r="B73" s="32"/>
      <c r="C73" s="27" t="s">
        <v>17</v>
      </c>
      <c r="L73" s="32"/>
    </row>
    <row r="74" spans="2:12" s="1" customFormat="1" ht="26.25" customHeight="1">
      <c r="B74" s="32"/>
      <c r="E74" s="228" t="str">
        <f>E7</f>
        <v>Silnice III/44214 – stavební úpravy – rekonstrukce mostu ev.č. 44214-2 přes Dobešovský potok před obcí Dobešov</v>
      </c>
      <c r="F74" s="229"/>
      <c r="G74" s="229"/>
      <c r="H74" s="229"/>
      <c r="L74" s="32"/>
    </row>
    <row r="75" spans="2:12" s="1" customFormat="1" ht="12" customHeight="1">
      <c r="B75" s="32"/>
      <c r="C75" s="27" t="s">
        <v>101</v>
      </c>
      <c r="L75" s="32"/>
    </row>
    <row r="76" spans="2:12" s="1" customFormat="1" ht="16.5" customHeight="1">
      <c r="B76" s="32"/>
      <c r="E76" s="190" t="str">
        <f>E9</f>
        <v>VON - Vedlejší a ostatní náklady</v>
      </c>
      <c r="F76" s="230"/>
      <c r="G76" s="230"/>
      <c r="H76" s="230"/>
      <c r="L76" s="32"/>
    </row>
    <row r="77" spans="2:12" s="1" customFormat="1" ht="6.95" customHeight="1">
      <c r="B77" s="32"/>
      <c r="L77" s="32"/>
    </row>
    <row r="78" spans="2:12" s="1" customFormat="1" ht="12" customHeight="1">
      <c r="B78" s="32"/>
      <c r="C78" s="27" t="s">
        <v>21</v>
      </c>
      <c r="F78" s="25" t="str">
        <f>F12</f>
        <v>Jakubčovice nad Odrou, okr.Nový Jičín</v>
      </c>
      <c r="I78" s="27" t="s">
        <v>23</v>
      </c>
      <c r="J78" s="49" t="str">
        <f>IF(J12="","",J12)</f>
        <v>19. 1. 2022</v>
      </c>
      <c r="L78" s="32"/>
    </row>
    <row r="79" spans="2:12" s="1" customFormat="1" ht="6.95" customHeight="1">
      <c r="B79" s="32"/>
      <c r="L79" s="32"/>
    </row>
    <row r="80" spans="2:12" s="1" customFormat="1" ht="15.2" customHeight="1">
      <c r="B80" s="32"/>
      <c r="C80" s="27" t="s">
        <v>25</v>
      </c>
      <c r="F80" s="25" t="str">
        <f>E15</f>
        <v>Správa silnic Moravskoslezského kraje</v>
      </c>
      <c r="I80" s="27" t="s">
        <v>33</v>
      </c>
      <c r="J80" s="30" t="str">
        <f>E21</f>
        <v>Rušar mosty s.r.o.</v>
      </c>
      <c r="L80" s="32"/>
    </row>
    <row r="81" spans="2:65" s="1" customFormat="1" ht="15.2" customHeight="1">
      <c r="B81" s="32"/>
      <c r="C81" s="27" t="s">
        <v>31</v>
      </c>
      <c r="F81" s="25" t="str">
        <f>IF(E18="","",E18)</f>
        <v>Vyplň údaj</v>
      </c>
      <c r="I81" s="27" t="s">
        <v>38</v>
      </c>
      <c r="J81" s="30" t="str">
        <f>E24</f>
        <v>Ing. Čestmír Rez</v>
      </c>
      <c r="L81" s="32"/>
    </row>
    <row r="82" spans="2:65" s="1" customFormat="1" ht="10.35" customHeight="1">
      <c r="B82" s="32"/>
      <c r="L82" s="32"/>
    </row>
    <row r="83" spans="2:65" s="10" customFormat="1" ht="29.25" customHeight="1">
      <c r="B83" s="107"/>
      <c r="C83" s="108" t="s">
        <v>114</v>
      </c>
      <c r="D83" s="109" t="s">
        <v>62</v>
      </c>
      <c r="E83" s="109" t="s">
        <v>58</v>
      </c>
      <c r="F83" s="109" t="s">
        <v>59</v>
      </c>
      <c r="G83" s="109" t="s">
        <v>115</v>
      </c>
      <c r="H83" s="109" t="s">
        <v>116</v>
      </c>
      <c r="I83" s="109" t="s">
        <v>117</v>
      </c>
      <c r="J83" s="109" t="s">
        <v>105</v>
      </c>
      <c r="K83" s="110" t="s">
        <v>118</v>
      </c>
      <c r="L83" s="107"/>
      <c r="M83" s="56" t="s">
        <v>3</v>
      </c>
      <c r="N83" s="57" t="s">
        <v>47</v>
      </c>
      <c r="O83" s="57" t="s">
        <v>119</v>
      </c>
      <c r="P83" s="57" t="s">
        <v>120</v>
      </c>
      <c r="Q83" s="57" t="s">
        <v>121</v>
      </c>
      <c r="R83" s="57" t="s">
        <v>122</v>
      </c>
      <c r="S83" s="57" t="s">
        <v>123</v>
      </c>
      <c r="T83" s="58" t="s">
        <v>124</v>
      </c>
    </row>
    <row r="84" spans="2:65" s="1" customFormat="1" ht="22.9" customHeight="1">
      <c r="B84" s="32"/>
      <c r="C84" s="61" t="s">
        <v>125</v>
      </c>
      <c r="J84" s="111">
        <f>BK84</f>
        <v>0</v>
      </c>
      <c r="L84" s="32"/>
      <c r="M84" s="59"/>
      <c r="N84" s="50"/>
      <c r="O84" s="50"/>
      <c r="P84" s="112">
        <f>P85</f>
        <v>0</v>
      </c>
      <c r="Q84" s="50"/>
      <c r="R84" s="112">
        <f>R85</f>
        <v>0</v>
      </c>
      <c r="S84" s="50"/>
      <c r="T84" s="113">
        <f>T85</f>
        <v>0</v>
      </c>
      <c r="AT84" s="17" t="s">
        <v>76</v>
      </c>
      <c r="AU84" s="17" t="s">
        <v>106</v>
      </c>
      <c r="BK84" s="114">
        <f>BK85</f>
        <v>0</v>
      </c>
    </row>
    <row r="85" spans="2:65" s="11" customFormat="1" ht="25.9" customHeight="1">
      <c r="B85" s="115"/>
      <c r="D85" s="116" t="s">
        <v>76</v>
      </c>
      <c r="E85" s="117" t="s">
        <v>273</v>
      </c>
      <c r="F85" s="117" t="s">
        <v>274</v>
      </c>
      <c r="I85" s="118"/>
      <c r="J85" s="119">
        <f>BK85</f>
        <v>0</v>
      </c>
      <c r="L85" s="115"/>
      <c r="M85" s="120"/>
      <c r="P85" s="121">
        <f>P86+P103+P107+P114</f>
        <v>0</v>
      </c>
      <c r="R85" s="121">
        <f>R86+R103+R107+R114</f>
        <v>0</v>
      </c>
      <c r="T85" s="122">
        <f>T86+T103+T107+T114</f>
        <v>0</v>
      </c>
      <c r="AR85" s="116" t="s">
        <v>129</v>
      </c>
      <c r="AT85" s="123" t="s">
        <v>76</v>
      </c>
      <c r="AU85" s="123" t="s">
        <v>77</v>
      </c>
      <c r="AY85" s="116" t="s">
        <v>128</v>
      </c>
      <c r="BK85" s="124">
        <f>BK86+BK103+BK107+BK114</f>
        <v>0</v>
      </c>
    </row>
    <row r="86" spans="2:65" s="11" customFormat="1" ht="22.9" customHeight="1">
      <c r="B86" s="115"/>
      <c r="D86" s="116" t="s">
        <v>76</v>
      </c>
      <c r="E86" s="125" t="s">
        <v>448</v>
      </c>
      <c r="F86" s="125" t="s">
        <v>449</v>
      </c>
      <c r="I86" s="118"/>
      <c r="J86" s="126">
        <f>BK86</f>
        <v>0</v>
      </c>
      <c r="L86" s="115"/>
      <c r="M86" s="120"/>
      <c r="P86" s="121">
        <f>SUM(P87:P102)</f>
        <v>0</v>
      </c>
      <c r="R86" s="121">
        <f>SUM(R87:R102)</f>
        <v>0</v>
      </c>
      <c r="T86" s="122">
        <f>SUM(T87:T102)</f>
        <v>0</v>
      </c>
      <c r="AR86" s="116" t="s">
        <v>129</v>
      </c>
      <c r="AT86" s="123" t="s">
        <v>76</v>
      </c>
      <c r="AU86" s="123" t="s">
        <v>85</v>
      </c>
      <c r="AY86" s="116" t="s">
        <v>128</v>
      </c>
      <c r="BK86" s="124">
        <f>SUM(BK87:BK102)</f>
        <v>0</v>
      </c>
    </row>
    <row r="87" spans="2:65" s="1" customFormat="1" ht="16.5" customHeight="1">
      <c r="B87" s="127"/>
      <c r="C87" s="128" t="s">
        <v>85</v>
      </c>
      <c r="D87" s="128" t="s">
        <v>131</v>
      </c>
      <c r="E87" s="129" t="s">
        <v>1541</v>
      </c>
      <c r="F87" s="130" t="s">
        <v>1542</v>
      </c>
      <c r="G87" s="131" t="s">
        <v>280</v>
      </c>
      <c r="H87" s="132">
        <v>1</v>
      </c>
      <c r="I87" s="133"/>
      <c r="J87" s="134">
        <f>ROUND(I87*H87,2)</f>
        <v>0</v>
      </c>
      <c r="K87" s="130" t="s">
        <v>135</v>
      </c>
      <c r="L87" s="32"/>
      <c r="M87" s="135" t="s">
        <v>3</v>
      </c>
      <c r="N87" s="136" t="s">
        <v>48</v>
      </c>
      <c r="P87" s="137">
        <f>O87*H87</f>
        <v>0</v>
      </c>
      <c r="Q87" s="137">
        <v>0</v>
      </c>
      <c r="R87" s="137">
        <f>Q87*H87</f>
        <v>0</v>
      </c>
      <c r="S87" s="137">
        <v>0</v>
      </c>
      <c r="T87" s="138">
        <f>S87*H87</f>
        <v>0</v>
      </c>
      <c r="AR87" s="139" t="s">
        <v>281</v>
      </c>
      <c r="AT87" s="139" t="s">
        <v>131</v>
      </c>
      <c r="AU87" s="139" t="s">
        <v>88</v>
      </c>
      <c r="AY87" s="17" t="s">
        <v>128</v>
      </c>
      <c r="BE87" s="140">
        <f>IF(N87="základní",J87,0)</f>
        <v>0</v>
      </c>
      <c r="BF87" s="140">
        <f>IF(N87="snížená",J87,0)</f>
        <v>0</v>
      </c>
      <c r="BG87" s="140">
        <f>IF(N87="zákl. přenesená",J87,0)</f>
        <v>0</v>
      </c>
      <c r="BH87" s="140">
        <f>IF(N87="sníž. přenesená",J87,0)</f>
        <v>0</v>
      </c>
      <c r="BI87" s="140">
        <f>IF(N87="nulová",J87,0)</f>
        <v>0</v>
      </c>
      <c r="BJ87" s="17" t="s">
        <v>85</v>
      </c>
      <c r="BK87" s="140">
        <f>ROUND(I87*H87,2)</f>
        <v>0</v>
      </c>
      <c r="BL87" s="17" t="s">
        <v>281</v>
      </c>
      <c r="BM87" s="139" t="s">
        <v>1543</v>
      </c>
    </row>
    <row r="88" spans="2:65" s="1" customFormat="1" ht="11.25">
      <c r="B88" s="32"/>
      <c r="D88" s="141" t="s">
        <v>138</v>
      </c>
      <c r="F88" s="142" t="s">
        <v>1544</v>
      </c>
      <c r="I88" s="143"/>
      <c r="L88" s="32"/>
      <c r="M88" s="144"/>
      <c r="T88" s="53"/>
      <c r="AT88" s="17" t="s">
        <v>138</v>
      </c>
      <c r="AU88" s="17" t="s">
        <v>88</v>
      </c>
    </row>
    <row r="89" spans="2:65" s="1" customFormat="1" ht="29.25">
      <c r="B89" s="32"/>
      <c r="D89" s="145" t="s">
        <v>140</v>
      </c>
      <c r="F89" s="146" t="s">
        <v>1545</v>
      </c>
      <c r="I89" s="143"/>
      <c r="L89" s="32"/>
      <c r="M89" s="144"/>
      <c r="T89" s="53"/>
      <c r="AT89" s="17" t="s">
        <v>140</v>
      </c>
      <c r="AU89" s="17" t="s">
        <v>88</v>
      </c>
    </row>
    <row r="90" spans="2:65" s="1" customFormat="1" ht="16.5" customHeight="1">
      <c r="B90" s="127"/>
      <c r="C90" s="128" t="s">
        <v>88</v>
      </c>
      <c r="D90" s="128" t="s">
        <v>131</v>
      </c>
      <c r="E90" s="129" t="s">
        <v>1546</v>
      </c>
      <c r="F90" s="130" t="s">
        <v>1547</v>
      </c>
      <c r="G90" s="131" t="s">
        <v>280</v>
      </c>
      <c r="H90" s="132">
        <v>1</v>
      </c>
      <c r="I90" s="133"/>
      <c r="J90" s="134">
        <f>ROUND(I90*H90,2)</f>
        <v>0</v>
      </c>
      <c r="K90" s="130" t="s">
        <v>135</v>
      </c>
      <c r="L90" s="32"/>
      <c r="M90" s="135" t="s">
        <v>3</v>
      </c>
      <c r="N90" s="136" t="s">
        <v>48</v>
      </c>
      <c r="P90" s="137">
        <f>O90*H90</f>
        <v>0</v>
      </c>
      <c r="Q90" s="137">
        <v>0</v>
      </c>
      <c r="R90" s="137">
        <f>Q90*H90</f>
        <v>0</v>
      </c>
      <c r="S90" s="137">
        <v>0</v>
      </c>
      <c r="T90" s="138">
        <f>S90*H90</f>
        <v>0</v>
      </c>
      <c r="AR90" s="139" t="s">
        <v>281</v>
      </c>
      <c r="AT90" s="139" t="s">
        <v>131</v>
      </c>
      <c r="AU90" s="139" t="s">
        <v>88</v>
      </c>
      <c r="AY90" s="17" t="s">
        <v>128</v>
      </c>
      <c r="BE90" s="140">
        <f>IF(N90="základní",J90,0)</f>
        <v>0</v>
      </c>
      <c r="BF90" s="140">
        <f>IF(N90="snížená",J90,0)</f>
        <v>0</v>
      </c>
      <c r="BG90" s="140">
        <f>IF(N90="zákl. přenesená",J90,0)</f>
        <v>0</v>
      </c>
      <c r="BH90" s="140">
        <f>IF(N90="sníž. přenesená",J90,0)</f>
        <v>0</v>
      </c>
      <c r="BI90" s="140">
        <f>IF(N90="nulová",J90,0)</f>
        <v>0</v>
      </c>
      <c r="BJ90" s="17" t="s">
        <v>85</v>
      </c>
      <c r="BK90" s="140">
        <f>ROUND(I90*H90,2)</f>
        <v>0</v>
      </c>
      <c r="BL90" s="17" t="s">
        <v>281</v>
      </c>
      <c r="BM90" s="139" t="s">
        <v>1548</v>
      </c>
    </row>
    <row r="91" spans="2:65" s="1" customFormat="1" ht="11.25">
      <c r="B91" s="32"/>
      <c r="D91" s="141" t="s">
        <v>138</v>
      </c>
      <c r="F91" s="142" t="s">
        <v>1549</v>
      </c>
      <c r="I91" s="143"/>
      <c r="L91" s="32"/>
      <c r="M91" s="144"/>
      <c r="T91" s="53"/>
      <c r="AT91" s="17" t="s">
        <v>138</v>
      </c>
      <c r="AU91" s="17" t="s">
        <v>88</v>
      </c>
    </row>
    <row r="92" spans="2:65" s="1" customFormat="1" ht="29.25">
      <c r="B92" s="32"/>
      <c r="D92" s="145" t="s">
        <v>140</v>
      </c>
      <c r="F92" s="146" t="s">
        <v>1550</v>
      </c>
      <c r="I92" s="143"/>
      <c r="L92" s="32"/>
      <c r="M92" s="144"/>
      <c r="T92" s="53"/>
      <c r="AT92" s="17" t="s">
        <v>140</v>
      </c>
      <c r="AU92" s="17" t="s">
        <v>88</v>
      </c>
    </row>
    <row r="93" spans="2:65" s="1" customFormat="1" ht="16.5" customHeight="1">
      <c r="B93" s="127"/>
      <c r="C93" s="128" t="s">
        <v>154</v>
      </c>
      <c r="D93" s="128" t="s">
        <v>131</v>
      </c>
      <c r="E93" s="129" t="s">
        <v>1551</v>
      </c>
      <c r="F93" s="130" t="s">
        <v>1552</v>
      </c>
      <c r="G93" s="131" t="s">
        <v>280</v>
      </c>
      <c r="H93" s="132">
        <v>1</v>
      </c>
      <c r="I93" s="133"/>
      <c r="J93" s="134">
        <f>ROUND(I93*H93,2)</f>
        <v>0</v>
      </c>
      <c r="K93" s="130" t="s">
        <v>135</v>
      </c>
      <c r="L93" s="32"/>
      <c r="M93" s="135" t="s">
        <v>3</v>
      </c>
      <c r="N93" s="136" t="s">
        <v>48</v>
      </c>
      <c r="P93" s="137">
        <f>O93*H93</f>
        <v>0</v>
      </c>
      <c r="Q93" s="137">
        <v>0</v>
      </c>
      <c r="R93" s="137">
        <f>Q93*H93</f>
        <v>0</v>
      </c>
      <c r="S93" s="137">
        <v>0</v>
      </c>
      <c r="T93" s="138">
        <f>S93*H93</f>
        <v>0</v>
      </c>
      <c r="AR93" s="139" t="s">
        <v>281</v>
      </c>
      <c r="AT93" s="139" t="s">
        <v>131</v>
      </c>
      <c r="AU93" s="139" t="s">
        <v>88</v>
      </c>
      <c r="AY93" s="17" t="s">
        <v>128</v>
      </c>
      <c r="BE93" s="140">
        <f>IF(N93="základní",J93,0)</f>
        <v>0</v>
      </c>
      <c r="BF93" s="140">
        <f>IF(N93="snížená",J93,0)</f>
        <v>0</v>
      </c>
      <c r="BG93" s="140">
        <f>IF(N93="zákl. přenesená",J93,0)</f>
        <v>0</v>
      </c>
      <c r="BH93" s="140">
        <f>IF(N93="sníž. přenesená",J93,0)</f>
        <v>0</v>
      </c>
      <c r="BI93" s="140">
        <f>IF(N93="nulová",J93,0)</f>
        <v>0</v>
      </c>
      <c r="BJ93" s="17" t="s">
        <v>85</v>
      </c>
      <c r="BK93" s="140">
        <f>ROUND(I93*H93,2)</f>
        <v>0</v>
      </c>
      <c r="BL93" s="17" t="s">
        <v>281</v>
      </c>
      <c r="BM93" s="139" t="s">
        <v>1553</v>
      </c>
    </row>
    <row r="94" spans="2:65" s="1" customFormat="1" ht="11.25">
      <c r="B94" s="32"/>
      <c r="D94" s="141" t="s">
        <v>138</v>
      </c>
      <c r="F94" s="142" t="s">
        <v>1554</v>
      </c>
      <c r="I94" s="143"/>
      <c r="L94" s="32"/>
      <c r="M94" s="144"/>
      <c r="T94" s="53"/>
      <c r="AT94" s="17" t="s">
        <v>138</v>
      </c>
      <c r="AU94" s="17" t="s">
        <v>88</v>
      </c>
    </row>
    <row r="95" spans="2:65" s="1" customFormat="1" ht="29.25">
      <c r="B95" s="32"/>
      <c r="D95" s="145" t="s">
        <v>140</v>
      </c>
      <c r="F95" s="146" t="s">
        <v>1555</v>
      </c>
      <c r="I95" s="143"/>
      <c r="L95" s="32"/>
      <c r="M95" s="144"/>
      <c r="T95" s="53"/>
      <c r="AT95" s="17" t="s">
        <v>140</v>
      </c>
      <c r="AU95" s="17" t="s">
        <v>88</v>
      </c>
    </row>
    <row r="96" spans="2:65" s="1" customFormat="1" ht="16.5" customHeight="1">
      <c r="B96" s="127"/>
      <c r="C96" s="128" t="s">
        <v>136</v>
      </c>
      <c r="D96" s="128" t="s">
        <v>131</v>
      </c>
      <c r="E96" s="129" t="s">
        <v>1556</v>
      </c>
      <c r="F96" s="130" t="s">
        <v>1557</v>
      </c>
      <c r="G96" s="131" t="s">
        <v>280</v>
      </c>
      <c r="H96" s="132">
        <v>1</v>
      </c>
      <c r="I96" s="133"/>
      <c r="J96" s="134">
        <f>ROUND(I96*H96,2)</f>
        <v>0</v>
      </c>
      <c r="K96" s="130" t="s">
        <v>135</v>
      </c>
      <c r="L96" s="32"/>
      <c r="M96" s="135" t="s">
        <v>3</v>
      </c>
      <c r="N96" s="136" t="s">
        <v>48</v>
      </c>
      <c r="P96" s="137">
        <f>O96*H96</f>
        <v>0</v>
      </c>
      <c r="Q96" s="137">
        <v>0</v>
      </c>
      <c r="R96" s="137">
        <f>Q96*H96</f>
        <v>0</v>
      </c>
      <c r="S96" s="137">
        <v>0</v>
      </c>
      <c r="T96" s="138">
        <f>S96*H96</f>
        <v>0</v>
      </c>
      <c r="AR96" s="139" t="s">
        <v>281</v>
      </c>
      <c r="AT96" s="139" t="s">
        <v>131</v>
      </c>
      <c r="AU96" s="139" t="s">
        <v>88</v>
      </c>
      <c r="AY96" s="17" t="s">
        <v>128</v>
      </c>
      <c r="BE96" s="140">
        <f>IF(N96="základní",J96,0)</f>
        <v>0</v>
      </c>
      <c r="BF96" s="140">
        <f>IF(N96="snížená",J96,0)</f>
        <v>0</v>
      </c>
      <c r="BG96" s="140">
        <f>IF(N96="zákl. přenesená",J96,0)</f>
        <v>0</v>
      </c>
      <c r="BH96" s="140">
        <f>IF(N96="sníž. přenesená",J96,0)</f>
        <v>0</v>
      </c>
      <c r="BI96" s="140">
        <f>IF(N96="nulová",J96,0)</f>
        <v>0</v>
      </c>
      <c r="BJ96" s="17" t="s">
        <v>85</v>
      </c>
      <c r="BK96" s="140">
        <f>ROUND(I96*H96,2)</f>
        <v>0</v>
      </c>
      <c r="BL96" s="17" t="s">
        <v>281</v>
      </c>
      <c r="BM96" s="139" t="s">
        <v>1558</v>
      </c>
    </row>
    <row r="97" spans="2:65" s="1" customFormat="1" ht="11.25">
      <c r="B97" s="32"/>
      <c r="D97" s="141" t="s">
        <v>138</v>
      </c>
      <c r="F97" s="142" t="s">
        <v>1559</v>
      </c>
      <c r="I97" s="143"/>
      <c r="L97" s="32"/>
      <c r="M97" s="144"/>
      <c r="T97" s="53"/>
      <c r="AT97" s="17" t="s">
        <v>138</v>
      </c>
      <c r="AU97" s="17" t="s">
        <v>88</v>
      </c>
    </row>
    <row r="98" spans="2:65" s="1" customFormat="1" ht="16.5" customHeight="1">
      <c r="B98" s="127"/>
      <c r="C98" s="128" t="s">
        <v>129</v>
      </c>
      <c r="D98" s="128" t="s">
        <v>131</v>
      </c>
      <c r="E98" s="129" t="s">
        <v>1560</v>
      </c>
      <c r="F98" s="130" t="s">
        <v>1561</v>
      </c>
      <c r="G98" s="131" t="s">
        <v>280</v>
      </c>
      <c r="H98" s="132">
        <v>1</v>
      </c>
      <c r="I98" s="133"/>
      <c r="J98" s="134">
        <f>ROUND(I98*H98,2)</f>
        <v>0</v>
      </c>
      <c r="K98" s="130" t="s">
        <v>135</v>
      </c>
      <c r="L98" s="32"/>
      <c r="M98" s="135" t="s">
        <v>3</v>
      </c>
      <c r="N98" s="136" t="s">
        <v>48</v>
      </c>
      <c r="P98" s="137">
        <f>O98*H98</f>
        <v>0</v>
      </c>
      <c r="Q98" s="137">
        <v>0</v>
      </c>
      <c r="R98" s="137">
        <f>Q98*H98</f>
        <v>0</v>
      </c>
      <c r="S98" s="137">
        <v>0</v>
      </c>
      <c r="T98" s="138">
        <f>S98*H98</f>
        <v>0</v>
      </c>
      <c r="AR98" s="139" t="s">
        <v>281</v>
      </c>
      <c r="AT98" s="139" t="s">
        <v>131</v>
      </c>
      <c r="AU98" s="139" t="s">
        <v>88</v>
      </c>
      <c r="AY98" s="17" t="s">
        <v>128</v>
      </c>
      <c r="BE98" s="140">
        <f>IF(N98="základní",J98,0)</f>
        <v>0</v>
      </c>
      <c r="BF98" s="140">
        <f>IF(N98="snížená",J98,0)</f>
        <v>0</v>
      </c>
      <c r="BG98" s="140">
        <f>IF(N98="zákl. přenesená",J98,0)</f>
        <v>0</v>
      </c>
      <c r="BH98" s="140">
        <f>IF(N98="sníž. přenesená",J98,0)</f>
        <v>0</v>
      </c>
      <c r="BI98" s="140">
        <f>IF(N98="nulová",J98,0)</f>
        <v>0</v>
      </c>
      <c r="BJ98" s="17" t="s">
        <v>85</v>
      </c>
      <c r="BK98" s="140">
        <f>ROUND(I98*H98,2)</f>
        <v>0</v>
      </c>
      <c r="BL98" s="17" t="s">
        <v>281</v>
      </c>
      <c r="BM98" s="139" t="s">
        <v>1562</v>
      </c>
    </row>
    <row r="99" spans="2:65" s="1" customFormat="1" ht="11.25">
      <c r="B99" s="32"/>
      <c r="D99" s="141" t="s">
        <v>138</v>
      </c>
      <c r="F99" s="142" t="s">
        <v>1563</v>
      </c>
      <c r="I99" s="143"/>
      <c r="L99" s="32"/>
      <c r="M99" s="144"/>
      <c r="T99" s="53"/>
      <c r="AT99" s="17" t="s">
        <v>138</v>
      </c>
      <c r="AU99" s="17" t="s">
        <v>88</v>
      </c>
    </row>
    <row r="100" spans="2:65" s="1" customFormat="1" ht="16.5" customHeight="1">
      <c r="B100" s="127"/>
      <c r="C100" s="128" t="s">
        <v>171</v>
      </c>
      <c r="D100" s="128" t="s">
        <v>131</v>
      </c>
      <c r="E100" s="129" t="s">
        <v>1564</v>
      </c>
      <c r="F100" s="130" t="s">
        <v>1565</v>
      </c>
      <c r="G100" s="131" t="s">
        <v>280</v>
      </c>
      <c r="H100" s="132">
        <v>1</v>
      </c>
      <c r="I100" s="133"/>
      <c r="J100" s="134">
        <f>ROUND(I100*H100,2)</f>
        <v>0</v>
      </c>
      <c r="K100" s="130" t="s">
        <v>135</v>
      </c>
      <c r="L100" s="32"/>
      <c r="M100" s="135" t="s">
        <v>3</v>
      </c>
      <c r="N100" s="136" t="s">
        <v>48</v>
      </c>
      <c r="P100" s="137">
        <f>O100*H100</f>
        <v>0</v>
      </c>
      <c r="Q100" s="137">
        <v>0</v>
      </c>
      <c r="R100" s="137">
        <f>Q100*H100</f>
        <v>0</v>
      </c>
      <c r="S100" s="137">
        <v>0</v>
      </c>
      <c r="T100" s="138">
        <f>S100*H100</f>
        <v>0</v>
      </c>
      <c r="AR100" s="139" t="s">
        <v>281</v>
      </c>
      <c r="AT100" s="139" t="s">
        <v>131</v>
      </c>
      <c r="AU100" s="139" t="s">
        <v>88</v>
      </c>
      <c r="AY100" s="17" t="s">
        <v>128</v>
      </c>
      <c r="BE100" s="140">
        <f>IF(N100="základní",J100,0)</f>
        <v>0</v>
      </c>
      <c r="BF100" s="140">
        <f>IF(N100="snížená",J100,0)</f>
        <v>0</v>
      </c>
      <c r="BG100" s="140">
        <f>IF(N100="zákl. přenesená",J100,0)</f>
        <v>0</v>
      </c>
      <c r="BH100" s="140">
        <f>IF(N100="sníž. přenesená",J100,0)</f>
        <v>0</v>
      </c>
      <c r="BI100" s="140">
        <f>IF(N100="nulová",J100,0)</f>
        <v>0</v>
      </c>
      <c r="BJ100" s="17" t="s">
        <v>85</v>
      </c>
      <c r="BK100" s="140">
        <f>ROUND(I100*H100,2)</f>
        <v>0</v>
      </c>
      <c r="BL100" s="17" t="s">
        <v>281</v>
      </c>
      <c r="BM100" s="139" t="s">
        <v>1566</v>
      </c>
    </row>
    <row r="101" spans="2:65" s="1" customFormat="1" ht="11.25">
      <c r="B101" s="32"/>
      <c r="D101" s="141" t="s">
        <v>138</v>
      </c>
      <c r="F101" s="142" t="s">
        <v>1567</v>
      </c>
      <c r="I101" s="143"/>
      <c r="L101" s="32"/>
      <c r="M101" s="144"/>
      <c r="T101" s="53"/>
      <c r="AT101" s="17" t="s">
        <v>138</v>
      </c>
      <c r="AU101" s="17" t="s">
        <v>88</v>
      </c>
    </row>
    <row r="102" spans="2:65" s="1" customFormat="1" ht="29.25">
      <c r="B102" s="32"/>
      <c r="D102" s="145" t="s">
        <v>140</v>
      </c>
      <c r="F102" s="146" t="s">
        <v>1568</v>
      </c>
      <c r="I102" s="143"/>
      <c r="L102" s="32"/>
      <c r="M102" s="144"/>
      <c r="T102" s="53"/>
      <c r="AT102" s="17" t="s">
        <v>140</v>
      </c>
      <c r="AU102" s="17" t="s">
        <v>88</v>
      </c>
    </row>
    <row r="103" spans="2:65" s="11" customFormat="1" ht="22.9" customHeight="1">
      <c r="B103" s="115"/>
      <c r="D103" s="116" t="s">
        <v>76</v>
      </c>
      <c r="E103" s="125" t="s">
        <v>1569</v>
      </c>
      <c r="F103" s="125" t="s">
        <v>1570</v>
      </c>
      <c r="I103" s="118"/>
      <c r="J103" s="126">
        <f>BK103</f>
        <v>0</v>
      </c>
      <c r="L103" s="115"/>
      <c r="M103" s="120"/>
      <c r="P103" s="121">
        <f>SUM(P104:P106)</f>
        <v>0</v>
      </c>
      <c r="R103" s="121">
        <f>SUM(R104:R106)</f>
        <v>0</v>
      </c>
      <c r="T103" s="122">
        <f>SUM(T104:T106)</f>
        <v>0</v>
      </c>
      <c r="AR103" s="116" t="s">
        <v>129</v>
      </c>
      <c r="AT103" s="123" t="s">
        <v>76</v>
      </c>
      <c r="AU103" s="123" t="s">
        <v>85</v>
      </c>
      <c r="AY103" s="116" t="s">
        <v>128</v>
      </c>
      <c r="BK103" s="124">
        <f>SUM(BK104:BK106)</f>
        <v>0</v>
      </c>
    </row>
    <row r="104" spans="2:65" s="1" customFormat="1" ht="16.5" customHeight="1">
      <c r="B104" s="127"/>
      <c r="C104" s="128" t="s">
        <v>179</v>
      </c>
      <c r="D104" s="128" t="s">
        <v>131</v>
      </c>
      <c r="E104" s="129" t="s">
        <v>1571</v>
      </c>
      <c r="F104" s="130" t="s">
        <v>1572</v>
      </c>
      <c r="G104" s="131" t="s">
        <v>280</v>
      </c>
      <c r="H104" s="132">
        <v>1</v>
      </c>
      <c r="I104" s="133"/>
      <c r="J104" s="134">
        <f>ROUND(I104*H104,2)</f>
        <v>0</v>
      </c>
      <c r="K104" s="130" t="s">
        <v>135</v>
      </c>
      <c r="L104" s="32"/>
      <c r="M104" s="135" t="s">
        <v>3</v>
      </c>
      <c r="N104" s="136" t="s">
        <v>48</v>
      </c>
      <c r="P104" s="137">
        <f>O104*H104</f>
        <v>0</v>
      </c>
      <c r="Q104" s="137">
        <v>0</v>
      </c>
      <c r="R104" s="137">
        <f>Q104*H104</f>
        <v>0</v>
      </c>
      <c r="S104" s="137">
        <v>0</v>
      </c>
      <c r="T104" s="138">
        <f>S104*H104</f>
        <v>0</v>
      </c>
      <c r="AR104" s="139" t="s">
        <v>281</v>
      </c>
      <c r="AT104" s="139" t="s">
        <v>131</v>
      </c>
      <c r="AU104" s="139" t="s">
        <v>88</v>
      </c>
      <c r="AY104" s="17" t="s">
        <v>128</v>
      </c>
      <c r="BE104" s="140">
        <f>IF(N104="základní",J104,0)</f>
        <v>0</v>
      </c>
      <c r="BF104" s="140">
        <f>IF(N104="snížená",J104,0)</f>
        <v>0</v>
      </c>
      <c r="BG104" s="140">
        <f>IF(N104="zákl. přenesená",J104,0)</f>
        <v>0</v>
      </c>
      <c r="BH104" s="140">
        <f>IF(N104="sníž. přenesená",J104,0)</f>
        <v>0</v>
      </c>
      <c r="BI104" s="140">
        <f>IF(N104="nulová",J104,0)</f>
        <v>0</v>
      </c>
      <c r="BJ104" s="17" t="s">
        <v>85</v>
      </c>
      <c r="BK104" s="140">
        <f>ROUND(I104*H104,2)</f>
        <v>0</v>
      </c>
      <c r="BL104" s="17" t="s">
        <v>281</v>
      </c>
      <c r="BM104" s="139" t="s">
        <v>1573</v>
      </c>
    </row>
    <row r="105" spans="2:65" s="1" customFormat="1" ht="11.25">
      <c r="B105" s="32"/>
      <c r="D105" s="141" t="s">
        <v>138</v>
      </c>
      <c r="F105" s="142" t="s">
        <v>1574</v>
      </c>
      <c r="I105" s="143"/>
      <c r="L105" s="32"/>
      <c r="M105" s="144"/>
      <c r="T105" s="53"/>
      <c r="AT105" s="17" t="s">
        <v>138</v>
      </c>
      <c r="AU105" s="17" t="s">
        <v>88</v>
      </c>
    </row>
    <row r="106" spans="2:65" s="1" customFormat="1" ht="29.25">
      <c r="B106" s="32"/>
      <c r="D106" s="145" t="s">
        <v>140</v>
      </c>
      <c r="F106" s="146" t="s">
        <v>1575</v>
      </c>
      <c r="I106" s="143"/>
      <c r="L106" s="32"/>
      <c r="M106" s="144"/>
      <c r="T106" s="53"/>
      <c r="AT106" s="17" t="s">
        <v>140</v>
      </c>
      <c r="AU106" s="17" t="s">
        <v>88</v>
      </c>
    </row>
    <row r="107" spans="2:65" s="11" customFormat="1" ht="22.9" customHeight="1">
      <c r="B107" s="115"/>
      <c r="D107" s="116" t="s">
        <v>76</v>
      </c>
      <c r="E107" s="125" t="s">
        <v>1576</v>
      </c>
      <c r="F107" s="125" t="s">
        <v>1577</v>
      </c>
      <c r="I107" s="118"/>
      <c r="J107" s="126">
        <f>BK107</f>
        <v>0</v>
      </c>
      <c r="L107" s="115"/>
      <c r="M107" s="120"/>
      <c r="P107" s="121">
        <f>SUM(P108:P113)</f>
        <v>0</v>
      </c>
      <c r="R107" s="121">
        <f>SUM(R108:R113)</f>
        <v>0</v>
      </c>
      <c r="T107" s="122">
        <f>SUM(T108:T113)</f>
        <v>0</v>
      </c>
      <c r="AR107" s="116" t="s">
        <v>129</v>
      </c>
      <c r="AT107" s="123" t="s">
        <v>76</v>
      </c>
      <c r="AU107" s="123" t="s">
        <v>85</v>
      </c>
      <c r="AY107" s="116" t="s">
        <v>128</v>
      </c>
      <c r="BK107" s="124">
        <f>SUM(BK108:BK113)</f>
        <v>0</v>
      </c>
    </row>
    <row r="108" spans="2:65" s="1" customFormat="1" ht="16.5" customHeight="1">
      <c r="B108" s="127"/>
      <c r="C108" s="128" t="s">
        <v>158</v>
      </c>
      <c r="D108" s="128" t="s">
        <v>131</v>
      </c>
      <c r="E108" s="129" t="s">
        <v>1578</v>
      </c>
      <c r="F108" s="130" t="s">
        <v>1577</v>
      </c>
      <c r="G108" s="131" t="s">
        <v>280</v>
      </c>
      <c r="H108" s="132">
        <v>1</v>
      </c>
      <c r="I108" s="133"/>
      <c r="J108" s="134">
        <f>ROUND(I108*H108,2)</f>
        <v>0</v>
      </c>
      <c r="K108" s="130" t="s">
        <v>135</v>
      </c>
      <c r="L108" s="32"/>
      <c r="M108" s="135" t="s">
        <v>3</v>
      </c>
      <c r="N108" s="136" t="s">
        <v>48</v>
      </c>
      <c r="P108" s="137">
        <f>O108*H108</f>
        <v>0</v>
      </c>
      <c r="Q108" s="137">
        <v>0</v>
      </c>
      <c r="R108" s="137">
        <f>Q108*H108</f>
        <v>0</v>
      </c>
      <c r="S108" s="137">
        <v>0</v>
      </c>
      <c r="T108" s="138">
        <f>S108*H108</f>
        <v>0</v>
      </c>
      <c r="AR108" s="139" t="s">
        <v>281</v>
      </c>
      <c r="AT108" s="139" t="s">
        <v>131</v>
      </c>
      <c r="AU108" s="139" t="s">
        <v>88</v>
      </c>
      <c r="AY108" s="17" t="s">
        <v>128</v>
      </c>
      <c r="BE108" s="140">
        <f>IF(N108="základní",J108,0)</f>
        <v>0</v>
      </c>
      <c r="BF108" s="140">
        <f>IF(N108="snížená",J108,0)</f>
        <v>0</v>
      </c>
      <c r="BG108" s="140">
        <f>IF(N108="zákl. přenesená",J108,0)</f>
        <v>0</v>
      </c>
      <c r="BH108" s="140">
        <f>IF(N108="sníž. přenesená",J108,0)</f>
        <v>0</v>
      </c>
      <c r="BI108" s="140">
        <f>IF(N108="nulová",J108,0)</f>
        <v>0</v>
      </c>
      <c r="BJ108" s="17" t="s">
        <v>85</v>
      </c>
      <c r="BK108" s="140">
        <f>ROUND(I108*H108,2)</f>
        <v>0</v>
      </c>
      <c r="BL108" s="17" t="s">
        <v>281</v>
      </c>
      <c r="BM108" s="139" t="s">
        <v>1579</v>
      </c>
    </row>
    <row r="109" spans="2:65" s="1" customFormat="1" ht="11.25">
      <c r="B109" s="32"/>
      <c r="D109" s="141" t="s">
        <v>138</v>
      </c>
      <c r="F109" s="142" t="s">
        <v>1580</v>
      </c>
      <c r="I109" s="143"/>
      <c r="L109" s="32"/>
      <c r="M109" s="144"/>
      <c r="T109" s="53"/>
      <c r="AT109" s="17" t="s">
        <v>138</v>
      </c>
      <c r="AU109" s="17" t="s">
        <v>88</v>
      </c>
    </row>
    <row r="110" spans="2:65" s="1" customFormat="1" ht="97.5">
      <c r="B110" s="32"/>
      <c r="D110" s="145" t="s">
        <v>140</v>
      </c>
      <c r="F110" s="146" t="s">
        <v>1581</v>
      </c>
      <c r="I110" s="143"/>
      <c r="L110" s="32"/>
      <c r="M110" s="144"/>
      <c r="T110" s="53"/>
      <c r="AT110" s="17" t="s">
        <v>140</v>
      </c>
      <c r="AU110" s="17" t="s">
        <v>88</v>
      </c>
    </row>
    <row r="111" spans="2:65" s="1" customFormat="1" ht="16.5" customHeight="1">
      <c r="B111" s="127"/>
      <c r="C111" s="128" t="s">
        <v>142</v>
      </c>
      <c r="D111" s="128" t="s">
        <v>131</v>
      </c>
      <c r="E111" s="129" t="s">
        <v>1582</v>
      </c>
      <c r="F111" s="130" t="s">
        <v>1583</v>
      </c>
      <c r="G111" s="131" t="s">
        <v>280</v>
      </c>
      <c r="H111" s="132">
        <v>1</v>
      </c>
      <c r="I111" s="133"/>
      <c r="J111" s="134">
        <f>ROUND(I111*H111,2)</f>
        <v>0</v>
      </c>
      <c r="K111" s="130" t="s">
        <v>135</v>
      </c>
      <c r="L111" s="32"/>
      <c r="M111" s="135" t="s">
        <v>3</v>
      </c>
      <c r="N111" s="136" t="s">
        <v>48</v>
      </c>
      <c r="P111" s="137">
        <f>O111*H111</f>
        <v>0</v>
      </c>
      <c r="Q111" s="137">
        <v>0</v>
      </c>
      <c r="R111" s="137">
        <f>Q111*H111</f>
        <v>0</v>
      </c>
      <c r="S111" s="137">
        <v>0</v>
      </c>
      <c r="T111" s="138">
        <f>S111*H111</f>
        <v>0</v>
      </c>
      <c r="AR111" s="139" t="s">
        <v>281</v>
      </c>
      <c r="AT111" s="139" t="s">
        <v>131</v>
      </c>
      <c r="AU111" s="139" t="s">
        <v>88</v>
      </c>
      <c r="AY111" s="17" t="s">
        <v>128</v>
      </c>
      <c r="BE111" s="140">
        <f>IF(N111="základní",J111,0)</f>
        <v>0</v>
      </c>
      <c r="BF111" s="140">
        <f>IF(N111="snížená",J111,0)</f>
        <v>0</v>
      </c>
      <c r="BG111" s="140">
        <f>IF(N111="zákl. přenesená",J111,0)</f>
        <v>0</v>
      </c>
      <c r="BH111" s="140">
        <f>IF(N111="sníž. přenesená",J111,0)</f>
        <v>0</v>
      </c>
      <c r="BI111" s="140">
        <f>IF(N111="nulová",J111,0)</f>
        <v>0</v>
      </c>
      <c r="BJ111" s="17" t="s">
        <v>85</v>
      </c>
      <c r="BK111" s="140">
        <f>ROUND(I111*H111,2)</f>
        <v>0</v>
      </c>
      <c r="BL111" s="17" t="s">
        <v>281</v>
      </c>
      <c r="BM111" s="139" t="s">
        <v>1584</v>
      </c>
    </row>
    <row r="112" spans="2:65" s="1" customFormat="1" ht="11.25">
      <c r="B112" s="32"/>
      <c r="D112" s="141" t="s">
        <v>138</v>
      </c>
      <c r="F112" s="142" t="s">
        <v>1585</v>
      </c>
      <c r="I112" s="143"/>
      <c r="L112" s="32"/>
      <c r="M112" s="144"/>
      <c r="T112" s="53"/>
      <c r="AT112" s="17" t="s">
        <v>138</v>
      </c>
      <c r="AU112" s="17" t="s">
        <v>88</v>
      </c>
    </row>
    <row r="113" spans="2:65" s="1" customFormat="1" ht="29.25">
      <c r="B113" s="32"/>
      <c r="D113" s="145" t="s">
        <v>140</v>
      </c>
      <c r="F113" s="146" t="s">
        <v>1586</v>
      </c>
      <c r="I113" s="143"/>
      <c r="L113" s="32"/>
      <c r="M113" s="144"/>
      <c r="T113" s="53"/>
      <c r="AT113" s="17" t="s">
        <v>140</v>
      </c>
      <c r="AU113" s="17" t="s">
        <v>88</v>
      </c>
    </row>
    <row r="114" spans="2:65" s="11" customFormat="1" ht="22.9" customHeight="1">
      <c r="B114" s="115"/>
      <c r="D114" s="116" t="s">
        <v>76</v>
      </c>
      <c r="E114" s="125" t="s">
        <v>1587</v>
      </c>
      <c r="F114" s="125" t="s">
        <v>1588</v>
      </c>
      <c r="I114" s="118"/>
      <c r="J114" s="126">
        <f>BK114</f>
        <v>0</v>
      </c>
      <c r="L114" s="115"/>
      <c r="M114" s="120"/>
      <c r="P114" s="121">
        <f>SUM(P115:P123)</f>
        <v>0</v>
      </c>
      <c r="R114" s="121">
        <f>SUM(R115:R123)</f>
        <v>0</v>
      </c>
      <c r="T114" s="122">
        <f>SUM(T115:T123)</f>
        <v>0</v>
      </c>
      <c r="AR114" s="116" t="s">
        <v>129</v>
      </c>
      <c r="AT114" s="123" t="s">
        <v>76</v>
      </c>
      <c r="AU114" s="123" t="s">
        <v>85</v>
      </c>
      <c r="AY114" s="116" t="s">
        <v>128</v>
      </c>
      <c r="BK114" s="124">
        <f>SUM(BK115:BK123)</f>
        <v>0</v>
      </c>
    </row>
    <row r="115" spans="2:65" s="1" customFormat="1" ht="16.5" customHeight="1">
      <c r="B115" s="127"/>
      <c r="C115" s="128" t="s">
        <v>196</v>
      </c>
      <c r="D115" s="128" t="s">
        <v>131</v>
      </c>
      <c r="E115" s="129" t="s">
        <v>1589</v>
      </c>
      <c r="F115" s="130" t="s">
        <v>1590</v>
      </c>
      <c r="G115" s="131" t="s">
        <v>280</v>
      </c>
      <c r="H115" s="132">
        <v>2</v>
      </c>
      <c r="I115" s="133"/>
      <c r="J115" s="134">
        <f>ROUND(I115*H115,2)</f>
        <v>0</v>
      </c>
      <c r="K115" s="130" t="s">
        <v>135</v>
      </c>
      <c r="L115" s="32"/>
      <c r="M115" s="135" t="s">
        <v>3</v>
      </c>
      <c r="N115" s="136" t="s">
        <v>48</v>
      </c>
      <c r="P115" s="137">
        <f>O115*H115</f>
        <v>0</v>
      </c>
      <c r="Q115" s="137">
        <v>0</v>
      </c>
      <c r="R115" s="137">
        <f>Q115*H115</f>
        <v>0</v>
      </c>
      <c r="S115" s="137">
        <v>0</v>
      </c>
      <c r="T115" s="138">
        <f>S115*H115</f>
        <v>0</v>
      </c>
      <c r="AR115" s="139" t="s">
        <v>281</v>
      </c>
      <c r="AT115" s="139" t="s">
        <v>131</v>
      </c>
      <c r="AU115" s="139" t="s">
        <v>88</v>
      </c>
      <c r="AY115" s="17" t="s">
        <v>128</v>
      </c>
      <c r="BE115" s="140">
        <f>IF(N115="základní",J115,0)</f>
        <v>0</v>
      </c>
      <c r="BF115" s="140">
        <f>IF(N115="snížená",J115,0)</f>
        <v>0</v>
      </c>
      <c r="BG115" s="140">
        <f>IF(N115="zákl. přenesená",J115,0)</f>
        <v>0</v>
      </c>
      <c r="BH115" s="140">
        <f>IF(N115="sníž. přenesená",J115,0)</f>
        <v>0</v>
      </c>
      <c r="BI115" s="140">
        <f>IF(N115="nulová",J115,0)</f>
        <v>0</v>
      </c>
      <c r="BJ115" s="17" t="s">
        <v>85</v>
      </c>
      <c r="BK115" s="140">
        <f>ROUND(I115*H115,2)</f>
        <v>0</v>
      </c>
      <c r="BL115" s="17" t="s">
        <v>281</v>
      </c>
      <c r="BM115" s="139" t="s">
        <v>1591</v>
      </c>
    </row>
    <row r="116" spans="2:65" s="1" customFormat="1" ht="11.25">
      <c r="B116" s="32"/>
      <c r="D116" s="141" t="s">
        <v>138</v>
      </c>
      <c r="F116" s="142" t="s">
        <v>1592</v>
      </c>
      <c r="I116" s="143"/>
      <c r="L116" s="32"/>
      <c r="M116" s="144"/>
      <c r="T116" s="53"/>
      <c r="AT116" s="17" t="s">
        <v>138</v>
      </c>
      <c r="AU116" s="17" t="s">
        <v>88</v>
      </c>
    </row>
    <row r="117" spans="2:65" s="1" customFormat="1" ht="19.5">
      <c r="B117" s="32"/>
      <c r="D117" s="145" t="s">
        <v>140</v>
      </c>
      <c r="F117" s="146" t="s">
        <v>1593</v>
      </c>
      <c r="I117" s="143"/>
      <c r="L117" s="32"/>
      <c r="M117" s="144"/>
      <c r="T117" s="53"/>
      <c r="AT117" s="17" t="s">
        <v>140</v>
      </c>
      <c r="AU117" s="17" t="s">
        <v>88</v>
      </c>
    </row>
    <row r="118" spans="2:65" s="12" customFormat="1" ht="11.25">
      <c r="B118" s="147"/>
      <c r="D118" s="145" t="s">
        <v>149</v>
      </c>
      <c r="E118" s="148" t="s">
        <v>3</v>
      </c>
      <c r="F118" s="149" t="s">
        <v>1594</v>
      </c>
      <c r="H118" s="150">
        <v>1</v>
      </c>
      <c r="I118" s="151"/>
      <c r="L118" s="147"/>
      <c r="M118" s="152"/>
      <c r="T118" s="153"/>
      <c r="AT118" s="148" t="s">
        <v>149</v>
      </c>
      <c r="AU118" s="148" t="s">
        <v>88</v>
      </c>
      <c r="AV118" s="12" t="s">
        <v>88</v>
      </c>
      <c r="AW118" s="12" t="s">
        <v>37</v>
      </c>
      <c r="AX118" s="12" t="s">
        <v>77</v>
      </c>
      <c r="AY118" s="148" t="s">
        <v>128</v>
      </c>
    </row>
    <row r="119" spans="2:65" s="12" customFormat="1" ht="11.25">
      <c r="B119" s="147"/>
      <c r="D119" s="145" t="s">
        <v>149</v>
      </c>
      <c r="E119" s="148" t="s">
        <v>3</v>
      </c>
      <c r="F119" s="149" t="s">
        <v>1595</v>
      </c>
      <c r="H119" s="150">
        <v>1</v>
      </c>
      <c r="I119" s="151"/>
      <c r="L119" s="147"/>
      <c r="M119" s="152"/>
      <c r="T119" s="153"/>
      <c r="AT119" s="148" t="s">
        <v>149</v>
      </c>
      <c r="AU119" s="148" t="s">
        <v>88</v>
      </c>
      <c r="AV119" s="12" t="s">
        <v>88</v>
      </c>
      <c r="AW119" s="12" t="s">
        <v>37</v>
      </c>
      <c r="AX119" s="12" t="s">
        <v>77</v>
      </c>
      <c r="AY119" s="148" t="s">
        <v>128</v>
      </c>
    </row>
    <row r="120" spans="2:65" s="13" customFormat="1" ht="11.25">
      <c r="B120" s="154"/>
      <c r="D120" s="145" t="s">
        <v>149</v>
      </c>
      <c r="E120" s="155" t="s">
        <v>3</v>
      </c>
      <c r="F120" s="156" t="s">
        <v>153</v>
      </c>
      <c r="H120" s="157">
        <v>2</v>
      </c>
      <c r="I120" s="158"/>
      <c r="L120" s="154"/>
      <c r="M120" s="159"/>
      <c r="T120" s="160"/>
      <c r="AT120" s="155" t="s">
        <v>149</v>
      </c>
      <c r="AU120" s="155" t="s">
        <v>88</v>
      </c>
      <c r="AV120" s="13" t="s">
        <v>136</v>
      </c>
      <c r="AW120" s="13" t="s">
        <v>37</v>
      </c>
      <c r="AX120" s="13" t="s">
        <v>85</v>
      </c>
      <c r="AY120" s="155" t="s">
        <v>128</v>
      </c>
    </row>
    <row r="121" spans="2:65" s="1" customFormat="1" ht="16.5" customHeight="1">
      <c r="B121" s="127"/>
      <c r="C121" s="128" t="s">
        <v>201</v>
      </c>
      <c r="D121" s="128" t="s">
        <v>131</v>
      </c>
      <c r="E121" s="129" t="s">
        <v>1596</v>
      </c>
      <c r="F121" s="130" t="s">
        <v>1597</v>
      </c>
      <c r="G121" s="131" t="s">
        <v>280</v>
      </c>
      <c r="H121" s="132">
        <v>1</v>
      </c>
      <c r="I121" s="133"/>
      <c r="J121" s="134">
        <f>ROUND(I121*H121,2)</f>
        <v>0</v>
      </c>
      <c r="K121" s="130" t="s">
        <v>135</v>
      </c>
      <c r="L121" s="32"/>
      <c r="M121" s="135" t="s">
        <v>3</v>
      </c>
      <c r="N121" s="136" t="s">
        <v>48</v>
      </c>
      <c r="P121" s="137">
        <f>O121*H121</f>
        <v>0</v>
      </c>
      <c r="Q121" s="137">
        <v>0</v>
      </c>
      <c r="R121" s="137">
        <f>Q121*H121</f>
        <v>0</v>
      </c>
      <c r="S121" s="137">
        <v>0</v>
      </c>
      <c r="T121" s="138">
        <f>S121*H121</f>
        <v>0</v>
      </c>
      <c r="AR121" s="139" t="s">
        <v>281</v>
      </c>
      <c r="AT121" s="139" t="s">
        <v>131</v>
      </c>
      <c r="AU121" s="139" t="s">
        <v>88</v>
      </c>
      <c r="AY121" s="17" t="s">
        <v>128</v>
      </c>
      <c r="BE121" s="140">
        <f>IF(N121="základní",J121,0)</f>
        <v>0</v>
      </c>
      <c r="BF121" s="140">
        <f>IF(N121="snížená",J121,0)</f>
        <v>0</v>
      </c>
      <c r="BG121" s="140">
        <f>IF(N121="zákl. přenesená",J121,0)</f>
        <v>0</v>
      </c>
      <c r="BH121" s="140">
        <f>IF(N121="sníž. přenesená",J121,0)</f>
        <v>0</v>
      </c>
      <c r="BI121" s="140">
        <f>IF(N121="nulová",J121,0)</f>
        <v>0</v>
      </c>
      <c r="BJ121" s="17" t="s">
        <v>85</v>
      </c>
      <c r="BK121" s="140">
        <f>ROUND(I121*H121,2)</f>
        <v>0</v>
      </c>
      <c r="BL121" s="17" t="s">
        <v>281</v>
      </c>
      <c r="BM121" s="139" t="s">
        <v>1598</v>
      </c>
    </row>
    <row r="122" spans="2:65" s="1" customFormat="1" ht="11.25">
      <c r="B122" s="32"/>
      <c r="D122" s="141" t="s">
        <v>138</v>
      </c>
      <c r="F122" s="142" t="s">
        <v>1599</v>
      </c>
      <c r="I122" s="143"/>
      <c r="L122" s="32"/>
      <c r="M122" s="144"/>
      <c r="T122" s="53"/>
      <c r="AT122" s="17" t="s">
        <v>138</v>
      </c>
      <c r="AU122" s="17" t="s">
        <v>88</v>
      </c>
    </row>
    <row r="123" spans="2:65" s="1" customFormat="1" ht="107.25">
      <c r="B123" s="32"/>
      <c r="D123" s="145" t="s">
        <v>140</v>
      </c>
      <c r="F123" s="146" t="s">
        <v>1600</v>
      </c>
      <c r="I123" s="143"/>
      <c r="L123" s="32"/>
      <c r="M123" s="177"/>
      <c r="N123" s="178"/>
      <c r="O123" s="178"/>
      <c r="P123" s="178"/>
      <c r="Q123" s="178"/>
      <c r="R123" s="178"/>
      <c r="S123" s="178"/>
      <c r="T123" s="179"/>
      <c r="AT123" s="17" t="s">
        <v>140</v>
      </c>
      <c r="AU123" s="17" t="s">
        <v>88</v>
      </c>
    </row>
    <row r="124" spans="2:65" s="1" customFormat="1" ht="6.95" customHeight="1"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32"/>
    </row>
  </sheetData>
  <autoFilter ref="C83:K123" xr:uid="{00000000-0009-0000-0000-000004000000}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 xr:uid="{00000000-0004-0000-0400-000000000000}"/>
    <hyperlink ref="F91" r:id="rId2" xr:uid="{00000000-0004-0000-0400-000001000000}"/>
    <hyperlink ref="F94" r:id="rId3" xr:uid="{00000000-0004-0000-0400-000002000000}"/>
    <hyperlink ref="F97" r:id="rId4" xr:uid="{00000000-0004-0000-0400-000003000000}"/>
    <hyperlink ref="F99" r:id="rId5" xr:uid="{00000000-0004-0000-0400-000004000000}"/>
    <hyperlink ref="F101" r:id="rId6" xr:uid="{00000000-0004-0000-0400-000005000000}"/>
    <hyperlink ref="F105" r:id="rId7" xr:uid="{00000000-0004-0000-0400-000006000000}"/>
    <hyperlink ref="F109" r:id="rId8" xr:uid="{00000000-0004-0000-0400-000007000000}"/>
    <hyperlink ref="F112" r:id="rId9" xr:uid="{00000000-0004-0000-0400-000008000000}"/>
    <hyperlink ref="F116" r:id="rId10" xr:uid="{00000000-0004-0000-0400-000009000000}"/>
    <hyperlink ref="F122" r:id="rId11" xr:uid="{00000000-0004-0000-0400-00000A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 181 - DIO</vt:lpstr>
      <vt:lpstr>SO 101 - Silnice III-44214</vt:lpstr>
      <vt:lpstr>SO 202 - Most</vt:lpstr>
      <vt:lpstr>VON - Vedlejší a ostatní ...</vt:lpstr>
      <vt:lpstr>'Rekapitulace stavby'!Názvy_tisku</vt:lpstr>
      <vt:lpstr>'SO 101 - Silnice III-44214'!Názvy_tisku</vt:lpstr>
      <vt:lpstr>'SO 181 - DIO'!Názvy_tisku</vt:lpstr>
      <vt:lpstr>'SO 202 - Most'!Názvy_tisku</vt:lpstr>
      <vt:lpstr>'VON - Vedlejší a ostatní ...'!Názvy_tisku</vt:lpstr>
      <vt:lpstr>'Rekapitulace stavby'!Oblast_tisku</vt:lpstr>
      <vt:lpstr>'SO 101 - Silnice III-44214'!Oblast_tisku</vt:lpstr>
      <vt:lpstr>'SO 181 - DIO'!Oblast_tisku</vt:lpstr>
      <vt:lpstr>'SO 202 - Most'!Oblast_tisku</vt:lpstr>
      <vt:lpstr>'VON - Vedlejší a ostatní 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RUST</dc:creator>
  <cp:lastModifiedBy>kolovrat</cp:lastModifiedBy>
  <dcterms:created xsi:type="dcterms:W3CDTF">2023-02-16T16:17:17Z</dcterms:created>
  <dcterms:modified xsi:type="dcterms:W3CDTF">2023-02-20T08:37:12Z</dcterms:modified>
</cp:coreProperties>
</file>