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S:\----Obchodně-investiční úsek ---\Mosty\MOSTY 2023\44214-1,2 a propustek Dobešov\Rozpočet soutěž - opraveny 20.2.2023\"/>
    </mc:Choice>
  </mc:AlternateContent>
  <xr:revisionPtr revIDLastSave="0" documentId="13_ncr:1_{771370AF-C6E4-4FE9-8444-D7AD6B4709C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kapitulace stavby" sheetId="1" r:id="rId1"/>
    <sheet name="SO 000 - Vedlejší a ostat..." sheetId="2" r:id="rId2"/>
    <sheet name="SO 201 - Most" sheetId="3" r:id="rId3"/>
  </sheets>
  <definedNames>
    <definedName name="_xlnm._FilterDatabase" localSheetId="1" hidden="1">'SO 000 - Vedlejší a ostat...'!$C$83:$K$130</definedName>
    <definedName name="_xlnm._FilterDatabase" localSheetId="2" hidden="1">'SO 201 - Most'!$C$93:$K$726</definedName>
    <definedName name="_xlnm.Print_Titles" localSheetId="0">'Rekapitulace stavby'!$52:$52</definedName>
    <definedName name="_xlnm.Print_Titles" localSheetId="1">'SO 000 - Vedlejší a ostat...'!$83:$83</definedName>
    <definedName name="_xlnm.Print_Titles" localSheetId="2">'SO 201 - Most'!$93:$93</definedName>
    <definedName name="_xlnm.Print_Area" localSheetId="0">'Rekapitulace stavby'!$D$4:$AO$36,'Rekapitulace stavby'!$C$42:$AQ$57</definedName>
    <definedName name="_xlnm.Print_Area" localSheetId="1">'SO 000 - Vedlejší a ostat...'!$C$45:$J$65,'SO 000 - Vedlejší a ostat...'!$C$71:$K$130</definedName>
    <definedName name="_xlnm.Print_Area" localSheetId="2">'SO 201 - Most'!$C$45:$J$75,'SO 201 - Most'!$C$81:$K$726</definedName>
  </definedNames>
  <calcPr calcId="181029"/>
</workbook>
</file>

<file path=xl/calcChain.xml><?xml version="1.0" encoding="utf-8"?>
<calcChain xmlns="http://schemas.openxmlformats.org/spreadsheetml/2006/main">
  <c r="J37" i="3" l="1"/>
  <c r="J36" i="3"/>
  <c r="AY56" i="1" s="1"/>
  <c r="J35" i="3"/>
  <c r="AX56" i="1" s="1"/>
  <c r="BI724" i="3"/>
  <c r="BH724" i="3"/>
  <c r="BG724" i="3"/>
  <c r="BF724" i="3"/>
  <c r="T724" i="3"/>
  <c r="R724" i="3"/>
  <c r="P724" i="3"/>
  <c r="BI721" i="3"/>
  <c r="BH721" i="3"/>
  <c r="BG721" i="3"/>
  <c r="BF721" i="3"/>
  <c r="T721" i="3"/>
  <c r="R721" i="3"/>
  <c r="P721" i="3"/>
  <c r="BI718" i="3"/>
  <c r="BH718" i="3"/>
  <c r="BG718" i="3"/>
  <c r="BF718" i="3"/>
  <c r="T718" i="3"/>
  <c r="R718" i="3"/>
  <c r="P718" i="3"/>
  <c r="BI712" i="3"/>
  <c r="BH712" i="3"/>
  <c r="BG712" i="3"/>
  <c r="BF712" i="3"/>
  <c r="T712" i="3"/>
  <c r="R712" i="3"/>
  <c r="P712" i="3"/>
  <c r="BI708" i="3"/>
  <c r="BH708" i="3"/>
  <c r="BG708" i="3"/>
  <c r="BF708" i="3"/>
  <c r="T708" i="3"/>
  <c r="R708" i="3"/>
  <c r="P708" i="3"/>
  <c r="BI706" i="3"/>
  <c r="BH706" i="3"/>
  <c r="BG706" i="3"/>
  <c r="BF706" i="3"/>
  <c r="T706" i="3"/>
  <c r="R706" i="3"/>
  <c r="P706" i="3"/>
  <c r="BI698" i="3"/>
  <c r="BH698" i="3"/>
  <c r="BG698" i="3"/>
  <c r="BF698" i="3"/>
  <c r="T698" i="3"/>
  <c r="R698" i="3"/>
  <c r="P698" i="3"/>
  <c r="BI696" i="3"/>
  <c r="BH696" i="3"/>
  <c r="BG696" i="3"/>
  <c r="BF696" i="3"/>
  <c r="T696" i="3"/>
  <c r="R696" i="3"/>
  <c r="P696" i="3"/>
  <c r="BI693" i="3"/>
  <c r="BH693" i="3"/>
  <c r="BG693" i="3"/>
  <c r="BF693" i="3"/>
  <c r="T693" i="3"/>
  <c r="R693" i="3"/>
  <c r="P693" i="3"/>
  <c r="BI691" i="3"/>
  <c r="BH691" i="3"/>
  <c r="BG691" i="3"/>
  <c r="BF691" i="3"/>
  <c r="T691" i="3"/>
  <c r="R691" i="3"/>
  <c r="P691" i="3"/>
  <c r="BI684" i="3"/>
  <c r="BH684" i="3"/>
  <c r="BG684" i="3"/>
  <c r="BF684" i="3"/>
  <c r="T684" i="3"/>
  <c r="R684" i="3"/>
  <c r="P684" i="3"/>
  <c r="BI682" i="3"/>
  <c r="BH682" i="3"/>
  <c r="BG682" i="3"/>
  <c r="BF682" i="3"/>
  <c r="T682" i="3"/>
  <c r="R682" i="3"/>
  <c r="P682" i="3"/>
  <c r="BI674" i="3"/>
  <c r="BH674" i="3"/>
  <c r="BG674" i="3"/>
  <c r="BF674" i="3"/>
  <c r="T674" i="3"/>
  <c r="R674" i="3"/>
  <c r="P674" i="3"/>
  <c r="BI670" i="3"/>
  <c r="BH670" i="3"/>
  <c r="BG670" i="3"/>
  <c r="BF670" i="3"/>
  <c r="T670" i="3"/>
  <c r="T669" i="3"/>
  <c r="R670" i="3"/>
  <c r="R669" i="3"/>
  <c r="P670" i="3"/>
  <c r="P669" i="3"/>
  <c r="BI663" i="3"/>
  <c r="BH663" i="3"/>
  <c r="BG663" i="3"/>
  <c r="BF663" i="3"/>
  <c r="T663" i="3"/>
  <c r="R663" i="3"/>
  <c r="P663" i="3"/>
  <c r="BI660" i="3"/>
  <c r="BH660" i="3"/>
  <c r="BG660" i="3"/>
  <c r="BF660" i="3"/>
  <c r="T660" i="3"/>
  <c r="R660" i="3"/>
  <c r="P660" i="3"/>
  <c r="BI657" i="3"/>
  <c r="BH657" i="3"/>
  <c r="BG657" i="3"/>
  <c r="BF657" i="3"/>
  <c r="T657" i="3"/>
  <c r="R657" i="3"/>
  <c r="P657" i="3"/>
  <c r="BI652" i="3"/>
  <c r="BH652" i="3"/>
  <c r="BG652" i="3"/>
  <c r="BF652" i="3"/>
  <c r="T652" i="3"/>
  <c r="R652" i="3"/>
  <c r="P652" i="3"/>
  <c r="BI649" i="3"/>
  <c r="BH649" i="3"/>
  <c r="BG649" i="3"/>
  <c r="BF649" i="3"/>
  <c r="T649" i="3"/>
  <c r="R649" i="3"/>
  <c r="P649" i="3"/>
  <c r="BI639" i="3"/>
  <c r="BH639" i="3"/>
  <c r="BG639" i="3"/>
  <c r="BF639" i="3"/>
  <c r="T639" i="3"/>
  <c r="R639" i="3"/>
  <c r="P639" i="3"/>
  <c r="BI636" i="3"/>
  <c r="BH636" i="3"/>
  <c r="BG636" i="3"/>
  <c r="BF636" i="3"/>
  <c r="T636" i="3"/>
  <c r="R636" i="3"/>
  <c r="P636" i="3"/>
  <c r="BI633" i="3"/>
  <c r="BH633" i="3"/>
  <c r="BG633" i="3"/>
  <c r="BF633" i="3"/>
  <c r="T633" i="3"/>
  <c r="R633" i="3"/>
  <c r="P633" i="3"/>
  <c r="BI623" i="3"/>
  <c r="BH623" i="3"/>
  <c r="BG623" i="3"/>
  <c r="BF623" i="3"/>
  <c r="T623" i="3"/>
  <c r="R623" i="3"/>
  <c r="P623" i="3"/>
  <c r="BI613" i="3"/>
  <c r="BH613" i="3"/>
  <c r="BG613" i="3"/>
  <c r="BF613" i="3"/>
  <c r="T613" i="3"/>
  <c r="R613" i="3"/>
  <c r="P613" i="3"/>
  <c r="BI609" i="3"/>
  <c r="BH609" i="3"/>
  <c r="BG609" i="3"/>
  <c r="BF609" i="3"/>
  <c r="T609" i="3"/>
  <c r="R609" i="3"/>
  <c r="P609" i="3"/>
  <c r="BI606" i="3"/>
  <c r="BH606" i="3"/>
  <c r="BG606" i="3"/>
  <c r="BF606" i="3"/>
  <c r="T606" i="3"/>
  <c r="R606" i="3"/>
  <c r="P606" i="3"/>
  <c r="BI603" i="3"/>
  <c r="BH603" i="3"/>
  <c r="BG603" i="3"/>
  <c r="BF603" i="3"/>
  <c r="T603" i="3"/>
  <c r="R603" i="3"/>
  <c r="P603" i="3"/>
  <c r="BI600" i="3"/>
  <c r="BH600" i="3"/>
  <c r="BG600" i="3"/>
  <c r="BF600" i="3"/>
  <c r="T600" i="3"/>
  <c r="R600" i="3"/>
  <c r="P600" i="3"/>
  <c r="BI597" i="3"/>
  <c r="BH597" i="3"/>
  <c r="BG597" i="3"/>
  <c r="BF597" i="3"/>
  <c r="T597" i="3"/>
  <c r="R597" i="3"/>
  <c r="P597" i="3"/>
  <c r="BI594" i="3"/>
  <c r="BH594" i="3"/>
  <c r="BG594" i="3"/>
  <c r="BF594" i="3"/>
  <c r="T594" i="3"/>
  <c r="R594" i="3"/>
  <c r="P594" i="3"/>
  <c r="BI591" i="3"/>
  <c r="BH591" i="3"/>
  <c r="BG591" i="3"/>
  <c r="BF591" i="3"/>
  <c r="T591" i="3"/>
  <c r="R591" i="3"/>
  <c r="P591" i="3"/>
  <c r="BI588" i="3"/>
  <c r="BH588" i="3"/>
  <c r="BG588" i="3"/>
  <c r="BF588" i="3"/>
  <c r="T588" i="3"/>
  <c r="R588" i="3"/>
  <c r="P588" i="3"/>
  <c r="BI585" i="3"/>
  <c r="BH585" i="3"/>
  <c r="BG585" i="3"/>
  <c r="BF585" i="3"/>
  <c r="T585" i="3"/>
  <c r="R585" i="3"/>
  <c r="P585" i="3"/>
  <c r="BI582" i="3"/>
  <c r="BH582" i="3"/>
  <c r="BG582" i="3"/>
  <c r="BF582" i="3"/>
  <c r="T582" i="3"/>
  <c r="R582" i="3"/>
  <c r="P582" i="3"/>
  <c r="BI579" i="3"/>
  <c r="BH579" i="3"/>
  <c r="BG579" i="3"/>
  <c r="BF579" i="3"/>
  <c r="T579" i="3"/>
  <c r="R579" i="3"/>
  <c r="P579" i="3"/>
  <c r="BI574" i="3"/>
  <c r="BH574" i="3"/>
  <c r="BG574" i="3"/>
  <c r="BF574" i="3"/>
  <c r="T574" i="3"/>
  <c r="R574" i="3"/>
  <c r="P574" i="3"/>
  <c r="BI570" i="3"/>
  <c r="BH570" i="3"/>
  <c r="BG570" i="3"/>
  <c r="BF570" i="3"/>
  <c r="T570" i="3"/>
  <c r="R570" i="3"/>
  <c r="P570" i="3"/>
  <c r="BI567" i="3"/>
  <c r="BH567" i="3"/>
  <c r="BG567" i="3"/>
  <c r="BF567" i="3"/>
  <c r="T567" i="3"/>
  <c r="R567" i="3"/>
  <c r="P567" i="3"/>
  <c r="BI565" i="3"/>
  <c r="BH565" i="3"/>
  <c r="BG565" i="3"/>
  <c r="BF565" i="3"/>
  <c r="T565" i="3"/>
  <c r="R565" i="3"/>
  <c r="P565" i="3"/>
  <c r="BI562" i="3"/>
  <c r="BH562" i="3"/>
  <c r="BG562" i="3"/>
  <c r="BF562" i="3"/>
  <c r="T562" i="3"/>
  <c r="R562" i="3"/>
  <c r="P562" i="3"/>
  <c r="BI560" i="3"/>
  <c r="BH560" i="3"/>
  <c r="BG560" i="3"/>
  <c r="BF560" i="3"/>
  <c r="T560" i="3"/>
  <c r="R560" i="3"/>
  <c r="P560" i="3"/>
  <c r="BI558" i="3"/>
  <c r="BH558" i="3"/>
  <c r="BG558" i="3"/>
  <c r="BF558" i="3"/>
  <c r="T558" i="3"/>
  <c r="R558" i="3"/>
  <c r="P558" i="3"/>
  <c r="BI553" i="3"/>
  <c r="BH553" i="3"/>
  <c r="BG553" i="3"/>
  <c r="BF553" i="3"/>
  <c r="T553" i="3"/>
  <c r="R553" i="3"/>
  <c r="P553" i="3"/>
  <c r="BI550" i="3"/>
  <c r="BH550" i="3"/>
  <c r="BG550" i="3"/>
  <c r="BF550" i="3"/>
  <c r="T550" i="3"/>
  <c r="R550" i="3"/>
  <c r="P550" i="3"/>
  <c r="BI547" i="3"/>
  <c r="BH547" i="3"/>
  <c r="BG547" i="3"/>
  <c r="BF547" i="3"/>
  <c r="T547" i="3"/>
  <c r="R547" i="3"/>
  <c r="P547" i="3"/>
  <c r="BI544" i="3"/>
  <c r="BH544" i="3"/>
  <c r="BG544" i="3"/>
  <c r="BF544" i="3"/>
  <c r="T544" i="3"/>
  <c r="R544" i="3"/>
  <c r="P544" i="3"/>
  <c r="BI543" i="3"/>
  <c r="BH543" i="3"/>
  <c r="BG543" i="3"/>
  <c r="BF543" i="3"/>
  <c r="T543" i="3"/>
  <c r="R543" i="3"/>
  <c r="P543" i="3"/>
  <c r="BI540" i="3"/>
  <c r="BH540" i="3"/>
  <c r="BG540" i="3"/>
  <c r="BF540" i="3"/>
  <c r="T540" i="3"/>
  <c r="R540" i="3"/>
  <c r="P540" i="3"/>
  <c r="BI538" i="3"/>
  <c r="BH538" i="3"/>
  <c r="BG538" i="3"/>
  <c r="BF538" i="3"/>
  <c r="T538" i="3"/>
  <c r="R538" i="3"/>
  <c r="P538" i="3"/>
  <c r="BI535" i="3"/>
  <c r="BH535" i="3"/>
  <c r="BG535" i="3"/>
  <c r="BF535" i="3"/>
  <c r="T535" i="3"/>
  <c r="R535" i="3"/>
  <c r="P535" i="3"/>
  <c r="BI531" i="3"/>
  <c r="BH531" i="3"/>
  <c r="BG531" i="3"/>
  <c r="BF531" i="3"/>
  <c r="T531" i="3"/>
  <c r="T530" i="3"/>
  <c r="R531" i="3"/>
  <c r="R530" i="3"/>
  <c r="P531" i="3"/>
  <c r="P530" i="3"/>
  <c r="BI527" i="3"/>
  <c r="BH527" i="3"/>
  <c r="BG527" i="3"/>
  <c r="BF527" i="3"/>
  <c r="T527" i="3"/>
  <c r="R527" i="3"/>
  <c r="P527" i="3"/>
  <c r="BI524" i="3"/>
  <c r="BH524" i="3"/>
  <c r="BG524" i="3"/>
  <c r="BF524" i="3"/>
  <c r="T524" i="3"/>
  <c r="R524" i="3"/>
  <c r="P524" i="3"/>
  <c r="BI521" i="3"/>
  <c r="BH521" i="3"/>
  <c r="BG521" i="3"/>
  <c r="BF521" i="3"/>
  <c r="T521" i="3"/>
  <c r="R521" i="3"/>
  <c r="P521" i="3"/>
  <c r="BI518" i="3"/>
  <c r="BH518" i="3"/>
  <c r="BG518" i="3"/>
  <c r="BF518" i="3"/>
  <c r="T518" i="3"/>
  <c r="R518" i="3"/>
  <c r="P518" i="3"/>
  <c r="BI515" i="3"/>
  <c r="BH515" i="3"/>
  <c r="BG515" i="3"/>
  <c r="BF515" i="3"/>
  <c r="T515" i="3"/>
  <c r="R515" i="3"/>
  <c r="P515" i="3"/>
  <c r="BI512" i="3"/>
  <c r="BH512" i="3"/>
  <c r="BG512" i="3"/>
  <c r="BF512" i="3"/>
  <c r="T512" i="3"/>
  <c r="R512" i="3"/>
  <c r="P512" i="3"/>
  <c r="BI509" i="3"/>
  <c r="BH509" i="3"/>
  <c r="BG509" i="3"/>
  <c r="BF509" i="3"/>
  <c r="T509" i="3"/>
  <c r="R509" i="3"/>
  <c r="P509" i="3"/>
  <c r="BI507" i="3"/>
  <c r="BH507" i="3"/>
  <c r="BG507" i="3"/>
  <c r="BF507" i="3"/>
  <c r="T507" i="3"/>
  <c r="R507" i="3"/>
  <c r="P507" i="3"/>
  <c r="BI504" i="3"/>
  <c r="BH504" i="3"/>
  <c r="BG504" i="3"/>
  <c r="BF504" i="3"/>
  <c r="T504" i="3"/>
  <c r="R504" i="3"/>
  <c r="P504" i="3"/>
  <c r="BI501" i="3"/>
  <c r="BH501" i="3"/>
  <c r="BG501" i="3"/>
  <c r="BF501" i="3"/>
  <c r="T501" i="3"/>
  <c r="R501" i="3"/>
  <c r="P501" i="3"/>
  <c r="BI497" i="3"/>
  <c r="BH497" i="3"/>
  <c r="BG497" i="3"/>
  <c r="BF497" i="3"/>
  <c r="T497" i="3"/>
  <c r="R497" i="3"/>
  <c r="P497" i="3"/>
  <c r="BI494" i="3"/>
  <c r="BH494" i="3"/>
  <c r="BG494" i="3"/>
  <c r="BF494" i="3"/>
  <c r="T494" i="3"/>
  <c r="R494" i="3"/>
  <c r="P494" i="3"/>
  <c r="BI490" i="3"/>
  <c r="BH490" i="3"/>
  <c r="BG490" i="3"/>
  <c r="BF490" i="3"/>
  <c r="T490" i="3"/>
  <c r="R490" i="3"/>
  <c r="P490" i="3"/>
  <c r="BI487" i="3"/>
  <c r="BH487" i="3"/>
  <c r="BG487" i="3"/>
  <c r="BF487" i="3"/>
  <c r="T487" i="3"/>
  <c r="R487" i="3"/>
  <c r="P487" i="3"/>
  <c r="BI479" i="3"/>
  <c r="BH479" i="3"/>
  <c r="BG479" i="3"/>
  <c r="BF479" i="3"/>
  <c r="T479" i="3"/>
  <c r="R479" i="3"/>
  <c r="P479" i="3"/>
  <c r="BI474" i="3"/>
  <c r="BH474" i="3"/>
  <c r="BG474" i="3"/>
  <c r="BF474" i="3"/>
  <c r="T474" i="3"/>
  <c r="R474" i="3"/>
  <c r="P474" i="3"/>
  <c r="BI471" i="3"/>
  <c r="BH471" i="3"/>
  <c r="BG471" i="3"/>
  <c r="BF471" i="3"/>
  <c r="T471" i="3"/>
  <c r="R471" i="3"/>
  <c r="P471" i="3"/>
  <c r="BI468" i="3"/>
  <c r="BH468" i="3"/>
  <c r="BG468" i="3"/>
  <c r="BF468" i="3"/>
  <c r="T468" i="3"/>
  <c r="R468" i="3"/>
  <c r="P468" i="3"/>
  <c r="BI465" i="3"/>
  <c r="BH465" i="3"/>
  <c r="BG465" i="3"/>
  <c r="BF465" i="3"/>
  <c r="T465" i="3"/>
  <c r="R465" i="3"/>
  <c r="P465" i="3"/>
  <c r="BI462" i="3"/>
  <c r="BH462" i="3"/>
  <c r="BG462" i="3"/>
  <c r="BF462" i="3"/>
  <c r="T462" i="3"/>
  <c r="R462" i="3"/>
  <c r="P462" i="3"/>
  <c r="BI459" i="3"/>
  <c r="BH459" i="3"/>
  <c r="BG459" i="3"/>
  <c r="BF459" i="3"/>
  <c r="T459" i="3"/>
  <c r="R459" i="3"/>
  <c r="P459" i="3"/>
  <c r="BI456" i="3"/>
  <c r="BH456" i="3"/>
  <c r="BG456" i="3"/>
  <c r="BF456" i="3"/>
  <c r="T456" i="3"/>
  <c r="R456" i="3"/>
  <c r="P456" i="3"/>
  <c r="BI451" i="3"/>
  <c r="BH451" i="3"/>
  <c r="BG451" i="3"/>
  <c r="BF451" i="3"/>
  <c r="T451" i="3"/>
  <c r="R451" i="3"/>
  <c r="P451" i="3"/>
  <c r="BI448" i="3"/>
  <c r="BH448" i="3"/>
  <c r="BG448" i="3"/>
  <c r="BF448" i="3"/>
  <c r="T448" i="3"/>
  <c r="R448" i="3"/>
  <c r="P448" i="3"/>
  <c r="BI444" i="3"/>
  <c r="BH444" i="3"/>
  <c r="BG444" i="3"/>
  <c r="BF444" i="3"/>
  <c r="T444" i="3"/>
  <c r="R444" i="3"/>
  <c r="P444" i="3"/>
  <c r="BI442" i="3"/>
  <c r="BH442" i="3"/>
  <c r="BG442" i="3"/>
  <c r="BF442" i="3"/>
  <c r="T442" i="3"/>
  <c r="R442" i="3"/>
  <c r="P442" i="3"/>
  <c r="BI439" i="3"/>
  <c r="BH439" i="3"/>
  <c r="BG439" i="3"/>
  <c r="BF439" i="3"/>
  <c r="T439" i="3"/>
  <c r="R439" i="3"/>
  <c r="P439" i="3"/>
  <c r="BI436" i="3"/>
  <c r="BH436" i="3"/>
  <c r="BG436" i="3"/>
  <c r="BF436" i="3"/>
  <c r="T436" i="3"/>
  <c r="R436" i="3"/>
  <c r="P436" i="3"/>
  <c r="BI433" i="3"/>
  <c r="BH433" i="3"/>
  <c r="BG433" i="3"/>
  <c r="BF433" i="3"/>
  <c r="T433" i="3"/>
  <c r="R433" i="3"/>
  <c r="P433" i="3"/>
  <c r="BI431" i="3"/>
  <c r="BH431" i="3"/>
  <c r="BG431" i="3"/>
  <c r="BF431" i="3"/>
  <c r="T431" i="3"/>
  <c r="R431" i="3"/>
  <c r="P431" i="3"/>
  <c r="BI426" i="3"/>
  <c r="BH426" i="3"/>
  <c r="BG426" i="3"/>
  <c r="BF426" i="3"/>
  <c r="T426" i="3"/>
  <c r="R426" i="3"/>
  <c r="P426" i="3"/>
  <c r="BI424" i="3"/>
  <c r="BH424" i="3"/>
  <c r="BG424" i="3"/>
  <c r="BF424" i="3"/>
  <c r="T424" i="3"/>
  <c r="R424" i="3"/>
  <c r="P424" i="3"/>
  <c r="BI421" i="3"/>
  <c r="BH421" i="3"/>
  <c r="BG421" i="3"/>
  <c r="BF421" i="3"/>
  <c r="T421" i="3"/>
  <c r="R421" i="3"/>
  <c r="P421" i="3"/>
  <c r="BI419" i="3"/>
  <c r="BH419" i="3"/>
  <c r="BG419" i="3"/>
  <c r="BF419" i="3"/>
  <c r="T419" i="3"/>
  <c r="R419" i="3"/>
  <c r="P419" i="3"/>
  <c r="BI416" i="3"/>
  <c r="BH416" i="3"/>
  <c r="BG416" i="3"/>
  <c r="BF416" i="3"/>
  <c r="T416" i="3"/>
  <c r="R416" i="3"/>
  <c r="P416" i="3"/>
  <c r="BI409" i="3"/>
  <c r="BH409" i="3"/>
  <c r="BG409" i="3"/>
  <c r="BF409" i="3"/>
  <c r="T409" i="3"/>
  <c r="R409" i="3"/>
  <c r="P409" i="3"/>
  <c r="BI406" i="3"/>
  <c r="BH406" i="3"/>
  <c r="BG406" i="3"/>
  <c r="BF406" i="3"/>
  <c r="T406" i="3"/>
  <c r="R406" i="3"/>
  <c r="P406" i="3"/>
  <c r="BI403" i="3"/>
  <c r="BH403" i="3"/>
  <c r="BG403" i="3"/>
  <c r="BF403" i="3"/>
  <c r="T403" i="3"/>
  <c r="R403" i="3"/>
  <c r="P403" i="3"/>
  <c r="BI400" i="3"/>
  <c r="BH400" i="3"/>
  <c r="BG400" i="3"/>
  <c r="BF400" i="3"/>
  <c r="T400" i="3"/>
  <c r="R400" i="3"/>
  <c r="P400" i="3"/>
  <c r="BI397" i="3"/>
  <c r="BH397" i="3"/>
  <c r="BG397" i="3"/>
  <c r="BF397" i="3"/>
  <c r="T397" i="3"/>
  <c r="R397" i="3"/>
  <c r="P397" i="3"/>
  <c r="BI395" i="3"/>
  <c r="BH395" i="3"/>
  <c r="BG395" i="3"/>
  <c r="BF395" i="3"/>
  <c r="T395" i="3"/>
  <c r="R395" i="3"/>
  <c r="P395" i="3"/>
  <c r="BI390" i="3"/>
  <c r="BH390" i="3"/>
  <c r="BG390" i="3"/>
  <c r="BF390" i="3"/>
  <c r="T390" i="3"/>
  <c r="R390" i="3"/>
  <c r="P390" i="3"/>
  <c r="BI384" i="3"/>
  <c r="BH384" i="3"/>
  <c r="BG384" i="3"/>
  <c r="BF384" i="3"/>
  <c r="T384" i="3"/>
  <c r="R384" i="3"/>
  <c r="P384" i="3"/>
  <c r="BI383" i="3"/>
  <c r="BH383" i="3"/>
  <c r="BG383" i="3"/>
  <c r="BF383" i="3"/>
  <c r="T383" i="3"/>
  <c r="R383" i="3"/>
  <c r="P383" i="3"/>
  <c r="BI380" i="3"/>
  <c r="BH380" i="3"/>
  <c r="BG380" i="3"/>
  <c r="BF380" i="3"/>
  <c r="T380" i="3"/>
  <c r="R380" i="3"/>
  <c r="P380" i="3"/>
  <c r="BI376" i="3"/>
  <c r="BH376" i="3"/>
  <c r="BG376" i="3"/>
  <c r="BF376" i="3"/>
  <c r="T376" i="3"/>
  <c r="R376" i="3"/>
  <c r="P376" i="3"/>
  <c r="BI373" i="3"/>
  <c r="BH373" i="3"/>
  <c r="BG373" i="3"/>
  <c r="BF373" i="3"/>
  <c r="T373" i="3"/>
  <c r="R373" i="3"/>
  <c r="P373" i="3"/>
  <c r="BI371" i="3"/>
  <c r="BH371" i="3"/>
  <c r="BG371" i="3"/>
  <c r="BF371" i="3"/>
  <c r="T371" i="3"/>
  <c r="R371" i="3"/>
  <c r="P371" i="3"/>
  <c r="BI365" i="3"/>
  <c r="BH365" i="3"/>
  <c r="BG365" i="3"/>
  <c r="BF365" i="3"/>
  <c r="T365" i="3"/>
  <c r="R365" i="3"/>
  <c r="P365" i="3"/>
  <c r="BI359" i="3"/>
  <c r="BH359" i="3"/>
  <c r="BG359" i="3"/>
  <c r="BF359" i="3"/>
  <c r="T359" i="3"/>
  <c r="R359" i="3"/>
  <c r="P359" i="3"/>
  <c r="BI357" i="3"/>
  <c r="BH357" i="3"/>
  <c r="BG357" i="3"/>
  <c r="BF357" i="3"/>
  <c r="T357" i="3"/>
  <c r="R357" i="3"/>
  <c r="P357" i="3"/>
  <c r="BI354" i="3"/>
  <c r="BH354" i="3"/>
  <c r="BG354" i="3"/>
  <c r="BF354" i="3"/>
  <c r="T354" i="3"/>
  <c r="R354" i="3"/>
  <c r="P354" i="3"/>
  <c r="BI348" i="3"/>
  <c r="BH348" i="3"/>
  <c r="BG348" i="3"/>
  <c r="BF348" i="3"/>
  <c r="T348" i="3"/>
  <c r="R348" i="3"/>
  <c r="P348" i="3"/>
  <c r="BI347" i="3"/>
  <c r="BH347" i="3"/>
  <c r="BG347" i="3"/>
  <c r="BF347" i="3"/>
  <c r="T347" i="3"/>
  <c r="R347" i="3"/>
  <c r="P347" i="3"/>
  <c r="BI344" i="3"/>
  <c r="BH344" i="3"/>
  <c r="BG344" i="3"/>
  <c r="BF344" i="3"/>
  <c r="T344" i="3"/>
  <c r="R344" i="3"/>
  <c r="P344" i="3"/>
  <c r="BI339" i="3"/>
  <c r="BH339" i="3"/>
  <c r="BG339" i="3"/>
  <c r="BF339" i="3"/>
  <c r="T339" i="3"/>
  <c r="R339" i="3"/>
  <c r="P339" i="3"/>
  <c r="BI333" i="3"/>
  <c r="BH333" i="3"/>
  <c r="BG333" i="3"/>
  <c r="BF333" i="3"/>
  <c r="T333" i="3"/>
  <c r="R333" i="3"/>
  <c r="P333" i="3"/>
  <c r="BI329" i="3"/>
  <c r="BH329" i="3"/>
  <c r="BG329" i="3"/>
  <c r="BF329" i="3"/>
  <c r="T329" i="3"/>
  <c r="R329" i="3"/>
  <c r="P329" i="3"/>
  <c r="BI325" i="3"/>
  <c r="BH325" i="3"/>
  <c r="BG325" i="3"/>
  <c r="BF325" i="3"/>
  <c r="T325" i="3"/>
  <c r="R325" i="3"/>
  <c r="P325" i="3"/>
  <c r="BI322" i="3"/>
  <c r="BH322" i="3"/>
  <c r="BG322" i="3"/>
  <c r="BF322" i="3"/>
  <c r="T322" i="3"/>
  <c r="R322" i="3"/>
  <c r="P322" i="3"/>
  <c r="BI320" i="3"/>
  <c r="BH320" i="3"/>
  <c r="BG320" i="3"/>
  <c r="BF320" i="3"/>
  <c r="T320" i="3"/>
  <c r="R320" i="3"/>
  <c r="P320" i="3"/>
  <c r="BI317" i="3"/>
  <c r="BH317" i="3"/>
  <c r="BG317" i="3"/>
  <c r="BF317" i="3"/>
  <c r="T317" i="3"/>
  <c r="R317" i="3"/>
  <c r="P317" i="3"/>
  <c r="BI315" i="3"/>
  <c r="BH315" i="3"/>
  <c r="BG315" i="3"/>
  <c r="BF315" i="3"/>
  <c r="T315" i="3"/>
  <c r="R315" i="3"/>
  <c r="P315" i="3"/>
  <c r="BI311" i="3"/>
  <c r="BH311" i="3"/>
  <c r="BG311" i="3"/>
  <c r="BF311" i="3"/>
  <c r="T311" i="3"/>
  <c r="R311" i="3"/>
  <c r="P311" i="3"/>
  <c r="BI305" i="3"/>
  <c r="BH305" i="3"/>
  <c r="BG305" i="3"/>
  <c r="BF305" i="3"/>
  <c r="T305" i="3"/>
  <c r="R305" i="3"/>
  <c r="P305" i="3"/>
  <c r="BI299" i="3"/>
  <c r="BH299" i="3"/>
  <c r="BG299" i="3"/>
  <c r="BF299" i="3"/>
  <c r="T299" i="3"/>
  <c r="R299" i="3"/>
  <c r="P299" i="3"/>
  <c r="BI298" i="3"/>
  <c r="BH298" i="3"/>
  <c r="BG298" i="3"/>
  <c r="BF298" i="3"/>
  <c r="T298" i="3"/>
  <c r="R298" i="3"/>
  <c r="P298" i="3"/>
  <c r="BI295" i="3"/>
  <c r="BH295" i="3"/>
  <c r="BG295" i="3"/>
  <c r="BF295" i="3"/>
  <c r="T295" i="3"/>
  <c r="R295" i="3"/>
  <c r="P295" i="3"/>
  <c r="BI292" i="3"/>
  <c r="BH292" i="3"/>
  <c r="BG292" i="3"/>
  <c r="BF292" i="3"/>
  <c r="T292" i="3"/>
  <c r="R292" i="3"/>
  <c r="P292" i="3"/>
  <c r="BI289" i="3"/>
  <c r="BH289" i="3"/>
  <c r="BG289" i="3"/>
  <c r="BF289" i="3"/>
  <c r="T289" i="3"/>
  <c r="R289" i="3"/>
  <c r="P289" i="3"/>
  <c r="BI286" i="3"/>
  <c r="BH286" i="3"/>
  <c r="BG286" i="3"/>
  <c r="BF286" i="3"/>
  <c r="T286" i="3"/>
  <c r="R286" i="3"/>
  <c r="P286" i="3"/>
  <c r="BI283" i="3"/>
  <c r="BH283" i="3"/>
  <c r="BG283" i="3"/>
  <c r="BF283" i="3"/>
  <c r="T283" i="3"/>
  <c r="R283" i="3"/>
  <c r="P283" i="3"/>
  <c r="BI280" i="3"/>
  <c r="BH280" i="3"/>
  <c r="BG280" i="3"/>
  <c r="BF280" i="3"/>
  <c r="T280" i="3"/>
  <c r="R280" i="3"/>
  <c r="P280" i="3"/>
  <c r="BI278" i="3"/>
  <c r="BH278" i="3"/>
  <c r="BG278" i="3"/>
  <c r="BF278" i="3"/>
  <c r="T278" i="3"/>
  <c r="R278" i="3"/>
  <c r="P278" i="3"/>
  <c r="BI275" i="3"/>
  <c r="BH275" i="3"/>
  <c r="BG275" i="3"/>
  <c r="BF275" i="3"/>
  <c r="T275" i="3"/>
  <c r="R275" i="3"/>
  <c r="P275" i="3"/>
  <c r="BI273" i="3"/>
  <c r="BH273" i="3"/>
  <c r="BG273" i="3"/>
  <c r="BF273" i="3"/>
  <c r="T273" i="3"/>
  <c r="R273" i="3"/>
  <c r="P273" i="3"/>
  <c r="BI267" i="3"/>
  <c r="BH267" i="3"/>
  <c r="BG267" i="3"/>
  <c r="BF267" i="3"/>
  <c r="T267" i="3"/>
  <c r="R267" i="3"/>
  <c r="P267" i="3"/>
  <c r="BI265" i="3"/>
  <c r="BH265" i="3"/>
  <c r="BG265" i="3"/>
  <c r="BF265" i="3"/>
  <c r="T265" i="3"/>
  <c r="R265" i="3"/>
  <c r="P265" i="3"/>
  <c r="BI256" i="3"/>
  <c r="BH256" i="3"/>
  <c r="BG256" i="3"/>
  <c r="BF256" i="3"/>
  <c r="T256" i="3"/>
  <c r="R256" i="3"/>
  <c r="P256" i="3"/>
  <c r="BI254" i="3"/>
  <c r="BH254" i="3"/>
  <c r="BG254" i="3"/>
  <c r="BF254" i="3"/>
  <c r="T254" i="3"/>
  <c r="R254" i="3"/>
  <c r="P254" i="3"/>
  <c r="BI247" i="3"/>
  <c r="BH247" i="3"/>
  <c r="BG247" i="3"/>
  <c r="BF247" i="3"/>
  <c r="T247" i="3"/>
  <c r="R247" i="3"/>
  <c r="P247" i="3"/>
  <c r="BI244" i="3"/>
  <c r="BH244" i="3"/>
  <c r="BG244" i="3"/>
  <c r="BF244" i="3"/>
  <c r="T244" i="3"/>
  <c r="R244" i="3"/>
  <c r="P244" i="3"/>
  <c r="BI242" i="3"/>
  <c r="BH242" i="3"/>
  <c r="BG242" i="3"/>
  <c r="BF242" i="3"/>
  <c r="T242" i="3"/>
  <c r="R242" i="3"/>
  <c r="P242" i="3"/>
  <c r="BI239" i="3"/>
  <c r="BH239" i="3"/>
  <c r="BG239" i="3"/>
  <c r="BF239" i="3"/>
  <c r="T239" i="3"/>
  <c r="R239" i="3"/>
  <c r="P239" i="3"/>
  <c r="BI236" i="3"/>
  <c r="BH236" i="3"/>
  <c r="BG236" i="3"/>
  <c r="BF236" i="3"/>
  <c r="T236" i="3"/>
  <c r="R236" i="3"/>
  <c r="P236" i="3"/>
  <c r="BI226" i="3"/>
  <c r="BH226" i="3"/>
  <c r="BG226" i="3"/>
  <c r="BF226" i="3"/>
  <c r="T226" i="3"/>
  <c r="R226" i="3"/>
  <c r="P226" i="3"/>
  <c r="BI223" i="3"/>
  <c r="BH223" i="3"/>
  <c r="BG223" i="3"/>
  <c r="BF223" i="3"/>
  <c r="T223" i="3"/>
  <c r="R223" i="3"/>
  <c r="P223" i="3"/>
  <c r="BI220" i="3"/>
  <c r="BH220" i="3"/>
  <c r="BG220" i="3"/>
  <c r="BF220" i="3"/>
  <c r="T220" i="3"/>
  <c r="R220" i="3"/>
  <c r="P220" i="3"/>
  <c r="BI217" i="3"/>
  <c r="BH217" i="3"/>
  <c r="BG217" i="3"/>
  <c r="BF217" i="3"/>
  <c r="T217" i="3"/>
  <c r="R217" i="3"/>
  <c r="P217" i="3"/>
  <c r="BI214" i="3"/>
  <c r="BH214" i="3"/>
  <c r="BG214" i="3"/>
  <c r="BF214" i="3"/>
  <c r="T214" i="3"/>
  <c r="R214" i="3"/>
  <c r="P214" i="3"/>
  <c r="BI211" i="3"/>
  <c r="BH211" i="3"/>
  <c r="BG211" i="3"/>
  <c r="BF211" i="3"/>
  <c r="T211" i="3"/>
  <c r="R211" i="3"/>
  <c r="P211" i="3"/>
  <c r="BI208" i="3"/>
  <c r="BH208" i="3"/>
  <c r="BG208" i="3"/>
  <c r="BF208" i="3"/>
  <c r="T208" i="3"/>
  <c r="R208" i="3"/>
  <c r="P208" i="3"/>
  <c r="BI206" i="3"/>
  <c r="BH206" i="3"/>
  <c r="BG206" i="3"/>
  <c r="BF206" i="3"/>
  <c r="T206" i="3"/>
  <c r="R206" i="3"/>
  <c r="P206" i="3"/>
  <c r="BI203" i="3"/>
  <c r="BH203" i="3"/>
  <c r="BG203" i="3"/>
  <c r="BF203" i="3"/>
  <c r="T203" i="3"/>
  <c r="R203" i="3"/>
  <c r="P203" i="3"/>
  <c r="BI200" i="3"/>
  <c r="BH200" i="3"/>
  <c r="BG200" i="3"/>
  <c r="BF200" i="3"/>
  <c r="T200" i="3"/>
  <c r="R200" i="3"/>
  <c r="P200" i="3"/>
  <c r="BI197" i="3"/>
  <c r="BH197" i="3"/>
  <c r="BG197" i="3"/>
  <c r="BF197" i="3"/>
  <c r="T197" i="3"/>
  <c r="R197" i="3"/>
  <c r="P197" i="3"/>
  <c r="BI194" i="3"/>
  <c r="BH194" i="3"/>
  <c r="BG194" i="3"/>
  <c r="BF194" i="3"/>
  <c r="T194" i="3"/>
  <c r="R194" i="3"/>
  <c r="P194" i="3"/>
  <c r="BI191" i="3"/>
  <c r="BH191" i="3"/>
  <c r="BG191" i="3"/>
  <c r="BF191" i="3"/>
  <c r="T191" i="3"/>
  <c r="R191" i="3"/>
  <c r="P191" i="3"/>
  <c r="BI188" i="3"/>
  <c r="BH188" i="3"/>
  <c r="BG188" i="3"/>
  <c r="BF188" i="3"/>
  <c r="T188" i="3"/>
  <c r="R188" i="3"/>
  <c r="P188" i="3"/>
  <c r="BI186" i="3"/>
  <c r="BH186" i="3"/>
  <c r="BG186" i="3"/>
  <c r="BF186" i="3"/>
  <c r="T186" i="3"/>
  <c r="R186" i="3"/>
  <c r="P186" i="3"/>
  <c r="BI183" i="3"/>
  <c r="BH183" i="3"/>
  <c r="BG183" i="3"/>
  <c r="BF183" i="3"/>
  <c r="T183" i="3"/>
  <c r="R183" i="3"/>
  <c r="P183" i="3"/>
  <c r="BI181" i="3"/>
  <c r="BH181" i="3"/>
  <c r="BG181" i="3"/>
  <c r="BF181" i="3"/>
  <c r="T181" i="3"/>
  <c r="R181" i="3"/>
  <c r="P181" i="3"/>
  <c r="BI178" i="3"/>
  <c r="BH178" i="3"/>
  <c r="BG178" i="3"/>
  <c r="BF178" i="3"/>
  <c r="T178" i="3"/>
  <c r="R178" i="3"/>
  <c r="P178" i="3"/>
  <c r="BI175" i="3"/>
  <c r="BH175" i="3"/>
  <c r="BG175" i="3"/>
  <c r="BF175" i="3"/>
  <c r="T175" i="3"/>
  <c r="R175" i="3"/>
  <c r="P175" i="3"/>
  <c r="BI171" i="3"/>
  <c r="BH171" i="3"/>
  <c r="BG171" i="3"/>
  <c r="BF171" i="3"/>
  <c r="T171" i="3"/>
  <c r="R171" i="3"/>
  <c r="P171" i="3"/>
  <c r="BI167" i="3"/>
  <c r="BH167" i="3"/>
  <c r="BG167" i="3"/>
  <c r="BF167" i="3"/>
  <c r="T167" i="3"/>
  <c r="R167" i="3"/>
  <c r="P167" i="3"/>
  <c r="BI163" i="3"/>
  <c r="BH163" i="3"/>
  <c r="BG163" i="3"/>
  <c r="BF163" i="3"/>
  <c r="T163" i="3"/>
  <c r="R163" i="3"/>
  <c r="P163" i="3"/>
  <c r="BI161" i="3"/>
  <c r="BH161" i="3"/>
  <c r="BG161" i="3"/>
  <c r="BF161" i="3"/>
  <c r="T161" i="3"/>
  <c r="R161" i="3"/>
  <c r="P161" i="3"/>
  <c r="BI159" i="3"/>
  <c r="BH159" i="3"/>
  <c r="BG159" i="3"/>
  <c r="BF159" i="3"/>
  <c r="T159" i="3"/>
  <c r="R159" i="3"/>
  <c r="P159" i="3"/>
  <c r="BI153" i="3"/>
  <c r="BH153" i="3"/>
  <c r="BG153" i="3"/>
  <c r="BF153" i="3"/>
  <c r="T153" i="3"/>
  <c r="R153" i="3"/>
  <c r="P153" i="3"/>
  <c r="BI150" i="3"/>
  <c r="BH150" i="3"/>
  <c r="BG150" i="3"/>
  <c r="BF150" i="3"/>
  <c r="T150" i="3"/>
  <c r="R150" i="3"/>
  <c r="P150" i="3"/>
  <c r="BI147" i="3"/>
  <c r="BH147" i="3"/>
  <c r="BG147" i="3"/>
  <c r="BF147" i="3"/>
  <c r="T147" i="3"/>
  <c r="R147" i="3"/>
  <c r="P147" i="3"/>
  <c r="BI144" i="3"/>
  <c r="BH144" i="3"/>
  <c r="BG144" i="3"/>
  <c r="BF144" i="3"/>
  <c r="T144" i="3"/>
  <c r="R144" i="3"/>
  <c r="P144" i="3"/>
  <c r="BI139" i="3"/>
  <c r="BH139" i="3"/>
  <c r="BG139" i="3"/>
  <c r="BF139" i="3"/>
  <c r="T139" i="3"/>
  <c r="R139" i="3"/>
  <c r="P139" i="3"/>
  <c r="BI136" i="3"/>
  <c r="BH136" i="3"/>
  <c r="BG136" i="3"/>
  <c r="BF136" i="3"/>
  <c r="T136" i="3"/>
  <c r="R136" i="3"/>
  <c r="P136" i="3"/>
  <c r="BI134" i="3"/>
  <c r="BH134" i="3"/>
  <c r="BG134" i="3"/>
  <c r="BF134" i="3"/>
  <c r="T134" i="3"/>
  <c r="R134" i="3"/>
  <c r="P134" i="3"/>
  <c r="BI131" i="3"/>
  <c r="BH131" i="3"/>
  <c r="BG131" i="3"/>
  <c r="BF131" i="3"/>
  <c r="T131" i="3"/>
  <c r="R131" i="3"/>
  <c r="P131" i="3"/>
  <c r="BI128" i="3"/>
  <c r="BH128" i="3"/>
  <c r="BG128" i="3"/>
  <c r="BF128" i="3"/>
  <c r="T128" i="3"/>
  <c r="R128" i="3"/>
  <c r="P128" i="3"/>
  <c r="BI125" i="3"/>
  <c r="BH125" i="3"/>
  <c r="BG125" i="3"/>
  <c r="BF125" i="3"/>
  <c r="T125" i="3"/>
  <c r="R125" i="3"/>
  <c r="P125" i="3"/>
  <c r="BI122" i="3"/>
  <c r="BH122" i="3"/>
  <c r="BG122" i="3"/>
  <c r="BF122" i="3"/>
  <c r="T122" i="3"/>
  <c r="R122" i="3"/>
  <c r="P122" i="3"/>
  <c r="BI119" i="3"/>
  <c r="BH119" i="3"/>
  <c r="BG119" i="3"/>
  <c r="BF119" i="3"/>
  <c r="T119" i="3"/>
  <c r="R119" i="3"/>
  <c r="P119" i="3"/>
  <c r="BI116" i="3"/>
  <c r="BH116" i="3"/>
  <c r="BG116" i="3"/>
  <c r="BF116" i="3"/>
  <c r="T116" i="3"/>
  <c r="R116" i="3"/>
  <c r="P116" i="3"/>
  <c r="BI113" i="3"/>
  <c r="BH113" i="3"/>
  <c r="BG113" i="3"/>
  <c r="BF113" i="3"/>
  <c r="T113" i="3"/>
  <c r="R113" i="3"/>
  <c r="P113" i="3"/>
  <c r="BI110" i="3"/>
  <c r="BH110" i="3"/>
  <c r="BG110" i="3"/>
  <c r="BF110" i="3"/>
  <c r="T110" i="3"/>
  <c r="R110" i="3"/>
  <c r="P110" i="3"/>
  <c r="BI108" i="3"/>
  <c r="BH108" i="3"/>
  <c r="BG108" i="3"/>
  <c r="BF108" i="3"/>
  <c r="T108" i="3"/>
  <c r="R108" i="3"/>
  <c r="P108" i="3"/>
  <c r="BI106" i="3"/>
  <c r="BH106" i="3"/>
  <c r="BG106" i="3"/>
  <c r="BF106" i="3"/>
  <c r="T106" i="3"/>
  <c r="R106" i="3"/>
  <c r="P106" i="3"/>
  <c r="BI103" i="3"/>
  <c r="BH103" i="3"/>
  <c r="BG103" i="3"/>
  <c r="BF103" i="3"/>
  <c r="T103" i="3"/>
  <c r="R103" i="3"/>
  <c r="P103" i="3"/>
  <c r="BI100" i="3"/>
  <c r="BH100" i="3"/>
  <c r="BG100" i="3"/>
  <c r="BF100" i="3"/>
  <c r="T100" i="3"/>
  <c r="R100" i="3"/>
  <c r="P100" i="3"/>
  <c r="BI97" i="3"/>
  <c r="BH97" i="3"/>
  <c r="BG97" i="3"/>
  <c r="BF97" i="3"/>
  <c r="T97" i="3"/>
  <c r="R97" i="3"/>
  <c r="P97" i="3"/>
  <c r="J91" i="3"/>
  <c r="J90" i="3"/>
  <c r="F90" i="3"/>
  <c r="F88" i="3"/>
  <c r="E86" i="3"/>
  <c r="J55" i="3"/>
  <c r="J54" i="3"/>
  <c r="F54" i="3"/>
  <c r="F52" i="3"/>
  <c r="E50" i="3"/>
  <c r="J18" i="3"/>
  <c r="E18" i="3"/>
  <c r="F55" i="3"/>
  <c r="J17" i="3"/>
  <c r="J12" i="3"/>
  <c r="J52" i="3" s="1"/>
  <c r="E7" i="3"/>
  <c r="E84" i="3" s="1"/>
  <c r="J37" i="2"/>
  <c r="J36" i="2"/>
  <c r="AY55" i="1"/>
  <c r="J35" i="2"/>
  <c r="AX55" i="1"/>
  <c r="BI129" i="2"/>
  <c r="BH129" i="2"/>
  <c r="BG129" i="2"/>
  <c r="BF129" i="2"/>
  <c r="T129" i="2"/>
  <c r="T128" i="2"/>
  <c r="R129" i="2"/>
  <c r="R128" i="2"/>
  <c r="P129" i="2"/>
  <c r="P128" i="2"/>
  <c r="BI126" i="2"/>
  <c r="BH126" i="2"/>
  <c r="BG126" i="2"/>
  <c r="BF126" i="2"/>
  <c r="T126" i="2"/>
  <c r="R126" i="2"/>
  <c r="P126" i="2"/>
  <c r="BI124" i="2"/>
  <c r="BH124" i="2"/>
  <c r="BG124" i="2"/>
  <c r="BF124" i="2"/>
  <c r="T124" i="2"/>
  <c r="R124" i="2"/>
  <c r="P124" i="2"/>
  <c r="BI119" i="2"/>
  <c r="BH119" i="2"/>
  <c r="BG119" i="2"/>
  <c r="BF119" i="2"/>
  <c r="T119" i="2"/>
  <c r="R119" i="2"/>
  <c r="P119" i="2"/>
  <c r="BI117" i="2"/>
  <c r="BH117" i="2"/>
  <c r="BG117" i="2"/>
  <c r="BF117" i="2"/>
  <c r="T117" i="2"/>
  <c r="R117" i="2"/>
  <c r="P117" i="2"/>
  <c r="BI113" i="2"/>
  <c r="BH113" i="2"/>
  <c r="BG113" i="2"/>
  <c r="BF113" i="2"/>
  <c r="T113" i="2"/>
  <c r="R113" i="2"/>
  <c r="P113" i="2"/>
  <c r="BI110" i="2"/>
  <c r="BH110" i="2"/>
  <c r="BG110" i="2"/>
  <c r="BF110" i="2"/>
  <c r="T110" i="2"/>
  <c r="R110" i="2"/>
  <c r="P110" i="2"/>
  <c r="BI107" i="2"/>
  <c r="BH107" i="2"/>
  <c r="BG107" i="2"/>
  <c r="BF107" i="2"/>
  <c r="T107" i="2"/>
  <c r="R107" i="2"/>
  <c r="P107" i="2"/>
  <c r="BI105" i="2"/>
  <c r="BH105" i="2"/>
  <c r="BG105" i="2"/>
  <c r="BF105" i="2"/>
  <c r="T105" i="2"/>
  <c r="R105" i="2"/>
  <c r="P105" i="2"/>
  <c r="BI103" i="2"/>
  <c r="BH103" i="2"/>
  <c r="BG103" i="2"/>
  <c r="BF103" i="2"/>
  <c r="T103" i="2"/>
  <c r="R103" i="2"/>
  <c r="P103" i="2"/>
  <c r="BI100" i="2"/>
  <c r="BH100" i="2"/>
  <c r="BG100" i="2"/>
  <c r="BF100" i="2"/>
  <c r="T100" i="2"/>
  <c r="R100" i="2"/>
  <c r="P100" i="2"/>
  <c r="BI97" i="2"/>
  <c r="BH97" i="2"/>
  <c r="BG97" i="2"/>
  <c r="BF97" i="2"/>
  <c r="T97" i="2"/>
  <c r="R97" i="2"/>
  <c r="P97" i="2"/>
  <c r="BI94" i="2"/>
  <c r="BH94" i="2"/>
  <c r="BG94" i="2"/>
  <c r="BF94" i="2"/>
  <c r="T94" i="2"/>
  <c r="R94" i="2"/>
  <c r="P94" i="2"/>
  <c r="BI91" i="2"/>
  <c r="BH91" i="2"/>
  <c r="BG91" i="2"/>
  <c r="BF91" i="2"/>
  <c r="T91" i="2"/>
  <c r="R91" i="2"/>
  <c r="P91" i="2"/>
  <c r="BI89" i="2"/>
  <c r="BH89" i="2"/>
  <c r="BG89" i="2"/>
  <c r="BF89" i="2"/>
  <c r="T89" i="2"/>
  <c r="R89" i="2"/>
  <c r="P89" i="2"/>
  <c r="BI87" i="2"/>
  <c r="BH87" i="2"/>
  <c r="BG87" i="2"/>
  <c r="BF87" i="2"/>
  <c r="T87" i="2"/>
  <c r="R87" i="2"/>
  <c r="P87" i="2"/>
  <c r="J81" i="2"/>
  <c r="J80" i="2"/>
  <c r="F80" i="2"/>
  <c r="F78" i="2"/>
  <c r="E76" i="2"/>
  <c r="J55" i="2"/>
  <c r="J54" i="2"/>
  <c r="F54" i="2"/>
  <c r="F52" i="2"/>
  <c r="E50" i="2"/>
  <c r="J18" i="2"/>
  <c r="E18" i="2"/>
  <c r="F81" i="2"/>
  <c r="J17" i="2"/>
  <c r="J12" i="2"/>
  <c r="J78" i="2" s="1"/>
  <c r="E7" i="2"/>
  <c r="E74" i="2" s="1"/>
  <c r="L50" i="1"/>
  <c r="AM50" i="1"/>
  <c r="AM49" i="1"/>
  <c r="L49" i="1"/>
  <c r="AM47" i="1"/>
  <c r="L47" i="1"/>
  <c r="L45" i="1"/>
  <c r="L44" i="1"/>
  <c r="J124" i="2"/>
  <c r="BK129" i="2"/>
  <c r="BK117" i="2"/>
  <c r="J113" i="2"/>
  <c r="J110" i="2"/>
  <c r="J126" i="2"/>
  <c r="BK124" i="2"/>
  <c r="J107" i="2"/>
  <c r="J105" i="2"/>
  <c r="J103" i="2"/>
  <c r="J100" i="2"/>
  <c r="J97" i="2"/>
  <c r="J94" i="2"/>
  <c r="J91" i="2"/>
  <c r="J89" i="2"/>
  <c r="J87" i="2"/>
  <c r="J682" i="3"/>
  <c r="J674" i="3"/>
  <c r="J663" i="3"/>
  <c r="BK649" i="3"/>
  <c r="J636" i="3"/>
  <c r="J623" i="3"/>
  <c r="J600" i="3"/>
  <c r="J594" i="3"/>
  <c r="BK585" i="3"/>
  <c r="J570" i="3"/>
  <c r="J567" i="3"/>
  <c r="J560" i="3"/>
  <c r="BK540" i="3"/>
  <c r="BK518" i="3"/>
  <c r="BK512" i="3"/>
  <c r="BK504" i="3"/>
  <c r="BK497" i="3"/>
  <c r="J490" i="3"/>
  <c r="BK471" i="3"/>
  <c r="BK456" i="3"/>
  <c r="J444" i="3"/>
  <c r="BK426" i="3"/>
  <c r="J400" i="3"/>
  <c r="J376" i="3"/>
  <c r="J347" i="3"/>
  <c r="BK322" i="3"/>
  <c r="J273" i="3"/>
  <c r="BK239" i="3"/>
  <c r="J206" i="3"/>
  <c r="J191" i="3"/>
  <c r="BK163" i="3"/>
  <c r="J153" i="3"/>
  <c r="J139" i="3"/>
  <c r="J125" i="3"/>
  <c r="BK108" i="3"/>
  <c r="J100" i="3"/>
  <c r="BK721" i="3"/>
  <c r="J718" i="3"/>
  <c r="J712" i="3"/>
  <c r="J706" i="3"/>
  <c r="BK684" i="3"/>
  <c r="BK636" i="3"/>
  <c r="J597" i="3"/>
  <c r="BK567" i="3"/>
  <c r="BK562" i="3"/>
  <c r="BK543" i="3"/>
  <c r="J524" i="3"/>
  <c r="J504" i="3"/>
  <c r="BK479" i="3"/>
  <c r="BK462" i="3"/>
  <c r="J442" i="3"/>
  <c r="J436" i="3"/>
  <c r="J416" i="3"/>
  <c r="J395" i="3"/>
  <c r="BK383" i="3"/>
  <c r="J365" i="3"/>
  <c r="BK354" i="3"/>
  <c r="BK344" i="3"/>
  <c r="J329" i="3"/>
  <c r="BK320" i="3"/>
  <c r="BK311" i="3"/>
  <c r="J298" i="3"/>
  <c r="BK280" i="3"/>
  <c r="BK273" i="3"/>
  <c r="BK256" i="3"/>
  <c r="BK244" i="3"/>
  <c r="J236" i="3"/>
  <c r="BK223" i="3"/>
  <c r="J214" i="3"/>
  <c r="J200" i="3"/>
  <c r="BK188" i="3"/>
  <c r="J178" i="3"/>
  <c r="BK139" i="3"/>
  <c r="J122" i="3"/>
  <c r="BK110" i="3"/>
  <c r="BK103" i="3"/>
  <c r="BK698" i="3"/>
  <c r="J684" i="3"/>
  <c r="BK657" i="3"/>
  <c r="BK609" i="3"/>
  <c r="BK600" i="3"/>
  <c r="BK574" i="3"/>
  <c r="BK550" i="3"/>
  <c r="BK538" i="3"/>
  <c r="J509" i="3"/>
  <c r="BK459" i="3"/>
  <c r="BK421" i="3"/>
  <c r="BK406" i="3"/>
  <c r="J383" i="3"/>
  <c r="J354" i="3"/>
  <c r="BK305" i="3"/>
  <c r="J295" i="3"/>
  <c r="J280" i="3"/>
  <c r="BK242" i="3"/>
  <c r="BK214" i="3"/>
  <c r="J188" i="3"/>
  <c r="BK181" i="3"/>
  <c r="J171" i="3"/>
  <c r="BK153" i="3"/>
  <c r="J144" i="3"/>
  <c r="J128" i="3"/>
  <c r="J113" i="3"/>
  <c r="J698" i="3"/>
  <c r="J670" i="3"/>
  <c r="J652" i="3"/>
  <c r="BK613" i="3"/>
  <c r="J606" i="3"/>
  <c r="BK588" i="3"/>
  <c r="BK570" i="3"/>
  <c r="BK553" i="3"/>
  <c r="J543" i="3"/>
  <c r="BK535" i="3"/>
  <c r="BK524" i="3"/>
  <c r="BK507" i="3"/>
  <c r="J474" i="3"/>
  <c r="J459" i="3"/>
  <c r="BK442" i="3"/>
  <c r="BK431" i="3"/>
  <c r="J409" i="3"/>
  <c r="BK395" i="3"/>
  <c r="BK365" i="3"/>
  <c r="BK339" i="3"/>
  <c r="BK315" i="3"/>
  <c r="BK292" i="3"/>
  <c r="J267" i="3"/>
  <c r="J247" i="3"/>
  <c r="J211" i="3"/>
  <c r="J181" i="3"/>
  <c r="BK150" i="3"/>
  <c r="J487" i="3"/>
  <c r="J439" i="3"/>
  <c r="J421" i="3"/>
  <c r="J397" i="3"/>
  <c r="BK371" i="3"/>
  <c r="J325" i="3"/>
  <c r="J278" i="3"/>
  <c r="J244" i="3"/>
  <c r="J208" i="3"/>
  <c r="BK194" i="3"/>
  <c r="J167" i="3"/>
  <c r="J163" i="3"/>
  <c r="BK144" i="3"/>
  <c r="BK131" i="3"/>
  <c r="J110" i="3"/>
  <c r="J103" i="3"/>
  <c r="J724" i="3"/>
  <c r="BK718" i="3"/>
  <c r="J708" i="3"/>
  <c r="BK691" i="3"/>
  <c r="BK682" i="3"/>
  <c r="BK633" i="3"/>
  <c r="BK591" i="3"/>
  <c r="BK565" i="3"/>
  <c r="BK558" i="3"/>
  <c r="BK531" i="3"/>
  <c r="BK521" i="3"/>
  <c r="J501" i="3"/>
  <c r="J471" i="3"/>
  <c r="J451" i="3"/>
  <c r="BK444" i="3"/>
  <c r="J431" i="3"/>
  <c r="BK409" i="3"/>
  <c r="J384" i="3"/>
  <c r="BK373" i="3"/>
  <c r="BK359" i="3"/>
  <c r="BK348" i="3"/>
  <c r="J339" i="3"/>
  <c r="BK325" i="3"/>
  <c r="J317" i="3"/>
  <c r="J305" i="3"/>
  <c r="J292" i="3"/>
  <c r="BK278" i="3"/>
  <c r="BK267" i="3"/>
  <c r="J254" i="3"/>
  <c r="J239" i="3"/>
  <c r="J220" i="3"/>
  <c r="BK206" i="3"/>
  <c r="J197" i="3"/>
  <c r="BK186" i="3"/>
  <c r="BK171" i="3"/>
  <c r="J134" i="3"/>
  <c r="BK119" i="3"/>
  <c r="BK113" i="3"/>
  <c r="BK106" i="3"/>
  <c r="BK706" i="3"/>
  <c r="BK696" i="3"/>
  <c r="BK674" i="3"/>
  <c r="J660" i="3"/>
  <c r="BK606" i="3"/>
  <c r="J582" i="3"/>
  <c r="J562" i="3"/>
  <c r="BK544" i="3"/>
  <c r="BK515" i="3"/>
  <c r="J494" i="3"/>
  <c r="J448" i="3"/>
  <c r="J419" i="3"/>
  <c r="BK384" i="3"/>
  <c r="J373" i="3"/>
  <c r="BK317" i="3"/>
  <c r="BK298" i="3"/>
  <c r="J289" i="3"/>
  <c r="BK275" i="3"/>
  <c r="J226" i="3"/>
  <c r="BK211" i="3"/>
  <c r="J183" i="3"/>
  <c r="J175" i="3"/>
  <c r="J161" i="3"/>
  <c r="J147" i="3"/>
  <c r="BK136" i="3"/>
  <c r="BK125" i="3"/>
  <c r="J119" i="3"/>
  <c r="BK97" i="3"/>
  <c r="J691" i="3"/>
  <c r="BK660" i="3"/>
  <c r="J649" i="3"/>
  <c r="J609" i="3"/>
  <c r="BK594" i="3"/>
  <c r="J579" i="3"/>
  <c r="J558" i="3"/>
  <c r="J544" i="3"/>
  <c r="J531" i="3"/>
  <c r="J521" i="3"/>
  <c r="J497" i="3"/>
  <c r="J479" i="3"/>
  <c r="BK465" i="3"/>
  <c r="BK448" i="3"/>
  <c r="BK433" i="3"/>
  <c r="BK419" i="3"/>
  <c r="BK397" i="3"/>
  <c r="J371" i="3"/>
  <c r="J357" i="3"/>
  <c r="BK333" i="3"/>
  <c r="J311" i="3"/>
  <c r="J283" i="3"/>
  <c r="J256" i="3"/>
  <c r="J223" i="3"/>
  <c r="J203" i="3"/>
  <c r="J194" i="3"/>
  <c r="J159" i="3"/>
  <c r="BK119" i="2"/>
  <c r="J119" i="2"/>
  <c r="J117" i="2"/>
  <c r="BK113" i="2"/>
  <c r="BK110" i="2"/>
  <c r="J129" i="2"/>
  <c r="BK126" i="2"/>
  <c r="BK107" i="2"/>
  <c r="BK105" i="2"/>
  <c r="BK103" i="2"/>
  <c r="BK100" i="2"/>
  <c r="BK97" i="2"/>
  <c r="BK94" i="2"/>
  <c r="BK91" i="2"/>
  <c r="BK89" i="2"/>
  <c r="BK87" i="2"/>
  <c r="AS54" i="1"/>
  <c r="BK670" i="3"/>
  <c r="J639" i="3"/>
  <c r="J633" i="3"/>
  <c r="J613" i="3"/>
  <c r="J591" i="3"/>
  <c r="BK582" i="3"/>
  <c r="BK579" i="3"/>
  <c r="J553" i="3"/>
  <c r="J535" i="3"/>
  <c r="J515" i="3"/>
  <c r="J507" i="3"/>
  <c r="BK501" i="3"/>
  <c r="BK494" i="3"/>
  <c r="BK474" i="3"/>
  <c r="BK468" i="3"/>
  <c r="BK451" i="3"/>
  <c r="J433" i="3"/>
  <c r="BK403" i="3"/>
  <c r="BK380" i="3"/>
  <c r="J348" i="3"/>
  <c r="BK283" i="3"/>
  <c r="J265" i="3"/>
  <c r="BK236" i="3"/>
  <c r="BK197" i="3"/>
  <c r="BK183" i="3"/>
  <c r="BK159" i="3"/>
  <c r="BK147" i="3"/>
  <c r="BK134" i="3"/>
  <c r="J116" i="3"/>
  <c r="J106" i="3"/>
  <c r="BK724" i="3"/>
  <c r="J721" i="3"/>
  <c r="BK712" i="3"/>
  <c r="BK708" i="3"/>
  <c r="J693" i="3"/>
  <c r="BK639" i="3"/>
  <c r="BK597" i="3"/>
  <c r="J588" i="3"/>
  <c r="BK560" i="3"/>
  <c r="J547" i="3"/>
  <c r="J527" i="3"/>
  <c r="BK509" i="3"/>
  <c r="BK487" i="3"/>
  <c r="J465" i="3"/>
  <c r="BK439" i="3"/>
  <c r="J424" i="3"/>
  <c r="J403" i="3"/>
  <c r="J390" i="3"/>
  <c r="J380" i="3"/>
  <c r="BK357" i="3"/>
  <c r="BK347" i="3"/>
  <c r="J333" i="3"/>
  <c r="J322" i="3"/>
  <c r="J315" i="3"/>
  <c r="BK299" i="3"/>
  <c r="BK286" i="3"/>
  <c r="J275" i="3"/>
  <c r="BK265" i="3"/>
  <c r="J242" i="3"/>
  <c r="BK226" i="3"/>
  <c r="J217" i="3"/>
  <c r="BK203" i="3"/>
  <c r="BK191" i="3"/>
  <c r="BK175" i="3"/>
  <c r="J136" i="3"/>
  <c r="BK128" i="3"/>
  <c r="BK116" i="3"/>
  <c r="J108" i="3"/>
  <c r="J97" i="3"/>
  <c r="BK693" i="3"/>
  <c r="BK663" i="3"/>
  <c r="BK652" i="3"/>
  <c r="J603" i="3"/>
  <c r="J565" i="3"/>
  <c r="BK547" i="3"/>
  <c r="J540" i="3"/>
  <c r="J512" i="3"/>
  <c r="J462" i="3"/>
  <c r="BK424" i="3"/>
  <c r="BK416" i="3"/>
  <c r="BK400" i="3"/>
  <c r="BK376" i="3"/>
  <c r="J320" i="3"/>
  <c r="J299" i="3"/>
  <c r="J286" i="3"/>
  <c r="BK247" i="3"/>
  <c r="BK220" i="3"/>
  <c r="BK208" i="3"/>
  <c r="J186" i="3"/>
  <c r="BK178" i="3"/>
  <c r="BK167" i="3"/>
  <c r="J150" i="3"/>
  <c r="J131" i="3"/>
  <c r="BK122" i="3"/>
  <c r="BK100" i="3"/>
  <c r="J696" i="3"/>
  <c r="J657" i="3"/>
  <c r="BK623" i="3"/>
  <c r="BK603" i="3"/>
  <c r="J585" i="3"/>
  <c r="J574" i="3"/>
  <c r="J550" i="3"/>
  <c r="J538" i="3"/>
  <c r="BK527" i="3"/>
  <c r="J518" i="3"/>
  <c r="BK490" i="3"/>
  <c r="J468" i="3"/>
  <c r="J456" i="3"/>
  <c r="BK436" i="3"/>
  <c r="J426" i="3"/>
  <c r="J406" i="3"/>
  <c r="BK390" i="3"/>
  <c r="J359" i="3"/>
  <c r="J344" i="3"/>
  <c r="BK329" i="3"/>
  <c r="BK295" i="3"/>
  <c r="BK289" i="3"/>
  <c r="BK254" i="3"/>
  <c r="BK217" i="3"/>
  <c r="BK200" i="3"/>
  <c r="BK161" i="3"/>
  <c r="P86" i="2" l="1"/>
  <c r="BK109" i="2"/>
  <c r="J109" i="2" s="1"/>
  <c r="J62" i="2" s="1"/>
  <c r="BK116" i="2"/>
  <c r="J116" i="2"/>
  <c r="J63" i="2" s="1"/>
  <c r="T116" i="2"/>
  <c r="R96" i="3"/>
  <c r="BK291" i="3"/>
  <c r="J291" i="3"/>
  <c r="J62" i="3" s="1"/>
  <c r="BK379" i="3"/>
  <c r="J379" i="3" s="1"/>
  <c r="J63" i="3" s="1"/>
  <c r="BK447" i="3"/>
  <c r="J447" i="3"/>
  <c r="J64" i="3" s="1"/>
  <c r="BK493" i="3"/>
  <c r="J493" i="3" s="1"/>
  <c r="J65" i="3" s="1"/>
  <c r="T534" i="3"/>
  <c r="R539" i="3"/>
  <c r="P612" i="3"/>
  <c r="BK673" i="3"/>
  <c r="BK672" i="3" s="1"/>
  <c r="J672" i="3" s="1"/>
  <c r="J71" i="3" s="1"/>
  <c r="BK711" i="3"/>
  <c r="J711" i="3" s="1"/>
  <c r="J73" i="3" s="1"/>
  <c r="BK720" i="3"/>
  <c r="J720" i="3"/>
  <c r="J74" i="3" s="1"/>
  <c r="T96" i="3"/>
  <c r="P291" i="3"/>
  <c r="P379" i="3"/>
  <c r="R447" i="3"/>
  <c r="T493" i="3"/>
  <c r="R534" i="3"/>
  <c r="BK539" i="3"/>
  <c r="J539" i="3" s="1"/>
  <c r="J68" i="3" s="1"/>
  <c r="BK612" i="3"/>
  <c r="J612" i="3"/>
  <c r="J69" i="3" s="1"/>
  <c r="T673" i="3"/>
  <c r="P711" i="3"/>
  <c r="P720" i="3"/>
  <c r="BK86" i="2"/>
  <c r="J86" i="2"/>
  <c r="J61" i="2" s="1"/>
  <c r="R86" i="2"/>
  <c r="P109" i="2"/>
  <c r="T109" i="2"/>
  <c r="R116" i="2"/>
  <c r="BK96" i="3"/>
  <c r="J96" i="3" s="1"/>
  <c r="J61" i="3" s="1"/>
  <c r="R291" i="3"/>
  <c r="R379" i="3"/>
  <c r="T447" i="3"/>
  <c r="P493" i="3"/>
  <c r="BK534" i="3"/>
  <c r="J534" i="3"/>
  <c r="J67" i="3" s="1"/>
  <c r="P539" i="3"/>
  <c r="R612" i="3"/>
  <c r="R673" i="3"/>
  <c r="R672" i="3" s="1"/>
  <c r="R711" i="3"/>
  <c r="R720" i="3"/>
  <c r="T86" i="2"/>
  <c r="T85" i="2" s="1"/>
  <c r="T84" i="2" s="1"/>
  <c r="R109" i="2"/>
  <c r="P116" i="2"/>
  <c r="P96" i="3"/>
  <c r="P95" i="3"/>
  <c r="T291" i="3"/>
  <c r="T379" i="3"/>
  <c r="P447" i="3"/>
  <c r="R493" i="3"/>
  <c r="P534" i="3"/>
  <c r="T539" i="3"/>
  <c r="T612" i="3"/>
  <c r="P673" i="3"/>
  <c r="P672" i="3" s="1"/>
  <c r="T711" i="3"/>
  <c r="T720" i="3"/>
  <c r="BK530" i="3"/>
  <c r="J530" i="3" s="1"/>
  <c r="J66" i="3" s="1"/>
  <c r="BK669" i="3"/>
  <c r="J669" i="3"/>
  <c r="J70" i="3" s="1"/>
  <c r="BK128" i="2"/>
  <c r="J128" i="2" s="1"/>
  <c r="J64" i="2" s="1"/>
  <c r="BE175" i="3"/>
  <c r="BE188" i="3"/>
  <c r="BE206" i="3"/>
  <c r="BE226" i="3"/>
  <c r="BE236" i="3"/>
  <c r="BE242" i="3"/>
  <c r="BE275" i="3"/>
  <c r="BE278" i="3"/>
  <c r="BE283" i="3"/>
  <c r="BE298" i="3"/>
  <c r="BE305" i="3"/>
  <c r="BE317" i="3"/>
  <c r="BE322" i="3"/>
  <c r="BE344" i="3"/>
  <c r="BE347" i="3"/>
  <c r="BE348" i="3"/>
  <c r="BE371" i="3"/>
  <c r="BE373" i="3"/>
  <c r="BE380" i="3"/>
  <c r="BE383" i="3"/>
  <c r="BE390" i="3"/>
  <c r="BE400" i="3"/>
  <c r="BE403" i="3"/>
  <c r="BE409" i="3"/>
  <c r="BE421" i="3"/>
  <c r="BE456" i="3"/>
  <c r="BE468" i="3"/>
  <c r="BE479" i="3"/>
  <c r="BE497" i="3"/>
  <c r="BE501" i="3"/>
  <c r="BE509" i="3"/>
  <c r="BE544" i="3"/>
  <c r="BE562" i="3"/>
  <c r="BE591" i="3"/>
  <c r="BE636" i="3"/>
  <c r="BE674" i="3"/>
  <c r="BE682" i="3"/>
  <c r="E48" i="3"/>
  <c r="J88" i="3"/>
  <c r="F91" i="3"/>
  <c r="BE108" i="3"/>
  <c r="BE116" i="3"/>
  <c r="BE119" i="3"/>
  <c r="BE131" i="3"/>
  <c r="BE134" i="3"/>
  <c r="BE153" i="3"/>
  <c r="BE163" i="3"/>
  <c r="BE191" i="3"/>
  <c r="BE194" i="3"/>
  <c r="BE197" i="3"/>
  <c r="BE200" i="3"/>
  <c r="BE203" i="3"/>
  <c r="BE214" i="3"/>
  <c r="BE220" i="3"/>
  <c r="BE254" i="3"/>
  <c r="BE256" i="3"/>
  <c r="BE265" i="3"/>
  <c r="BE267" i="3"/>
  <c r="BE289" i="3"/>
  <c r="BE311" i="3"/>
  <c r="BE320" i="3"/>
  <c r="BE325" i="3"/>
  <c r="BE329" i="3"/>
  <c r="BE339" i="3"/>
  <c r="BE357" i="3"/>
  <c r="BE365" i="3"/>
  <c r="BE426" i="3"/>
  <c r="BE431" i="3"/>
  <c r="BE433" i="3"/>
  <c r="BE436" i="3"/>
  <c r="BE442" i="3"/>
  <c r="BE444" i="3"/>
  <c r="BE451" i="3"/>
  <c r="BE474" i="3"/>
  <c r="BE494" i="3"/>
  <c r="BE518" i="3"/>
  <c r="BE524" i="3"/>
  <c r="BE527" i="3"/>
  <c r="BE531" i="3"/>
  <c r="BE535" i="3"/>
  <c r="BE540" i="3"/>
  <c r="BE543" i="3"/>
  <c r="BE553" i="3"/>
  <c r="BE558" i="3"/>
  <c r="BE579" i="3"/>
  <c r="BE585" i="3"/>
  <c r="BE588" i="3"/>
  <c r="BE597" i="3"/>
  <c r="BE639" i="3"/>
  <c r="BE670" i="3"/>
  <c r="BE684" i="3"/>
  <c r="BE691" i="3"/>
  <c r="BE97" i="3"/>
  <c r="BE100" i="3"/>
  <c r="BE103" i="3"/>
  <c r="BE106" i="3"/>
  <c r="BE110" i="3"/>
  <c r="BE113" i="3"/>
  <c r="BE125" i="3"/>
  <c r="BE128" i="3"/>
  <c r="BE136" i="3"/>
  <c r="BE139" i="3"/>
  <c r="BE144" i="3"/>
  <c r="BE159" i="3"/>
  <c r="BE167" i="3"/>
  <c r="BE181" i="3"/>
  <c r="BE208" i="3"/>
  <c r="BE239" i="3"/>
  <c r="BE244" i="3"/>
  <c r="BE295" i="3"/>
  <c r="BE376" i="3"/>
  <c r="BE397" i="3"/>
  <c r="BE416" i="3"/>
  <c r="BE419" i="3"/>
  <c r="BE424" i="3"/>
  <c r="BE448" i="3"/>
  <c r="BE459" i="3"/>
  <c r="BE465" i="3"/>
  <c r="BE471" i="3"/>
  <c r="BE490" i="3"/>
  <c r="BE504" i="3"/>
  <c r="BE512" i="3"/>
  <c r="BE515" i="3"/>
  <c r="BE538" i="3"/>
  <c r="BE550" i="3"/>
  <c r="BE567" i="3"/>
  <c r="BE570" i="3"/>
  <c r="BE574" i="3"/>
  <c r="BE582" i="3"/>
  <c r="BE594" i="3"/>
  <c r="BE603" i="3"/>
  <c r="BE606" i="3"/>
  <c r="BE609" i="3"/>
  <c r="BE613" i="3"/>
  <c r="BE623" i="3"/>
  <c r="BE649" i="3"/>
  <c r="BE652" i="3"/>
  <c r="BE660" i="3"/>
  <c r="BE663" i="3"/>
  <c r="BE696" i="3"/>
  <c r="BE698" i="3"/>
  <c r="BE706" i="3"/>
  <c r="BE708" i="3"/>
  <c r="BE712" i="3"/>
  <c r="BE718" i="3"/>
  <c r="BE721" i="3"/>
  <c r="BE724" i="3"/>
  <c r="BE122" i="3"/>
  <c r="BE147" i="3"/>
  <c r="BE150" i="3"/>
  <c r="BE161" i="3"/>
  <c r="BE171" i="3"/>
  <c r="BE178" i="3"/>
  <c r="BE183" i="3"/>
  <c r="BE186" i="3"/>
  <c r="BE211" i="3"/>
  <c r="BE217" i="3"/>
  <c r="BE223" i="3"/>
  <c r="BE247" i="3"/>
  <c r="BE273" i="3"/>
  <c r="BE280" i="3"/>
  <c r="BE286" i="3"/>
  <c r="BE292" i="3"/>
  <c r="BE299" i="3"/>
  <c r="BE315" i="3"/>
  <c r="BE333" i="3"/>
  <c r="BE354" i="3"/>
  <c r="BE359" i="3"/>
  <c r="BE384" i="3"/>
  <c r="BE395" i="3"/>
  <c r="BE406" i="3"/>
  <c r="BE439" i="3"/>
  <c r="BE462" i="3"/>
  <c r="BE487" i="3"/>
  <c r="BE507" i="3"/>
  <c r="BE521" i="3"/>
  <c r="BE547" i="3"/>
  <c r="BE560" i="3"/>
  <c r="BE565" i="3"/>
  <c r="BE600" i="3"/>
  <c r="BE633" i="3"/>
  <c r="BE657" i="3"/>
  <c r="BE693" i="3"/>
  <c r="E48" i="2"/>
  <c r="J52" i="2"/>
  <c r="F55" i="2"/>
  <c r="BE87" i="2"/>
  <c r="BE89" i="2"/>
  <c r="BE91" i="2"/>
  <c r="BE94" i="2"/>
  <c r="BE97" i="2"/>
  <c r="BE100" i="2"/>
  <c r="BE103" i="2"/>
  <c r="BE105" i="2"/>
  <c r="BE124" i="2"/>
  <c r="BE110" i="2"/>
  <c r="BE126" i="2"/>
  <c r="BE129" i="2"/>
  <c r="BE107" i="2"/>
  <c r="BE113" i="2"/>
  <c r="BE117" i="2"/>
  <c r="BE119" i="2"/>
  <c r="J34" i="2"/>
  <c r="AW55" i="1"/>
  <c r="F35" i="2"/>
  <c r="BB55" i="1"/>
  <c r="F35" i="3"/>
  <c r="BB56" i="1" s="1"/>
  <c r="F37" i="3"/>
  <c r="BD56" i="1" s="1"/>
  <c r="F36" i="2"/>
  <c r="BC55" i="1" s="1"/>
  <c r="J34" i="3"/>
  <c r="AW56" i="1" s="1"/>
  <c r="F36" i="3"/>
  <c r="BC56" i="1" s="1"/>
  <c r="F34" i="2"/>
  <c r="BA55" i="1" s="1"/>
  <c r="F37" i="2"/>
  <c r="BD55" i="1" s="1"/>
  <c r="F34" i="3"/>
  <c r="BA56" i="1" s="1"/>
  <c r="P94" i="3" l="1"/>
  <c r="AU56" i="1" s="1"/>
  <c r="R95" i="3"/>
  <c r="R94" i="3" s="1"/>
  <c r="R85" i="2"/>
  <c r="R84" i="2" s="1"/>
  <c r="T672" i="3"/>
  <c r="T95" i="3"/>
  <c r="T94" i="3" s="1"/>
  <c r="P85" i="2"/>
  <c r="P84" i="2" s="1"/>
  <c r="AU55" i="1" s="1"/>
  <c r="BK95" i="3"/>
  <c r="J95" i="3" s="1"/>
  <c r="J60" i="3" s="1"/>
  <c r="J673" i="3"/>
  <c r="J72" i="3" s="1"/>
  <c r="BK85" i="2"/>
  <c r="J85" i="2" s="1"/>
  <c r="J60" i="2" s="1"/>
  <c r="F33" i="2"/>
  <c r="AZ55" i="1" s="1"/>
  <c r="J33" i="3"/>
  <c r="AV56" i="1" s="1"/>
  <c r="AT56" i="1" s="1"/>
  <c r="J33" i="2"/>
  <c r="AV55" i="1"/>
  <c r="AT55" i="1" s="1"/>
  <c r="BA54" i="1"/>
  <c r="W30" i="1" s="1"/>
  <c r="BC54" i="1"/>
  <c r="W32" i="1" s="1"/>
  <c r="BB54" i="1"/>
  <c r="W31" i="1" s="1"/>
  <c r="BD54" i="1"/>
  <c r="W33" i="1" s="1"/>
  <c r="F33" i="3"/>
  <c r="AZ56" i="1" s="1"/>
  <c r="BK84" i="2" l="1"/>
  <c r="J84" i="2"/>
  <c r="J59" i="2" s="1"/>
  <c r="BK94" i="3"/>
  <c r="J94" i="3" s="1"/>
  <c r="J59" i="3" s="1"/>
  <c r="AU54" i="1"/>
  <c r="AZ54" i="1"/>
  <c r="W29" i="1" s="1"/>
  <c r="AY54" i="1"/>
  <c r="AW54" i="1"/>
  <c r="AK30" i="1" s="1"/>
  <c r="AX54" i="1"/>
  <c r="J30" i="2" l="1"/>
  <c r="AG55" i="1" s="1"/>
  <c r="J30" i="3"/>
  <c r="AG56" i="1" s="1"/>
  <c r="AV54" i="1"/>
  <c r="AK29" i="1" s="1"/>
  <c r="J39" i="2" l="1"/>
  <c r="J39" i="3"/>
  <c r="AN56" i="1"/>
  <c r="AN55" i="1"/>
  <c r="AG54" i="1"/>
  <c r="AK26" i="1" s="1"/>
  <c r="AT54" i="1"/>
  <c r="AN54" i="1" s="1"/>
  <c r="AK35" i="1" l="1"/>
</calcChain>
</file>

<file path=xl/sharedStrings.xml><?xml version="1.0" encoding="utf-8"?>
<sst xmlns="http://schemas.openxmlformats.org/spreadsheetml/2006/main" count="6762" uniqueCount="1344">
  <si>
    <t>Export Komplet</t>
  </si>
  <si>
    <t>VZ</t>
  </si>
  <si>
    <t>2.0</t>
  </si>
  <si>
    <t/>
  </si>
  <si>
    <t>False</t>
  </si>
  <si>
    <t>{3a9a7b3f-1e56-49e1-a5ec-ff0bff6c313d}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</si>
  <si>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</si>
  <si>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</si>
  <si>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</si>
  <si>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</si>
  <si>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</si>
  <si>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</si>
  <si>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</si>
  <si>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</si>
  <si>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</si>
  <si>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R22021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</si>
  <si>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</si>
  <si>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</si>
  <si>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Silnice III/44214 - rekonstrukce mostu ev.č.44214-1 přes Dobešovský potok před obcí Dobešov</t>
  </si>
  <si>
    <t>KSO:</t>
  </si>
  <si>
    <t>CC-CZ:</t>
  </si>
  <si>
    <t>Místo:</t>
  </si>
  <si>
    <t>Odry, část Dobešov</t>
  </si>
  <si>
    <t>Datum:</t>
  </si>
  <si>
    <t>4. 10. 2019</t>
  </si>
  <si>
    <t>Zadavatel:</t>
  </si>
  <si>
    <t>IČ:</t>
  </si>
  <si>
    <t>Správa silnic Moravskoslezského kraje, p.o.</t>
  </si>
  <si>
    <t>DIČ:</t>
  </si>
  <si>
    <t>Uchazeč:</t>
  </si>
  <si>
    <t>Vyplň údaj</t>
  </si>
  <si>
    <t>Projektant:</t>
  </si>
  <si>
    <t>Rušar mosty,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</si>
  <si>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</si>
  <si>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</si>
  <si>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</si>
  <si>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</si>
  <si>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</si>
  <si>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</si>
  <si>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</si>
  <si>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</si>
  <si>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</si>
  <si>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</si>
  <si>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</si>
  <si>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</si>
  <si>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</si>
  <si>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</si>
  <si>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</si>
  <si>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</si>
  <si>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</si>
  <si>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</si>
  <si>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</si>
  <si>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</si>
  <si>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</si>
  <si>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</si>
  <si>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</si>
  <si>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</si>
  <si>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</si>
  <si>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</si>
  <si>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</si>
  <si>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</si>
  <si>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</si>
  <si>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</si>
  <si>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</si>
  <si>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</si>
  <si>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</si>
  <si>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</si>
  <si>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</si>
  <si>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</si>
  <si>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</si>
  <si>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</si>
  <si>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</si>
  <si>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</si>
  <si>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</si>
  <si>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</si>
  <si>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</si>
  <si>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</si>
  <si>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</si>
  <si>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náklady</t>
  </si>
  <si>
    <t>STA</t>
  </si>
  <si>
    <t>1</t>
  </si>
  <si>
    <t>{f69042cc-830f-4f12-9fe6-1529d107db9c}</t>
  </si>
  <si>
    <t>2</t>
  </si>
  <si>
    <t>SO 201</t>
  </si>
  <si>
    <t>Most</t>
  </si>
  <si>
    <t>{6395fc42-3245-452c-8225-1326e085804d}</t>
  </si>
  <si>
    <t>821 11 21</t>
  </si>
  <si>
    <t>KRYCÍ LIST SOUPISU PRACÍ</t>
  </si>
  <si>
    <t>Objekt:</t>
  </si>
  <si>
    <t>SO 000 -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</si>
  <si>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</si>
  <si>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</si>
  <si>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</si>
  <si>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</si>
  <si>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</si>
  <si>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</si>
  <si>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</si>
  <si>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</si>
  <si>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</si>
  <si>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</si>
  <si>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</si>
  <si>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</si>
  <si>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</si>
  <si>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</si>
  <si>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</si>
  <si>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</si>
  <si>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</si>
  <si>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</si>
  <si>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</si>
  <si>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</si>
  <si>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</si>
  <si>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</si>
  <si>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</si>
  <si>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</si>
  <si>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</si>
  <si>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</si>
  <si>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</si>
  <si>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</si>
  <si>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</si>
  <si>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011203000</t>
  </si>
  <si>
    <t>V případě ohrožení rybí osádky v úseku stavby po konzultaci s MO Českého rybářského svazu, Vítkov bude proveden záchranný odlov a transfér ryb.</t>
  </si>
  <si>
    <t>kpl</t>
  </si>
  <si>
    <t>CS ÚRS 2022 02</t>
  </si>
  <si>
    <t>1024</t>
  </si>
  <si>
    <t>139015986</t>
  </si>
  <si>
    <t>Online PSC</t>
  </si>
  <si>
    <t>https://podminky.urs.cz/item/CS_URS_2022_02/011203000</t>
  </si>
  <si>
    <t>011314000</t>
  </si>
  <si>
    <t>Průzkumné práce archeologické: Akademie věd ČR, Brno - umožnit provedení záchranného archeologického výzkumu na dotčeném území. Úhrada se řídí ustanovéním §22, odst. 2 zákova č. 20/1987 Sb., o státní památkové péči, v platném znění.</t>
  </si>
  <si>
    <t>177421970</t>
  </si>
  <si>
    <t>https://podminky.urs.cz/item/CS_URS_2022_02/011314000</t>
  </si>
  <si>
    <t>3</t>
  </si>
  <si>
    <t>012203000</t>
  </si>
  <si>
    <t>Geodetické práce při provádění stavby</t>
  </si>
  <si>
    <t>-780950508</t>
  </si>
  <si>
    <t>https://podminky.urs.cz/item/CS_URS_2022_02/012203000</t>
  </si>
  <si>
    <t>VV</t>
  </si>
  <si>
    <t>"práce geodeta v průběhu výstavby" 1</t>
  </si>
  <si>
    <t>4</t>
  </si>
  <si>
    <t>012303000</t>
  </si>
  <si>
    <t>Geodetické práce po výstavbě</t>
  </si>
  <si>
    <t>-1139909318</t>
  </si>
  <si>
    <t>https://podminky.urs.cz/item/CS_URS_2022_02/012303000</t>
  </si>
  <si>
    <t>"geodetické zaměření skutečného provedení stavby" 1</t>
  </si>
  <si>
    <t>013203000</t>
  </si>
  <si>
    <t>Dokumentace stavby bez rozlišení - mostní list</t>
  </si>
  <si>
    <t>-1020242529</t>
  </si>
  <si>
    <t>https://podminky.urs.cz/item/CS_URS_2022_02/013203000</t>
  </si>
  <si>
    <t>P</t>
  </si>
  <si>
    <t>Poznámka k položce:_x000D_
Mostní list podle ČSN 73 6220 Evidence mostních objektů pozemních komunikací vč. stanovení zatížitelnost mostu podle ČSN 73 6222 Zatížitelnost mostů pozemních komunikací.</t>
  </si>
  <si>
    <t>6</t>
  </si>
  <si>
    <t>013244000</t>
  </si>
  <si>
    <t>Dokumentace pro provádění stavby</t>
  </si>
  <si>
    <t>-1948086406</t>
  </si>
  <si>
    <t>https://podminky.urs.cz/item/CS_URS_2022_02/013244000</t>
  </si>
  <si>
    <t>"realizační dokumentace stavby" 1</t>
  </si>
  <si>
    <t>7</t>
  </si>
  <si>
    <t>013254000</t>
  </si>
  <si>
    <t>Dokumentace skutečného provedení stavby</t>
  </si>
  <si>
    <t>-119932148</t>
  </si>
  <si>
    <t>https://podminky.urs.cz/item/CS_URS_2022_02/013254000</t>
  </si>
  <si>
    <t>8</t>
  </si>
  <si>
    <t>013284000</t>
  </si>
  <si>
    <t>Pasportizace objektu po provedení prací</t>
  </si>
  <si>
    <t>KPL</t>
  </si>
  <si>
    <t>224379342</t>
  </si>
  <si>
    <t>https://podminky.urs.cz/item/CS_URS_2022_02/013284000</t>
  </si>
  <si>
    <t>9</t>
  </si>
  <si>
    <t>013294000</t>
  </si>
  <si>
    <t>Ostatní dokumentace - havarijní a povodňový plán</t>
  </si>
  <si>
    <t>-334870887</t>
  </si>
  <si>
    <t>https://podminky.urs.cz/item/CS_URS_2022_02/013294000</t>
  </si>
  <si>
    <t>VRN3</t>
  </si>
  <si>
    <t>Zařízení staveniště</t>
  </si>
  <si>
    <t>10</t>
  </si>
  <si>
    <t>032103000</t>
  </si>
  <si>
    <t>Náklady na stavební buňky</t>
  </si>
  <si>
    <t>216252206</t>
  </si>
  <si>
    <t>https://podminky.urs.cz/item/CS_URS_2022_02/032103000</t>
  </si>
  <si>
    <t>"zařízení staveniště - vybudování, provoz a odstranění, vč. napojení na potřebné IS" 1</t>
  </si>
  <si>
    <t>11</t>
  </si>
  <si>
    <t>034503000</t>
  </si>
  <si>
    <t>Informační tabule na staveništi</t>
  </si>
  <si>
    <t>898020218</t>
  </si>
  <si>
    <t>https://podminky.urs.cz/item/CS_URS_2022_02/034503000</t>
  </si>
  <si>
    <t>"označneí staveniště inf. tabulí, údaje o investorovi a dodavateli stavby, vč. podmínek BOZP" 1</t>
  </si>
  <si>
    <t>VRN4</t>
  </si>
  <si>
    <t>Inženýrská činnost</t>
  </si>
  <si>
    <t>12</t>
  </si>
  <si>
    <t>041203000</t>
  </si>
  <si>
    <t>Technický dozor investora</t>
  </si>
  <si>
    <t>-753264778</t>
  </si>
  <si>
    <t>https://podminky.urs.cz/item/CS_URS_2022_02/041203000</t>
  </si>
  <si>
    <t>13</t>
  </si>
  <si>
    <t>041903000</t>
  </si>
  <si>
    <t>Hlavní prohlídka mostu</t>
  </si>
  <si>
    <t>879725132</t>
  </si>
  <si>
    <t>https://podminky.urs.cz/item/CS_URS_2022_02/041903000</t>
  </si>
  <si>
    <t>"při uvedení do předčasného provozu" 1"ks"</t>
  </si>
  <si>
    <t>"po dokončení stavby" 1"ks"</t>
  </si>
  <si>
    <t>Součet</t>
  </si>
  <si>
    <t>14</t>
  </si>
  <si>
    <t>042903000</t>
  </si>
  <si>
    <t>Plán údržby mostu</t>
  </si>
  <si>
    <t>-1534601885</t>
  </si>
  <si>
    <t>https://podminky.urs.cz/item/CS_URS_2022_02/042903000</t>
  </si>
  <si>
    <t>045203000</t>
  </si>
  <si>
    <t>Tabulka s letopočtem stavby nového mostu a názvem zhotovitele</t>
  </si>
  <si>
    <t>-1231897243</t>
  </si>
  <si>
    <t>https://podminky.urs.cz/item/CS_URS_2022_02/045203000</t>
  </si>
  <si>
    <t>VRN9</t>
  </si>
  <si>
    <t>Ostatní náklady</t>
  </si>
  <si>
    <t>16</t>
  </si>
  <si>
    <t>091003000</t>
  </si>
  <si>
    <t>Vysazování stromů listnatých z balem obvod kmene 12/14cm. Vysazené dřeviny přirozené druhové skladby ze sazenic geograficky a geneticky původních druhů dřevin (např. lípa srdčitá a velkolistá, javor klen a mléč, olše lepkavá, jasan ztepilý, dub letní, jilm horský) – nesmí se jednat o křížence nebo nepůvodní druhy dřevin.</t>
  </si>
  <si>
    <t>-1377072130</t>
  </si>
  <si>
    <t>https://podminky.urs.cz/item/CS_URS_2022_02/091003000</t>
  </si>
  <si>
    <t>SO 201 - Most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</si>
  <si>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</si>
  <si>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</si>
  <si>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</si>
  <si>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</si>
  <si>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</si>
  <si>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</si>
  <si>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</si>
  <si>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</si>
  <si>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</si>
  <si>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</si>
  <si>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</si>
  <si>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</si>
  <si>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</si>
  <si>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715 - Izolace proti chemickým vlivům</t>
  </si>
  <si>
    <t xml:space="preserve">    764 - Konstrukce klempířské</t>
  </si>
  <si>
    <t>HSV</t>
  </si>
  <si>
    <t>Práce a dodávky HSV</t>
  </si>
  <si>
    <t>Zemní práce</t>
  </si>
  <si>
    <t>111251203</t>
  </si>
  <si>
    <t>Odstranění křovin a stromů s odstraněním kořenů strojně průměru kmene do 100 mm v rovině nebo ve svahu sklonu terénu přes 1:5, při celkové ploše přes 500 m2</t>
  </si>
  <si>
    <t>m2</t>
  </si>
  <si>
    <t>1803121166</t>
  </si>
  <si>
    <t>https://podminky.urs.cz/item/CS_URS_2022_02/111251203</t>
  </si>
  <si>
    <t>"odstranění souvislého keřového porostu" 678</t>
  </si>
  <si>
    <t>112101101</t>
  </si>
  <si>
    <t>Odstranění stromů s odřezáním kmene a s odvětvením listnatých, průměru kmene přes 100 do 300 mm</t>
  </si>
  <si>
    <t>kus</t>
  </si>
  <si>
    <t>-1455447553</t>
  </si>
  <si>
    <t>https://podminky.urs.cz/item/CS_URS_2022_02/112101101</t>
  </si>
  <si>
    <t>"kácení vzrostlé zeleně, prům. stromu 5-30cm" 47</t>
  </si>
  <si>
    <t>112101102</t>
  </si>
  <si>
    <t>Odstranění stromů s odřezáním kmene a s odvětvením listnatých, průměru kmene přes 300 do 500 mm</t>
  </si>
  <si>
    <t>-1020413924</t>
  </si>
  <si>
    <t>https://podminky.urs.cz/item/CS_URS_2022_02/112101102</t>
  </si>
  <si>
    <t>"kácení vzrostlé zeleně, prům. stromu 40cm" 3</t>
  </si>
  <si>
    <t>112251101</t>
  </si>
  <si>
    <t>Odstranění pařezů strojně s jejich vykopáním nebo vytrháním průměru přes 100 do 300 mm</t>
  </si>
  <si>
    <t>1928367864</t>
  </si>
  <si>
    <t>https://podminky.urs.cz/item/CS_URS_2022_02/112251101</t>
  </si>
  <si>
    <t>112251102</t>
  </si>
  <si>
    <t>Odstranění pařezů strojně s jejich vykopáním nebo vytrháním průměru přes 300 do 500 mm</t>
  </si>
  <si>
    <t>-613284368</t>
  </si>
  <si>
    <t>https://podminky.urs.cz/item/CS_URS_2022_02/112251102</t>
  </si>
  <si>
    <t>113105113</t>
  </si>
  <si>
    <t>Rozebrání dlažeb z lomového kamene s přemístěním hmot na skládku na vzdálenost do 3 m nebo s naložením na dopravní prostředek, kladených do cementové malty se spárami zalitými cementovou maltou</t>
  </si>
  <si>
    <t>-1533868764</t>
  </si>
  <si>
    <t>https://podminky.urs.cz/item/CS_URS_2022_02/113105113</t>
  </si>
  <si>
    <t>"rozebrábní kamenné dlažby na výtoku, uložen stranou pro zpětné zadláždění" 10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</si>
  <si>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</si>
  <si>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</si>
  <si>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1944097719</t>
  </si>
  <si>
    <t>https://podminky.urs.cz/item/CS_URS_2022_02/113107323</t>
  </si>
  <si>
    <t>"odstranění podkladních vrstev vozovky v tl. 30cm" 345*0,3</t>
  </si>
  <si>
    <t>113154123</t>
  </si>
  <si>
    <t>Frézování živičného podkladu nebo krytu s naložením na dopravní prostředek plochy do 500 m2 bez překážek v trase pruhu šířky přes 0,5 m do 1 m, tloušťky vrstvy 50 mm</t>
  </si>
  <si>
    <t>-986258346</t>
  </si>
  <si>
    <t>https://podminky.urs.cz/item/CS_URS_2022_02/113154123</t>
  </si>
  <si>
    <t>"frézování v tl. 5cm" 385,0</t>
  </si>
  <si>
    <t>113154225</t>
  </si>
  <si>
    <t>Frézování živičného podkladu nebo krytu s naložením na dopravní prostředek plochy přes 500 do 1 000 m2 bez překážek v trase pruhu šířky do 1 m, tloušťky vrstvy 200 mm</t>
  </si>
  <si>
    <t>-334213546</t>
  </si>
  <si>
    <t>https://podminky.urs.cz/item/CS_URS_2022_02/113154225</t>
  </si>
  <si>
    <t>"frézování v tl. 15cm" 345,0</t>
  </si>
  <si>
    <t>114203103</t>
  </si>
  <si>
    <t>Rozebrání dlažeb nebo záhozů s naložením na dopravní prostředek dlažeb z lomového kamene nebo betonových tvárnic do cementové malty se spárami zalitými cementovou maltou</t>
  </si>
  <si>
    <t>m3</t>
  </si>
  <si>
    <t>-1602895047</t>
  </si>
  <si>
    <t>https://podminky.urs.cz/item/CS_URS_2022_02/114203103</t>
  </si>
  <si>
    <t>"odstranění konstrukce ve vodním toku vč. podkladu, kamenná dlažba v malt. loži" 65,0*0,5</t>
  </si>
  <si>
    <t>115101201</t>
  </si>
  <si>
    <t>Čerpání vody na dopravní výšku do 10 m s uvažovaným průměrným přítokem do 500 l/min</t>
  </si>
  <si>
    <t>hod</t>
  </si>
  <si>
    <t>1954535499</t>
  </si>
  <si>
    <t>https://podminky.urs.cz/item/CS_URS_2022_02/115101201</t>
  </si>
  <si>
    <t>"odborný odhad, doba čerpání bude záviset na přítoku vody a vodním stavu Dobešovského potoka" 2*20*16</t>
  </si>
  <si>
    <t>121151123</t>
  </si>
  <si>
    <t>Sejmutí ornice strojně při souvislé ploše přes 500 m2, tl. vrstvy do 200 mm</t>
  </si>
  <si>
    <t>-1318977852</t>
  </si>
  <si>
    <t>https://podminky.urs.cz/item/CS_URS_2022_02/121151123</t>
  </si>
  <si>
    <t>"sejmutí ornice v tl. 20cm, část uložena na deponii pro zpětné ohumusování. Přebytek na skládku" 40+120+545+143</t>
  </si>
  <si>
    <t>122252204</t>
  </si>
  <si>
    <t>Odkopávky a prokopávky nezapažené pro silnice a dálnice strojně v hornině třídy těžitelnosti I přes 100 do 500 m3</t>
  </si>
  <si>
    <t>1669770125</t>
  </si>
  <si>
    <t>https://podminky.urs.cz/item/CS_URS_2022_02/122252204</t>
  </si>
  <si>
    <t>"sanace podloží vozovky v případě nedosažení Edef2=45MPa" 345*0,3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</si>
  <si>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</si>
  <si>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</si>
  <si>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CS ÚRS 2019 02</t>
  </si>
  <si>
    <t>1853761907</t>
  </si>
  <si>
    <t>103,5*0,5</t>
  </si>
  <si>
    <t>122251105</t>
  </si>
  <si>
    <t>Odkopávky a prokopávky nezapažené strojně v hornině třídy těžitelnosti I skupiny 3 přes 500 do 1 000 m3</t>
  </si>
  <si>
    <t>2068175660</t>
  </si>
  <si>
    <t>https://podminky.urs.cz/item/CS_URS_2022_02/122251105</t>
  </si>
  <si>
    <t>"vykopávky pro konstrukci nového mostu na rubu stávajících kamenných zdí, odvoz na skládku" 281,0+524,0+52,0</t>
  </si>
  <si>
    <t>124253101</t>
  </si>
  <si>
    <t>Vykopávky pro koryta vodotečí strojně v hornině třídy těžitelnosti I skupiny 3 přes 100 do 1 000 m3</t>
  </si>
  <si>
    <t>-1246451309</t>
  </si>
  <si>
    <t>https://podminky.urs.cz/item/CS_URS_2022_02/124253101</t>
  </si>
  <si>
    <t>"výkop v korytě pro konstrukci nového mostu a přilehlých zdí, odvoz na skládku" 25,0+25,0+56,0+23,0+32,0</t>
  </si>
  <si>
    <t>"odkopávky těsnících hrázek po dokončení stavby" 30</t>
  </si>
  <si>
    <t>17</t>
  </si>
  <si>
    <t>132251101</t>
  </si>
  <si>
    <t>Hloubení nezapažených rýh šířky do 800 mm strojně s urovnáním dna do předepsaného profilu a spádu v hornině třídy těžitelnosti I skupiny 3 do 20 m3</t>
  </si>
  <si>
    <t>-1467984949</t>
  </si>
  <si>
    <t>https://podminky.urs.cz/item/CS_URS_2022_02/132251101</t>
  </si>
  <si>
    <t>"hloubení rýh pro betonové prahy v korytě potoka" 0,6*0,8*(2,4+2,7+5,0)</t>
  </si>
  <si>
    <t>18</t>
  </si>
  <si>
    <t>134702101</t>
  </si>
  <si>
    <t>Vykopávky pro vodárenskou studnu nespouštěnou pro jakýkoliv tvar studny, se svislým přemístěním výkopku na terén a s vodorovným přemístěním výkopku do 20 m od kraje výkopu půdorysné plochy výkopu do 4 m2 v horninách třídy těžitelnosti I a II, skupiny 1 až 4 kromě hornin kašovité konsistence a tekoucích s pažením příložným nebo zátažným, v hloubce do 2 m</t>
  </si>
  <si>
    <t>-777413715</t>
  </si>
  <si>
    <t>https://podminky.urs.cz/item/CS_URS_2022_02/134702101</t>
  </si>
  <si>
    <t>"hloubení jam pro zřízení čerpacích jímek, prům. 80cm, hl. 1,5m" 0,5*0,5*3,14*1,5*2</t>
  </si>
  <si>
    <t>19</t>
  </si>
  <si>
    <t>134702109</t>
  </si>
  <si>
    <t>Vykopávky pro vodárenskou studnu nespouštěnou pro jakýkoliv tvar studny, se svislým přemístěním výkopku na terén a s vodorovným přemístěním výkopku do 20 m od kraje výkopu půdorysné plochy výkopu do 4 m2 v horninách třídy těžitelnosti I a II, skupiny 1 až 4 kromě hornin kašovité konsistence a tekoucích s pažením příložným nebo zátažným, v hloubce Příplatek k ceně za vykopávku v každém dalším pásu hloubky 10 m v hloubce přes 10 m</t>
  </si>
  <si>
    <t>594236892</t>
  </si>
  <si>
    <t>https://podminky.urs.cz/item/CS_URS_2022_02/134702109</t>
  </si>
  <si>
    <t>2,355*0,5</t>
  </si>
  <si>
    <t>20</t>
  </si>
  <si>
    <t>151711111</t>
  </si>
  <si>
    <t>Osazení ocelových zápor pro pažení hloubených vykopávek do předem provedených vrtů se zabetonováním spodního konce, s případným obsypem zápory pískem délky od 0 do 8 m</t>
  </si>
  <si>
    <t>m</t>
  </si>
  <si>
    <t>-1605459583</t>
  </si>
  <si>
    <t>https://podminky.urs.cz/item/CS_URS_2022_02/151711111</t>
  </si>
  <si>
    <t>"záporové pažení"</t>
  </si>
  <si>
    <t>"HEB160" 17*5,5</t>
  </si>
  <si>
    <t>"HEB100" 15*4,5</t>
  </si>
  <si>
    <t>M</t>
  </si>
  <si>
    <t>13010970</t>
  </si>
  <si>
    <t>ocel profilová jakost S235JR (11 375) průřez HEB 100</t>
  </si>
  <si>
    <t>t</t>
  </si>
  <si>
    <t>-2119632900</t>
  </si>
  <si>
    <t>"hmotnost 20,4 kg/m" 15*4,5*0,0204</t>
  </si>
  <si>
    <t>22</t>
  </si>
  <si>
    <t>13010976</t>
  </si>
  <si>
    <t>ocel profilová jakost S235JR (11 375) průřez HEB 160</t>
  </si>
  <si>
    <t>-920895468</t>
  </si>
  <si>
    <t>"hmotnost 42,6 kg/m" 17*5,5*0,0426</t>
  </si>
  <si>
    <t>23</t>
  </si>
  <si>
    <t>151712111</t>
  </si>
  <si>
    <t>Převázka ocelová pro ukotvení záporového pažení pro jakoukoliv délku převázky zdvojená</t>
  </si>
  <si>
    <t>-327837540</t>
  </si>
  <si>
    <t>https://podminky.urs.cz/item/CS_URS_2022_02/151712111</t>
  </si>
  <si>
    <t>"převázka záporového pažení vč. materiálu"</t>
  </si>
  <si>
    <t>"U100" 2*16,0</t>
  </si>
  <si>
    <t>24</t>
  </si>
  <si>
    <t>151712121</t>
  </si>
  <si>
    <t>Odstranění ocelové převázky pro ukotvení záporového pažení jakékoliv délky převázky zdvojené</t>
  </si>
  <si>
    <t>-976759594</t>
  </si>
  <si>
    <t>https://podminky.urs.cz/item/CS_URS_2022_02/151712121</t>
  </si>
  <si>
    <t>25</t>
  </si>
  <si>
    <t>151721111</t>
  </si>
  <si>
    <t>Pažení do ocelových zápor bez ohledu na druh pažin, s odstraněním pažení, hloubky výkopu do 4 m</t>
  </si>
  <si>
    <t>174425156</t>
  </si>
  <si>
    <t>https://podminky.urs.cz/item/CS_URS_2022_02/151721111</t>
  </si>
  <si>
    <t>"záporové pažení ze dřeva, dočasné z fošen tl. 80mm, vč. odstranění"</t>
  </si>
  <si>
    <t>16*3,50+13,5*1,50</t>
  </si>
  <si>
    <t>26</t>
  </si>
  <si>
    <t>60516102</t>
  </si>
  <si>
    <t>řezivo smrkové sušené tl 60-70mm</t>
  </si>
  <si>
    <t>-1606582994</t>
  </si>
  <si>
    <t>(16*3,50+13,5*1,50)*0,08</t>
  </si>
  <si>
    <t>27</t>
  </si>
  <si>
    <t>153191121</t>
  </si>
  <si>
    <t>Těsnění hradicích stěn nepropustnou hrázkou ze zhutněné sypaniny při stěně nebo nepropustnou výplní ze zhutněné sypaniny mezi stěnami zřízení</t>
  </si>
  <si>
    <t>1623836842</t>
  </si>
  <si>
    <t>https://podminky.urs.cz/item/CS_URS_2022_02/153191121</t>
  </si>
  <si>
    <t>"zemní hrázky ze zemin nepropustných" 3,0*5,0*2</t>
  </si>
  <si>
    <t>28</t>
  </si>
  <si>
    <t>58128452</t>
  </si>
  <si>
    <t>bentonit aktivovaný mletý</t>
  </si>
  <si>
    <t>-50158133</t>
  </si>
  <si>
    <t>"objem. hmotnost cca 0,5 kg/m3" 30*0,5</t>
  </si>
  <si>
    <t>29</t>
  </si>
  <si>
    <t>153191131</t>
  </si>
  <si>
    <t>Těsnění hradicích stěn nepropustnou hrázkou ze zhutněné sypaniny při stěně nebo nepropustnou výplní ze zhutněné sypaniny mezi stěnami odstranění</t>
  </si>
  <si>
    <t>257459538</t>
  </si>
  <si>
    <t>https://podminky.urs.cz/item/CS_URS_2022_02/153191131</t>
  </si>
  <si>
    <t>"odstranění zemních hrázek po dokončení stavby" 30</t>
  </si>
  <si>
    <t>30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</si>
  <si>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</si>
  <si>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</si>
  <si>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-2125921751</t>
  </si>
  <si>
    <t>"přesun ornice z deponie" 422,5*0,2</t>
  </si>
  <si>
    <t>31</t>
  </si>
  <si>
    <t>162201401</t>
  </si>
  <si>
    <t>Vodorovné přemístění větví, kmenů nebo pařezů s naložením, složením a dopravou do 1000 m větví stromů listnatých, průměru kmene přes 100 do 300 mm</t>
  </si>
  <si>
    <t>-1860745377</t>
  </si>
  <si>
    <t>https://podminky.urs.cz/item/CS_URS_2022_02/162201401</t>
  </si>
  <si>
    <t>"odvoz stromů na skládku" 47</t>
  </si>
  <si>
    <t>32</t>
  </si>
  <si>
    <t>162201402</t>
  </si>
  <si>
    <t>Vodorovné přemístění větví, kmenů nebo pařezů s naložením, složením a dopravou do 1000 m větví stromů listnatých, průměru kmene přes 300 do 500 mm</t>
  </si>
  <si>
    <t>-327597343</t>
  </si>
  <si>
    <t>https://podminky.urs.cz/item/CS_URS_2022_02/162201402</t>
  </si>
  <si>
    <t>"odvoz stromů na skládku" 3</t>
  </si>
  <si>
    <t>33</t>
  </si>
  <si>
    <t>162201411</t>
  </si>
  <si>
    <t>Vodorovné přemístění větví, kmenů nebo pařezů s naložením, složením a dopravou do 1000 m kmenů stromů listnatých, průměru přes 100 do 300 mm</t>
  </si>
  <si>
    <t>-1869514120</t>
  </si>
  <si>
    <t>https://podminky.urs.cz/item/CS_URS_2022_02/162201411</t>
  </si>
  <si>
    <t>34</t>
  </si>
  <si>
    <t>162201412</t>
  </si>
  <si>
    <t>Vodorovné přemístění větví, kmenů nebo pařezů s naložením, složením a dopravou do 1000 m kmenů stromů listnatých, průměru přes 300 do 500 mm</t>
  </si>
  <si>
    <t>-1131514433</t>
  </si>
  <si>
    <t>https://podminky.urs.cz/item/CS_URS_2022_02/162201412</t>
  </si>
  <si>
    <t>35</t>
  </si>
  <si>
    <t>162201421</t>
  </si>
  <si>
    <t>Vodorovné přemístění větví, kmenů nebo pařezů s naložením, složením a dopravou do 1000 m pařezů kmenů, průměru přes 100 do 300 mm</t>
  </si>
  <si>
    <t>1844047478</t>
  </si>
  <si>
    <t>https://podminky.urs.cz/item/CS_URS_2022_02/162201421</t>
  </si>
  <si>
    <t>"odvoz pařezů na skládku" 47</t>
  </si>
  <si>
    <t>36</t>
  </si>
  <si>
    <t>162201422</t>
  </si>
  <si>
    <t>Vodorovné přemístění větví, kmenů nebo pařezů s naložením, složením a dopravou do 1000 m pařezů kmenů, průměru přes 300 do 500 mm</t>
  </si>
  <si>
    <t>1237365895</t>
  </si>
  <si>
    <t>https://podminky.urs.cz/item/CS_URS_2022_02/162201422</t>
  </si>
  <si>
    <t>"odvoz pařezů na skládku" 3</t>
  </si>
  <si>
    <t>37</t>
  </si>
  <si>
    <t>162301501</t>
  </si>
  <si>
    <t>Vodorovné přemístění smýcených křovin do průměru kmene 100 mm na vzdálenost do 5 000 m</t>
  </si>
  <si>
    <t>-984234463</t>
  </si>
  <si>
    <t>https://podminky.urs.cz/item/CS_URS_2022_02/162301501</t>
  </si>
  <si>
    <t>38</t>
  </si>
  <si>
    <t>162301931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</si>
  <si>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</si>
  <si>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1662259962</t>
  </si>
  <si>
    <t>https://podminky.urs.cz/item/CS_URS_2022_02/162301931</t>
  </si>
  <si>
    <t>"příplatek za odvoz na skládku vzd 20km" 47*19</t>
  </si>
  <si>
    <t>39</t>
  </si>
  <si>
    <t>162301932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</si>
  <si>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</si>
  <si>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329418455</t>
  </si>
  <si>
    <t>https://podminky.urs.cz/item/CS_URS_2022_02/162301932</t>
  </si>
  <si>
    <t>"příplatek za odvoz na skládku vzd 20km" 3*19</t>
  </si>
  <si>
    <t>40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</si>
  <si>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</si>
  <si>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</si>
  <si>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66624635</t>
  </si>
  <si>
    <t>https://podminky.urs.cz/item/CS_URS_2022_02/162301951</t>
  </si>
  <si>
    <t>41</t>
  </si>
  <si>
    <t>162301952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</si>
  <si>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</si>
  <si>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-794416754</t>
  </si>
  <si>
    <t>https://podminky.urs.cz/item/CS_URS_2022_02/162301952</t>
  </si>
  <si>
    <t>42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</si>
  <si>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</si>
  <si>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</si>
  <si>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1698443427</t>
  </si>
  <si>
    <t>https://podminky.urs.cz/item/CS_URS_2022_02/162301971</t>
  </si>
  <si>
    <t>43</t>
  </si>
  <si>
    <t>162301972</t>
  </si>
  <si>
    <t>Vodorovné přemístění větví, kmenů nebo pařezů s naložením, složením a dopravou Příplatek k cenám za každých dalších i započatých 1000 m přes 1000 m pařezů kmenů, průměru přes 300 do 500 mm</t>
  </si>
  <si>
    <t>-149129167</t>
  </si>
  <si>
    <t>https://podminky.urs.cz/item/CS_URS_2022_02/162301972</t>
  </si>
  <si>
    <t>44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</si>
  <si>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</si>
  <si>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</si>
  <si>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-1076989796</t>
  </si>
  <si>
    <t>https://podminky.urs.cz/item/CS_URS_2022_02/162751117</t>
  </si>
  <si>
    <t xml:space="preserve">"odvoz přebytečného materiálu na skládku" </t>
  </si>
  <si>
    <t>"odkopávky - sanace podloží" 103,5</t>
  </si>
  <si>
    <t>"odkopávky pro konstrukce" 857</t>
  </si>
  <si>
    <t>"odkopávky v korytě" 161+30</t>
  </si>
  <si>
    <t>"hloubení rýh pro prahy" 4,848</t>
  </si>
  <si>
    <t xml:space="preserve">"hloubení pro čerpací jímky" 2,355 </t>
  </si>
  <si>
    <t>"nánosy z čištění a reprofilace příkopů" 13,608</t>
  </si>
  <si>
    <t>45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</si>
  <si>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</si>
  <si>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</si>
  <si>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1420994873</t>
  </si>
  <si>
    <t>https://podminky.urs.cz/item/CS_URS_2022_02/162751119</t>
  </si>
  <si>
    <t>1172,311*10</t>
  </si>
  <si>
    <t>46</t>
  </si>
  <si>
    <t>167151111</t>
  </si>
  <si>
    <t>Nakládání, skládání a překládání neulehlého výkopku nebo sypaniny strojně nakládání, množství přes 100 m3, z hornin třídy těžitelnosti I, skupiny 1 až 3</t>
  </si>
  <si>
    <t>-1469026380</t>
  </si>
  <si>
    <t>https://podminky.urs.cz/item/CS_URS_2022_02/167151111</t>
  </si>
  <si>
    <t>"naložení ornice na deponii a přesun do místa určení" 422,5*0,2</t>
  </si>
  <si>
    <t>47</t>
  </si>
  <si>
    <t>171251201</t>
  </si>
  <si>
    <t>Uložení sypaniny na skládky nebo meziskládky bez hutnění s upravením uložené sypaniny do předepsaného tvaru</t>
  </si>
  <si>
    <t>-947498052</t>
  </si>
  <si>
    <t>https://podminky.urs.cz/item/CS_URS_2022_02/171251201</t>
  </si>
  <si>
    <t>48</t>
  </si>
  <si>
    <t>171201231</t>
  </si>
  <si>
    <t>Poplatek za uložení stavebního odpadu na recyklační skládce (skládkovné) zeminy a kamení zatříděného do Katalogu odpadů pod kódem 17 05 04</t>
  </si>
  <si>
    <t>-926599709</t>
  </si>
  <si>
    <t>https://podminky.urs.cz/item/CS_URS_2022_02/171201231</t>
  </si>
  <si>
    <t>1172,311*1,7</t>
  </si>
  <si>
    <t>49</t>
  </si>
  <si>
    <t>172152101</t>
  </si>
  <si>
    <t>Zřízení těsnící výplně z vhodné sypaniny s přemístěním sypaniny ze vzdálenosti do 10 m, avšak bez dodání sypaniny, s případným nutným kropením se zhutněním</t>
  </si>
  <si>
    <t>211911482</t>
  </si>
  <si>
    <t>https://podminky.urs.cz/item/CS_URS_2022_02/172152101</t>
  </si>
  <si>
    <t>"výplň za stojkami rámu a zdí, obchranný obsyp stojky štěrkopísek 0-32, hutnění na Id min. 85"</t>
  </si>
  <si>
    <t>6,6*2*3,0</t>
  </si>
  <si>
    <t>0,6*(5,0+7,0+17,0+5,50)</t>
  </si>
  <si>
    <t>0,6*(18,0+16,0+16,0+16,0)</t>
  </si>
  <si>
    <t>50</t>
  </si>
  <si>
    <t>58337344</t>
  </si>
  <si>
    <t>štěrkopísek frakce 0/32</t>
  </si>
  <si>
    <t>-1102734872</t>
  </si>
  <si>
    <t>99,9*2 "Přepočtené koeficientem množství</t>
  </si>
  <si>
    <t>51</t>
  </si>
  <si>
    <t>174151101</t>
  </si>
  <si>
    <t>Zásyp sypaninou z jakékoliv horniny strojně s uložením výkopku ve vrstvách se zhutněním jam, šachet, rýh nebo kolem objektů v těchto vykopávkách</t>
  </si>
  <si>
    <t>-857052806</t>
  </si>
  <si>
    <t>https://podminky.urs.cz/item/CS_URS_2022_02/174151101</t>
  </si>
  <si>
    <t xml:space="preserve">"zásyp rubu opěr vhodnou zeminou do násypu, hutnění po vrstvách" </t>
  </si>
  <si>
    <t>6,6*(3,50+3,25+3,50+4,25+1,50)</t>
  </si>
  <si>
    <t>12,50*(17,5+12,0+14,1)</t>
  </si>
  <si>
    <t>8,0*11,0</t>
  </si>
  <si>
    <t>32,0+16,0*1,3+24,0*1,7</t>
  </si>
  <si>
    <t>10*(4,0+4,0+2,0+2,0)</t>
  </si>
  <si>
    <t>52</t>
  </si>
  <si>
    <t>58344229</t>
  </si>
  <si>
    <t>štěrkodrť frakce 0/125</t>
  </si>
  <si>
    <t>-880696281</t>
  </si>
  <si>
    <t>952,2*2 "Přepočtené koeficientem množství</t>
  </si>
  <si>
    <t>53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</si>
  <si>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</si>
  <si>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</si>
  <si>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-893582605</t>
  </si>
  <si>
    <t>https://podminky.urs.cz/item/CS_URS_2022_02/175111101</t>
  </si>
  <si>
    <t>"svahové kužele podél křídel, dosypání svahu v rozšíření komunikace"</t>
  </si>
  <si>
    <t>"obsyp křídel" 2,0*(11,0+5,0)</t>
  </si>
  <si>
    <t>"dosypání svahu komunikace" 1,0*(23,0+9,0)</t>
  </si>
  <si>
    <t>54</t>
  </si>
  <si>
    <t>58331200</t>
  </si>
  <si>
    <t>štěrkopísek netříděný</t>
  </si>
  <si>
    <t>-1161497588</t>
  </si>
  <si>
    <t>64*2 "Přepočtené koeficientem množství</t>
  </si>
  <si>
    <t>55</t>
  </si>
  <si>
    <t>181411132</t>
  </si>
  <si>
    <t>Založení trávníku na půdě předem připravené plochy do 1000 m2 výsevem včetně utažení parkového na svahu přes 1:5 do 1:2</t>
  </si>
  <si>
    <t>-852180875</t>
  </si>
  <si>
    <t>https://podminky.urs.cz/item/CS_URS_2022_02/181411132</t>
  </si>
  <si>
    <t>476,5</t>
  </si>
  <si>
    <t>56</t>
  </si>
  <si>
    <t>00572410</t>
  </si>
  <si>
    <t>osivo směs travní parková</t>
  </si>
  <si>
    <t>kg</t>
  </si>
  <si>
    <t>-1693942749</t>
  </si>
  <si>
    <t>476,5*0,015 "Přepočtené koeficientem množství</t>
  </si>
  <si>
    <t>57</t>
  </si>
  <si>
    <t>182211121</t>
  </si>
  <si>
    <t>Svahování trvalých svahů do projektovaných profilů ručně s potřebným přemístěním výkopku při svahování násypů v jakékoliv hornině</t>
  </si>
  <si>
    <t>2142957496</t>
  </si>
  <si>
    <t>https://podminky.urs.cz/item/CS_URS_2022_02/182211121</t>
  </si>
  <si>
    <t>"úprava svahů před ohumusováním" 422,5</t>
  </si>
  <si>
    <t>58</t>
  </si>
  <si>
    <t>182351123</t>
  </si>
  <si>
    <t>Rozprostření a urovnání ornice ve svahu sklonu přes 1:5 strojně při souvislé ploše přes 100 do 500 m2, tl. vrstvy do 200 mm</t>
  </si>
  <si>
    <t>-477670298</t>
  </si>
  <si>
    <t>https://podminky.urs.cz/item/CS_URS_2022_02/182351123</t>
  </si>
  <si>
    <t>59</t>
  </si>
  <si>
    <t>185804312</t>
  </si>
  <si>
    <t>Zalití rostlin vodou plochy záhonů jednotlivě přes 20 m2</t>
  </si>
  <si>
    <t>2035027444</t>
  </si>
  <si>
    <t>https://podminky.urs.cz/item/CS_URS_2022_02/185804312</t>
  </si>
  <si>
    <t xml:space="preserve">"zalití ohumusovaných svahů, 3x po dobu výstavby, spotřeba 20 l/m2"  476,5*0,02*3 </t>
  </si>
  <si>
    <t>60</t>
  </si>
  <si>
    <t>185851121</t>
  </si>
  <si>
    <t>Dovoz vody pro zálivku rostlin na vzdálenost do 1000 m</t>
  </si>
  <si>
    <t>1019593226</t>
  </si>
  <si>
    <t>https://podminky.urs.cz/item/CS_URS_2022_02/185851121</t>
  </si>
  <si>
    <t>Zakládání</t>
  </si>
  <si>
    <t>61</t>
  </si>
  <si>
    <t>212341111</t>
  </si>
  <si>
    <t>Obetonování drenážních trub mezerovitým betonem</t>
  </si>
  <si>
    <t>28108268</t>
  </si>
  <si>
    <t>https://podminky.urs.cz/item/CS_URS_2022_02/212341111</t>
  </si>
  <si>
    <t>"za rubem opěr a zdí" 143,5*0,4*0,4</t>
  </si>
  <si>
    <t>62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</si>
  <si>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</si>
  <si>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</si>
  <si>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-956235466</t>
  </si>
  <si>
    <t>https://podminky.urs.cz/item/CS_URS_2022_02/211971121</t>
  </si>
  <si>
    <t>"opláštění drenáže" 0,48*143,5</t>
  </si>
  <si>
    <t>63</t>
  </si>
  <si>
    <t>69311180</t>
  </si>
  <si>
    <t>geotextilie PP s ÚV stabilizací 800g/m2</t>
  </si>
  <si>
    <t>209543580</t>
  </si>
  <si>
    <t>64</t>
  </si>
  <si>
    <t>212312111</t>
  </si>
  <si>
    <t>Lože pro trativody z betonu prostého</t>
  </si>
  <si>
    <t>-1044260100</t>
  </si>
  <si>
    <t>https://podminky.urs.cz/item/CS_URS_2022_02/212312111</t>
  </si>
  <si>
    <t>"lože pro rubovou drenáž z "C 16/20-X0"</t>
  </si>
  <si>
    <t>2*8,5*0,3+2*8,5*0,3*0,2</t>
  </si>
  <si>
    <t>0,3*(22+16+13+20)</t>
  </si>
  <si>
    <t>65</t>
  </si>
  <si>
    <t>212755216</t>
  </si>
  <si>
    <t>Trativody bez lože z drenážních trubek plastových flexibilních D 160 mm</t>
  </si>
  <si>
    <t>1946363811</t>
  </si>
  <si>
    <t>https://podminky.urs.cz/item/CS_URS_2022_02/212755216</t>
  </si>
  <si>
    <t xml:space="preserve">"drenáž na rubu rámu z plast. drenážní trubky HDPE prům. 150 SN10 vč. vyústění skrz rámovou stojku a na rubu zdi" </t>
  </si>
  <si>
    <t>"most"  2*(9,0+6,5+13,0+7,0+2*1,0)</t>
  </si>
  <si>
    <t>"zdi" 13,0+13,0+12,50+22,0+7*1,0</t>
  </si>
  <si>
    <t>66</t>
  </si>
  <si>
    <t>213141111</t>
  </si>
  <si>
    <t>Zřízení vrstvy z geotextilie filtrační, separační, odvodňovací, ochranné, výztužné nebo protierozní v rovině nebo ve sklonu do 1:5, šířky do 3 m</t>
  </si>
  <si>
    <t>-518273417</t>
  </si>
  <si>
    <t>https://podminky.urs.cz/item/CS_URS_2022_02/213141111</t>
  </si>
  <si>
    <t>"ochranná geotextilie, pokládaná ve dvou vrstvách"</t>
  </si>
  <si>
    <t>303,9*2</t>
  </si>
  <si>
    <t>67</t>
  </si>
  <si>
    <t>69311172</t>
  </si>
  <si>
    <t>geotextilie PP s ÚV stabilizací 300g/m2</t>
  </si>
  <si>
    <t>516908032</t>
  </si>
  <si>
    <t>607,8*1,15 "Přepočtené koeficientem množství</t>
  </si>
  <si>
    <t>68</t>
  </si>
  <si>
    <t>213141112</t>
  </si>
  <si>
    <t>Zřízení vrstvy z geotextilie filtrační, separační, odvodňovací, ochranné, výztužné nebo protierozní v rovině nebo ve sklonu do 1:5, šířky přes 3 do 6 m</t>
  </si>
  <si>
    <t>-951374436</t>
  </si>
  <si>
    <t>https://podminky.urs.cz/item/CS_URS_2022_02/213141112</t>
  </si>
  <si>
    <t>"ochranná geotextílie na pláň pod vozovkové vrstvy" 182+154</t>
  </si>
  <si>
    <t>69</t>
  </si>
  <si>
    <t>-937241089</t>
  </si>
  <si>
    <t>336*1,15 "Přepočtené koeficientem množství</t>
  </si>
  <si>
    <t>70</t>
  </si>
  <si>
    <t>222111116</t>
  </si>
  <si>
    <t>Rychlostní diamantové vrtání průměru do 56 mm do úklonu 45° v hl 0 až 25 m v hornině tř. V a VI</t>
  </si>
  <si>
    <t>-872325127</t>
  </si>
  <si>
    <t>https://podminky.urs.cz/item/CS_URS_2022_02/222111116</t>
  </si>
  <si>
    <t>"vrty prům. 20m dl. do 200mm pro kotvy říms" (12+15)*0,2</t>
  </si>
  <si>
    <t>71</t>
  </si>
  <si>
    <t>225511114</t>
  </si>
  <si>
    <t>Maloprofilové vrty jádrové průměru přes 195 do 245 mm do úklonu 45° v hl 0 až 25 m v hornině tř. III a IV</t>
  </si>
  <si>
    <t>-1872710363</t>
  </si>
  <si>
    <t>https://podminky.urs.cz/item/CS_URS_2022_02/225511114</t>
  </si>
  <si>
    <t xml:space="preserve">"vrty pro piloty" </t>
  </si>
  <si>
    <t>"záporové pažení" 15*3,0</t>
  </si>
  <si>
    <t>72</t>
  </si>
  <si>
    <t>226111114</t>
  </si>
  <si>
    <t>Velkoprofilové vrty náběrovým vrtáním svislé nezapažené průměru přes 400 do 450 mm, v hl od 0 do 5 m v hornině tř. IV</t>
  </si>
  <si>
    <t>-290916963</t>
  </si>
  <si>
    <t>https://podminky.urs.cz/item/CS_URS_2022_02/226111114</t>
  </si>
  <si>
    <t>vrty pro piloty prům. 400mm, dl. 5,5m"</t>
  </si>
  <si>
    <t>"záporové pažení" 17*5,5</t>
  </si>
  <si>
    <t>73</t>
  </si>
  <si>
    <t>231211311</t>
  </si>
  <si>
    <t>Zřízení výplně pilot zapažených s vytažením pažnic z vrtu svislých z betonu prostého, v hl od 0 do 30 m, při průměru piloty přes 245 do 450 mm</t>
  </si>
  <si>
    <t>-2104418718</t>
  </si>
  <si>
    <t>https://podminky.urs.cz/item/CS_URS_2022_02/231211311</t>
  </si>
  <si>
    <t>záporové pažení</t>
  </si>
  <si>
    <t>"piloty prům. 400mm, dl. 2,0m" 17*2,0</t>
  </si>
  <si>
    <t>"piloty prům. 200mm dl. 3,0m" 15*3,0</t>
  </si>
  <si>
    <t>74</t>
  </si>
  <si>
    <t>58932571</t>
  </si>
  <si>
    <t>beton C 16/20 X0,XC1 kamenivo frakce 0/16</t>
  </si>
  <si>
    <t>239867386</t>
  </si>
  <si>
    <t>"piloty prům. 400mm, dl. 2,0m" 17*2,0*3,14*0,4^2/4</t>
  </si>
  <si>
    <t>"piloty prům. 200mm dl. 3,0m" 15*3,0*3,14*0,2^2/4</t>
  </si>
  <si>
    <t>75</t>
  </si>
  <si>
    <t>242111111</t>
  </si>
  <si>
    <t>Osazení pláště vodárenské kopané studny z betonových skruží na cementovou maltu MC 10 celokruhových, při vnitřním průměru studny 0,80 m</t>
  </si>
  <si>
    <t>699882399</t>
  </si>
  <si>
    <t>https://podminky.urs.cz/item/CS_URS_2022_02/242111111</t>
  </si>
  <si>
    <t>"zřízení čerpacích jímek hl. 1,5m, 2 ks" 2*1,6</t>
  </si>
  <si>
    <t>76</t>
  </si>
  <si>
    <t>59225330</t>
  </si>
  <si>
    <t>skruž betonová studňová kruhová 80x80x8cm</t>
  </si>
  <si>
    <t>8148902</t>
  </si>
  <si>
    <t>77</t>
  </si>
  <si>
    <t>273311124</t>
  </si>
  <si>
    <t>Základové konstrukce z betonu prostého desky ve výkopu nebo na hlavách pilot C 12/15</t>
  </si>
  <si>
    <t>-1105268973</t>
  </si>
  <si>
    <t>https://podminky.urs.cz/item/CS_URS_2022_02/273311124</t>
  </si>
  <si>
    <t>"podkladní beton z C 12/15-X0"</t>
  </si>
  <si>
    <t>"pro rám" 0,15*70</t>
  </si>
  <si>
    <t>"pro zeď" 0,15*(81,0+102)</t>
  </si>
  <si>
    <t>78</t>
  </si>
  <si>
    <t>274354111</t>
  </si>
  <si>
    <t>Bednění základových konstrukcí pasů, prahů, věnců a ostruh zřízení</t>
  </si>
  <si>
    <t>-1459148020</t>
  </si>
  <si>
    <t>https://podminky.urs.cz/item/CS_URS_2022_02/274354111</t>
  </si>
  <si>
    <t>"bednění pro zajišťovací prahy" 2*0,8*(2,4+2,7+5,0+4,5+6,5)</t>
  </si>
  <si>
    <t>79</t>
  </si>
  <si>
    <t>274354211</t>
  </si>
  <si>
    <t>Bednění základových konstrukcí pasů, prahů, věnců a ostruh odstranění bednění</t>
  </si>
  <si>
    <t>-569165482</t>
  </si>
  <si>
    <t>https://podminky.urs.cz/item/CS_URS_2022_02/274354211</t>
  </si>
  <si>
    <t>80</t>
  </si>
  <si>
    <t>277321118</t>
  </si>
  <si>
    <t>Základové konstrukce z betonu železového pilíře ve výkopu nebo na hlavách pilot C 30/37</t>
  </si>
  <si>
    <t>2056344456</t>
  </si>
  <si>
    <t>https://podminky.urs.cz/item/CS_URS_2022_02/277321118</t>
  </si>
  <si>
    <t>"základ ze ŽB C30/37 - XF3"</t>
  </si>
  <si>
    <t>"ráma" 0,6*(21,5+16,75)</t>
  </si>
  <si>
    <t>"zeď" 0,6*26,0+0,8*(9,5+22,0+18,0+24,0)</t>
  </si>
  <si>
    <t>81</t>
  </si>
  <si>
    <t>277354111</t>
  </si>
  <si>
    <t>Bednění základových konstrukcí pilířů zřízení</t>
  </si>
  <si>
    <t>-840803688</t>
  </si>
  <si>
    <t>https://podminky.urs.cz/item/CS_URS_2022_02/277354111</t>
  </si>
  <si>
    <t>"bednění rámu a zdi"</t>
  </si>
  <si>
    <t>"rám" 0,60*(26,0+33,0)</t>
  </si>
  <si>
    <t>"zeď" 0,6*28,0+0,8*(13,0+25,0+23,0+28,0)</t>
  </si>
  <si>
    <t>82</t>
  </si>
  <si>
    <t>277354211</t>
  </si>
  <si>
    <t>Bednění základových konstrukcí pilířů odstranění bednění</t>
  </si>
  <si>
    <t>288539775</t>
  </si>
  <si>
    <t>https://podminky.urs.cz/item/CS_URS_2022_02/277354211</t>
  </si>
  <si>
    <t>83</t>
  </si>
  <si>
    <t>277361116</t>
  </si>
  <si>
    <t>Výztuž základových konstrukcí pilířů z betonářské oceli 10 505 (R) nebo BSt 500</t>
  </si>
  <si>
    <t>195509647</t>
  </si>
  <si>
    <t>https://podminky.urs.cz/item/CS_URS_2022_02/277361116</t>
  </si>
  <si>
    <t xml:space="preserve">"výztuž rámu a zdí, spotřeba 160 kg/m3" 97,35*0,160 </t>
  </si>
  <si>
    <t>84</t>
  </si>
  <si>
    <t>282602112</t>
  </si>
  <si>
    <t>Injektování povrchové s dvojitým obturátorem mikropilot nebo kotev tlakem přes 0,60 do 2,0 MPa</t>
  </si>
  <si>
    <t>-1240881254</t>
  </si>
  <si>
    <t>https://podminky.urs.cz/item/CS_URS_2022_02/282602112</t>
  </si>
  <si>
    <t>"mikropiloty prům. 89mm, dl. 7,0 kořen dl. 4,5m, 2x injektovaný, hlava plech tl. 15mm 200/200 vč. materiálu" 20</t>
  </si>
  <si>
    <t>Svislé a kompletní konstrukce</t>
  </si>
  <si>
    <t>85</t>
  </si>
  <si>
    <t>317171126</t>
  </si>
  <si>
    <t>Kotvení monolitického betonu římsy do mostovky kotvou do vývrtu</t>
  </si>
  <si>
    <t>990652663</t>
  </si>
  <si>
    <t>https://podminky.urs.cz/item/CS_URS_2022_02/317171126</t>
  </si>
  <si>
    <t>"kotvy pro kotvení říms vč. chemické kotevní zálivky" 12+15</t>
  </si>
  <si>
    <t>86</t>
  </si>
  <si>
    <t>54879202</t>
  </si>
  <si>
    <t>kotva do vývrtu pro kotvení mostní  římsy</t>
  </si>
  <si>
    <t>-1434466060</t>
  </si>
  <si>
    <t>87</t>
  </si>
  <si>
    <t>317321118</t>
  </si>
  <si>
    <t>Římsy ze železového betonu C 30/37</t>
  </si>
  <si>
    <t>-589816772</t>
  </si>
  <si>
    <t>https://podminky.urs.cz/item/CS_URS_2022_02/317321118</t>
  </si>
  <si>
    <t>"římsy z ŽB C30/37-XF4"</t>
  </si>
  <si>
    <t>"rám" 0,3*(12,5+15,5)</t>
  </si>
  <si>
    <t>"zeď" 0,3*(12,75+12,5+19,0+11,2)</t>
  </si>
  <si>
    <t>88</t>
  </si>
  <si>
    <t>317353121</t>
  </si>
  <si>
    <t>Bednění mostní římsy zřízení všech tvarů</t>
  </si>
  <si>
    <t>-507592042</t>
  </si>
  <si>
    <t>https://podminky.urs.cz/item/CS_URS_2022_02/317353121</t>
  </si>
  <si>
    <t>"rám" 1,2*(12,5+15,5)+4*0,3</t>
  </si>
  <si>
    <t>"zeď" 1,1*(12,75+12,5+19,0+11,2)+8*0,3</t>
  </si>
  <si>
    <t>89</t>
  </si>
  <si>
    <t>317353221</t>
  </si>
  <si>
    <t>Bednění mostní římsy odstranění všech tvarů</t>
  </si>
  <si>
    <t>-1783894840</t>
  </si>
  <si>
    <t>https://podminky.urs.cz/item/CS_URS_2022_02/317353221</t>
  </si>
  <si>
    <t>90</t>
  </si>
  <si>
    <t>317361116</t>
  </si>
  <si>
    <t>Výztuž mostních železobetonových říms z betonářské oceli 10 505 (R) nebo BSt 500</t>
  </si>
  <si>
    <t>1397567209</t>
  </si>
  <si>
    <t>https://podminky.urs.cz/item/CS_URS_2022_02/317361116</t>
  </si>
  <si>
    <t>"výztuž říms, spotřeba 180 kg/m3" 25,035*0,180</t>
  </si>
  <si>
    <t>91</t>
  </si>
  <si>
    <t>334213121</t>
  </si>
  <si>
    <t>Zdivo pilířů, opěr a křídel mostů z lomového kamene štípaného nebo ručně vybíraného na maltu z nepravidelných kamenů objemu 1 kusu kamene přes 0,02 m3</t>
  </si>
  <si>
    <t>-163160962</t>
  </si>
  <si>
    <t>https://podminky.urs.cz/item/CS_URS_2022_02/334213121</t>
  </si>
  <si>
    <t>"zpětná výstavba stávající kamenné zdi" 2,0</t>
  </si>
  <si>
    <t>92</t>
  </si>
  <si>
    <t>334214121</t>
  </si>
  <si>
    <t>Kotvení kamenného obkladového zdiva mostů tloušťky do 350 mm betonářskou výztuží</t>
  </si>
  <si>
    <t>-796855665</t>
  </si>
  <si>
    <t>https://podminky.urs.cz/item/CS_URS_2022_02/334214121</t>
  </si>
  <si>
    <t>"kotvení kamenného obkladu vč. vrtů a kotev, tl. obkladu 250mm" 33+29+31+39</t>
  </si>
  <si>
    <t>93</t>
  </si>
  <si>
    <t>334323118</t>
  </si>
  <si>
    <t>Mostní opěry a úložné prahy z betonu železového C 30/37</t>
  </si>
  <si>
    <t>350762243</t>
  </si>
  <si>
    <t>https://podminky.urs.cz/item/CS_URS_2022_02/334323118</t>
  </si>
  <si>
    <t>"dřík opěrné zdi z C30/37-XF2"  0,6*(33,0+29,0+31,0+39,0)</t>
  </si>
  <si>
    <t>94</t>
  </si>
  <si>
    <t>334323218</t>
  </si>
  <si>
    <t>Mostní křídla a závěrné zídky z betonu železového C 30/37</t>
  </si>
  <si>
    <t>158804002</t>
  </si>
  <si>
    <t>https://podminky.urs.cz/item/CS_URS_2022_02/334323218</t>
  </si>
  <si>
    <t>"mostní rámové konstrukce ze ŽB C30/37-XF2"</t>
  </si>
  <si>
    <t>"stojky" 0,4*(28+29,55)</t>
  </si>
  <si>
    <t>"křídla" 0,55*(8,0+23,0+9,5+8,0)</t>
  </si>
  <si>
    <t>"příčel" 7,6*2,0</t>
  </si>
  <si>
    <t>95</t>
  </si>
  <si>
    <t>334351115</t>
  </si>
  <si>
    <t>Bednění mostních opěr a úložných prahů ze systémového bednění zřízení z palubek, pro železobeton</t>
  </si>
  <si>
    <t>1332498988</t>
  </si>
  <si>
    <t>https://podminky.urs.cz/item/CS_URS_2022_02/334351115</t>
  </si>
  <si>
    <t>"bednění dříku zdi" 2*(33,0+29,0+31,0+39,0)+0,85*(4,0+4,5+1,5+3,0)</t>
  </si>
  <si>
    <t>96</t>
  </si>
  <si>
    <t>334351214</t>
  </si>
  <si>
    <t>Bednění mostních opěr a úložných prahů ze systémového bednění odstranění z palubek</t>
  </si>
  <si>
    <t>-1071359628</t>
  </si>
  <si>
    <t>https://podminky.urs.cz/item/CS_URS_2022_02/334351214</t>
  </si>
  <si>
    <t>97</t>
  </si>
  <si>
    <t>334352112</t>
  </si>
  <si>
    <t>Bednění mostních křídel a závěrných zídek ze systémového bednění zřízení z palubek</t>
  </si>
  <si>
    <t>1098147333</t>
  </si>
  <si>
    <t>https://podminky.urs.cz/item/CS_URS_2022_02/334352112</t>
  </si>
  <si>
    <t>"bednění křídel" 2*(8,0+23,0+9,5+8,0)+0,55*(4,5+4,5+5,7+5,0)</t>
  </si>
  <si>
    <t>98</t>
  </si>
  <si>
    <t>334352212</t>
  </si>
  <si>
    <t>Bednění mostních křídel a závěrných zídek ze systémového bednění odstranění z palubek</t>
  </si>
  <si>
    <t>1532735107</t>
  </si>
  <si>
    <t>https://podminky.urs.cz/item/CS_URS_2022_02/334352212</t>
  </si>
  <si>
    <t>99</t>
  </si>
  <si>
    <t>334353111</t>
  </si>
  <si>
    <t>Bednění mostních pilířů a sloupů konstantního průřezu ze systémového bednění zřízení pro pravoúhlý pilíř</t>
  </si>
  <si>
    <t>214412667</t>
  </si>
  <si>
    <t>https://podminky.urs.cz/item/CS_URS_2022_02/334353111</t>
  </si>
  <si>
    <t>"rám stojky" 2*(28,0+29,5)</t>
  </si>
  <si>
    <t>"rám příčel" 4*7,6</t>
  </si>
  <si>
    <t>100</t>
  </si>
  <si>
    <t>334353211</t>
  </si>
  <si>
    <t>Bednění mostních pilířů a sloupů konstantního průřezu ze systémového bednění odstranění pro pravoúhlý pilíř</t>
  </si>
  <si>
    <t>-322260568</t>
  </si>
  <si>
    <t>https://podminky.urs.cz/item/CS_URS_2022_02/334353211</t>
  </si>
  <si>
    <t>101</t>
  </si>
  <si>
    <t>334361216</t>
  </si>
  <si>
    <t>Výztuž betonářská mostních konstrukcí opěr, úložných prahů, křídel, závěrných zídek, bloků ložisek, pilířů a sloupů z oceli 10 505 (R) nebo BSt 500 dříků opěr</t>
  </si>
  <si>
    <t>1454351879</t>
  </si>
  <si>
    <t>https://podminky.urs.cz/item/CS_URS_2022_02/334361216</t>
  </si>
  <si>
    <t>"výztuž dříku zdi, spotřeba 160 kg/m3" 79,2*0,16</t>
  </si>
  <si>
    <t>102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</si>
  <si>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</si>
  <si>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</si>
  <si>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-1994513463</t>
  </si>
  <si>
    <t>https://podminky.urs.cz/item/CS_URS_2022_02/334361226</t>
  </si>
  <si>
    <t>"výztuž stojky, křídel a příčle, spotřeba 160 kg/m3" 64,88*0,16</t>
  </si>
  <si>
    <t>103</t>
  </si>
  <si>
    <t>334951113</t>
  </si>
  <si>
    <t>Podpěrné skruže dočasné ze dřeva z hranolů zřízení</t>
  </si>
  <si>
    <t>336531062</t>
  </si>
  <si>
    <t>https://podminky.urs.cz/item/CS_URS_2022_02/334951113</t>
  </si>
  <si>
    <t>"podpěrné konstrukce pro rámové příčle" 13,0*7,6</t>
  </si>
  <si>
    <t>104</t>
  </si>
  <si>
    <t>334952113</t>
  </si>
  <si>
    <t>Podpěrné skruže dočasné ze dřeva z hranolů odstranění</t>
  </si>
  <si>
    <t>-52670624</t>
  </si>
  <si>
    <t>https://podminky.urs.cz/item/CS_URS_2022_02/334952113</t>
  </si>
  <si>
    <t>105</t>
  </si>
  <si>
    <t>358325114</t>
  </si>
  <si>
    <t>Bourání stoky kompletní nebo vybourání otvorů průřezové plochy do 4 m2 ve stokách ze zdiva z železobetonu</t>
  </si>
  <si>
    <t>-1023035121</t>
  </si>
  <si>
    <t>https://podminky.urs.cz/item/CS_URS_2022_02/358325114</t>
  </si>
  <si>
    <t>"demolice čerpacích jímek" 1,5</t>
  </si>
  <si>
    <t>Vodorovné konstrukce</t>
  </si>
  <si>
    <t>106</t>
  </si>
  <si>
    <t>421321107</t>
  </si>
  <si>
    <t>Mostní železobetonové nosné konstrukce deskové nebo klenbové deskové přechodové, z betonu C 25/30</t>
  </si>
  <si>
    <t>-1938152298</t>
  </si>
  <si>
    <t>https://podminky.urs.cz/item/CS_URS_2022_02/421321107</t>
  </si>
  <si>
    <t>"přechodový klín z C25/30-XF2 tl. 300-600mm" 2*1,5*6,5</t>
  </si>
  <si>
    <t>107</t>
  </si>
  <si>
    <t>451314211</t>
  </si>
  <si>
    <t>Podklad pod dlažbu z betonu prostého bez zvýšených nároků na prostředí tř. C 25/30 tl. do 100 mm</t>
  </si>
  <si>
    <t>1607113167</t>
  </si>
  <si>
    <t>https://podminky.urs.cz/item/CS_URS_2022_02/451314211</t>
  </si>
  <si>
    <t>"podkladní beton pod kamenný skluz" 0,6*(2,30+1,60+8,0)</t>
  </si>
  <si>
    <t>"nátoky skluzů" 1,3+1,0</t>
  </si>
  <si>
    <t>108</t>
  </si>
  <si>
    <t>451477121</t>
  </si>
  <si>
    <t>Podkladní vrstva plastbetonová drenážní, tloušťky do 20 mm první vrstva</t>
  </si>
  <si>
    <t>-999069577</t>
  </si>
  <si>
    <t>https://podminky.urs.cz/item/CS_URS_2022_02/451477121</t>
  </si>
  <si>
    <t>"drenážní vrstva z plastbetonu v úžlabí prům. tl. 40mm" 5,2*0,15</t>
  </si>
  <si>
    <t>109</t>
  </si>
  <si>
    <t>451477122</t>
  </si>
  <si>
    <t>Podkladní vrstva plastbetonová drenážní, tloušťky do 20 mm každá další vrstva</t>
  </si>
  <si>
    <t>-986288419</t>
  </si>
  <si>
    <t>https://podminky.urs.cz/item/CS_URS_2022_02/451477122</t>
  </si>
  <si>
    <t>"drenážní vrstva z plastbetonu v úžlabí prům. tl. 40mm, příplatek za další dvě vrstvy" 5,2*0,15*1</t>
  </si>
  <si>
    <t>110</t>
  </si>
  <si>
    <t>451571111</t>
  </si>
  <si>
    <t>Lože pod dlažby ze štěrkopísků, tl. vrstvy do 100 mm</t>
  </si>
  <si>
    <t>918519196</t>
  </si>
  <si>
    <t>https://podminky.urs.cz/item/CS_URS_2022_02/451571111</t>
  </si>
  <si>
    <t>"štěrkopískový podsyp pod dlažbu z lomového kamene v tl. 10cm" 150</t>
  </si>
  <si>
    <t>111</t>
  </si>
  <si>
    <t>451576121</t>
  </si>
  <si>
    <t>Podkladní a výplňová vrstva z kameniva tloušťky do 200 mm ze štěrkopísku</t>
  </si>
  <si>
    <t>1870403974</t>
  </si>
  <si>
    <t>https://podminky.urs.cz/item/CS_URS_2022_02/451576121</t>
  </si>
  <si>
    <t>"obsyp těsnici fólie za rubem opěr a zdí" 303,94*2"vrstvy"</t>
  </si>
  <si>
    <t>112</t>
  </si>
  <si>
    <t>452318510</t>
  </si>
  <si>
    <t>Zajišťovací práh z betonu prostého se zvýšenými nároky na prostředí na dně a ve svahu melioračních kanálů s patkami nebo bez patek</t>
  </si>
  <si>
    <t>-1081795458</t>
  </si>
  <si>
    <t>https://podminky.urs.cz/item/CS_URS_2022_02/452318510</t>
  </si>
  <si>
    <t>"betonové prahy pro ukončení dlažby v korytě, v patě a hlavě balvanitého skluzu z C30/37-XF3" 0,6*0,8*(2,4+2,7+5,0+4,5+6,5)</t>
  </si>
  <si>
    <t>113</t>
  </si>
  <si>
    <t>462511111</t>
  </si>
  <si>
    <t>Zához prostoru z lomového kamene</t>
  </si>
  <si>
    <t>1727662453</t>
  </si>
  <si>
    <t>https://podminky.urs.cz/item/CS_URS_2022_02/462511111</t>
  </si>
  <si>
    <t>"zához z těžkého kamene s urovnaným lícem a uklínováním" 48,0*1,5+16,50*1,5</t>
  </si>
  <si>
    <t>114</t>
  </si>
  <si>
    <t>465513127</t>
  </si>
  <si>
    <t>Dlažba z lomového kamene lomařsky upraveného na cementovou maltu, s vyspárováním cementovou maltou, tl. kamene 200 mm</t>
  </si>
  <si>
    <t>604561708</t>
  </si>
  <si>
    <t>https://podminky.urs.cz/item/CS_URS_2022_02/465513127</t>
  </si>
  <si>
    <t>"skluz š. 60cm z dlažby tl. 20cm, vč. vyspárování" 0,6*(2,30+1,60+8,0)</t>
  </si>
  <si>
    <t>"nátoky skluzů" 1,30+1,0</t>
  </si>
  <si>
    <t>115</t>
  </si>
  <si>
    <t>465513157</t>
  </si>
  <si>
    <t>Dlažba svahu u mostních opěr z upraveného lomového žulového kamene s vyspárováním maltou MC 25, šíře spáry 15 mm do betonového lože C 25/30 tloušťky 200 mm, plochy přes 10 m2</t>
  </si>
  <si>
    <t>-637598463</t>
  </si>
  <si>
    <t>https://podminky.urs.cz/item/CS_URS_2022_02/465513157</t>
  </si>
  <si>
    <t>"dlažba z lom. kamene tl. 20cm, rampovité ukončení za římsou, odláždění podél křídel, odláždění koryta"</t>
  </si>
  <si>
    <t>"za římsou" 2,50+4,0+2,50+4,50</t>
  </si>
  <si>
    <t>"koryto" 16,0+19,0+35,0</t>
  </si>
  <si>
    <t>"svahové kužely a svahy při komunikaci" 15,0+16,0+12,0+19,50</t>
  </si>
  <si>
    <t>"příkop v patě skluzu" 4,0</t>
  </si>
  <si>
    <t>116</t>
  </si>
  <si>
    <t>465513256</t>
  </si>
  <si>
    <t>Dlažba svahu u mostních opěr z upraveného lomového žulového kamene s vyspárováním maltou MC 25, šíře spáry 15 mm do betonového lože C 25/30 tloušťky 250 mm, plochy do 10 m2</t>
  </si>
  <si>
    <t>1932300666</t>
  </si>
  <si>
    <t>https://podminky.urs.cz/item/CS_URS_2022_02/465513256</t>
  </si>
  <si>
    <t>"zpětné uložení dlažby z lom. kamene na výtoku" 10</t>
  </si>
  <si>
    <t>117</t>
  </si>
  <si>
    <t>467510111</t>
  </si>
  <si>
    <t>Balvanitý skluz z lomového kamene hmotnosti kamene jednotlivě přes 300 do 3000 kg s proštěrkováním tl. vrstvy 700 až 1200 mm</t>
  </si>
  <si>
    <t>-2072732681</t>
  </si>
  <si>
    <t>https://podminky.urs.cz/item/CS_URS_2022_02/467510111</t>
  </si>
  <si>
    <t>"balvanitý skluz z lomového kamene min. 200kg, urovnaný, vyklínovaný se vzájemným provázáním" 17,5*3,5</t>
  </si>
  <si>
    <t>Komunikace pozemní</t>
  </si>
  <si>
    <t>118</t>
  </si>
  <si>
    <t>564851111</t>
  </si>
  <si>
    <t>Podklad ze štěrkodrti ŠD s rozprostřením a zhutněním plochy přes 100 m2, po zhutnění tl. 150 mm</t>
  </si>
  <si>
    <t>809615846</t>
  </si>
  <si>
    <t>https://podminky.urs.cz/item/CS_URS_2022_02/564851111</t>
  </si>
  <si>
    <t>"vozovková vrstva z ŠD 2x v tl. 15cm" (182+154)*2</t>
  </si>
  <si>
    <t>119</t>
  </si>
  <si>
    <t>564871116</t>
  </si>
  <si>
    <t>Podklad ze štěrkodrti ŠD s rozprostřením a zhutněním plochy přes 100 m2, po zhutnění tl. 300 mm</t>
  </si>
  <si>
    <t>-1082655123</t>
  </si>
  <si>
    <t>https://podminky.urs.cz/item/CS_URS_2022_02/564871116</t>
  </si>
  <si>
    <t>"sanace podloží v případě nedostatečné únosnosti pláně, požadavek na Edef2=45MPa"</t>
  </si>
  <si>
    <t>"položka bude čerpána se souhlasem investora" 182+154</t>
  </si>
  <si>
    <t>120</t>
  </si>
  <si>
    <t>565166112</t>
  </si>
  <si>
    <t>Asfaltový beton vrstva podkladní ACP 22 (obalované kamenivo hrubozrnné - OKH) s rozprostřením a zhutněním v pruhu šířky přes 1,5 do 3 m, po zhutnění tl. 90 mm</t>
  </si>
  <si>
    <t>-240686550</t>
  </si>
  <si>
    <t>https://podminky.urs.cz/item/CS_URS_2022_02/565166112</t>
  </si>
  <si>
    <t>"vrstva ACP 22+ 40/60" 182+154</t>
  </si>
  <si>
    <t>121</t>
  </si>
  <si>
    <t>569903311</t>
  </si>
  <si>
    <t>Zřízení zemních krajnic z hornin jakékoliv třídy se zhutněním</t>
  </si>
  <si>
    <t>718071724</t>
  </si>
  <si>
    <t>https://podminky.urs.cz/item/CS_URS_2022_02/569903311</t>
  </si>
  <si>
    <t>"dosypání nezpevněné krajnice v tl. 20cm štěrkodrtí" 0,20*(21,0 + 19,0+5,0+20,0)</t>
  </si>
  <si>
    <t>122</t>
  </si>
  <si>
    <t>58344197</t>
  </si>
  <si>
    <t>štěrkodrť frakce 0/63</t>
  </si>
  <si>
    <t>-54300579</t>
  </si>
  <si>
    <t>13,0*2 "Přepočtené koeficientem množství</t>
  </si>
  <si>
    <t>123</t>
  </si>
  <si>
    <t>573191111</t>
  </si>
  <si>
    <t>Postřik infiltrační kationaktivní emulzí v množství 1,00 kg/m2</t>
  </si>
  <si>
    <t>372708247</t>
  </si>
  <si>
    <t>https://podminky.urs.cz/item/CS_URS_2022_02/573191111</t>
  </si>
  <si>
    <t>182+154</t>
  </si>
  <si>
    <t>124</t>
  </si>
  <si>
    <t>573231106</t>
  </si>
  <si>
    <t>Postřik spojovací PS bez posypu kamenivem ze silniční emulze, v množství 0,30 kg/m2</t>
  </si>
  <si>
    <t>490282732</t>
  </si>
  <si>
    <t>https://podminky.urs.cz/item/CS_URS_2022_02/573231106</t>
  </si>
  <si>
    <t>371+34</t>
  </si>
  <si>
    <t>125</t>
  </si>
  <si>
    <t>573231107</t>
  </si>
  <si>
    <t>Postřik spojovací PS bez posypu kamenivem ze silniční emulze, v množství 0,40 kg/m2</t>
  </si>
  <si>
    <t>489876945</t>
  </si>
  <si>
    <t>https://podminky.urs.cz/item/CS_URS_2022_02/573231107</t>
  </si>
  <si>
    <t>126</t>
  </si>
  <si>
    <t>577144131</t>
  </si>
  <si>
    <t>Asfaltový beton vrstva obrusná ACO 11 (ABS) s rozprostřením a se zhutněním z modifikovaného asfaltu v pruhu šířky přes do 1,5 do 3 m, po zhutnění tl. 50 mm</t>
  </si>
  <si>
    <t>-2107886782</t>
  </si>
  <si>
    <t>https://podminky.urs.cz/item/CS_URS_2022_02/577144131</t>
  </si>
  <si>
    <t>"asf. beton pro obrusné vrstvy ACO 11+ PMB 25/55-55" 182+189+34</t>
  </si>
  <si>
    <t>127</t>
  </si>
  <si>
    <t>577155132</t>
  </si>
  <si>
    <t>Asfaltový beton vrstva ložní ACL 16 (ABH) s rozprostřením a zhutněním z modifikovaného asfaltu v pruhu šířky přes 1,5 do 3 m, po zhutnění tl. 60 mm</t>
  </si>
  <si>
    <t>-1338520588</t>
  </si>
  <si>
    <t>https://podminky.urs.cz/item/CS_URS_2022_02/577155132</t>
  </si>
  <si>
    <t>"asfaltový beton pro ložné vrstvy ACL 16+ PMB 25/55-55" 182+154</t>
  </si>
  <si>
    <t>128</t>
  </si>
  <si>
    <t>578143133</t>
  </si>
  <si>
    <t>Litý asfalt MA 11 (LAS) s rozprostřením z modifikovaného asfaltu v pruhu šířky do 3 m tl. 40 mm</t>
  </si>
  <si>
    <t>-996019397</t>
  </si>
  <si>
    <t>https://podminky.urs.cz/item/CS_URS_2022_02/578143133</t>
  </si>
  <si>
    <t>"litý asfalt pro ochranné vrstvy MA 16 IV PMB 25/55-60" 34</t>
  </si>
  <si>
    <t>129</t>
  </si>
  <si>
    <t>578901111</t>
  </si>
  <si>
    <t>Zdrsňovací posyp litého asfaltu z kameniva drobného drceného obaleného asfaltem se zaválcováním a s odstraněním přebytečného materiálu s povrchu, v množství 4 kg/m2</t>
  </si>
  <si>
    <t>-1771689691</t>
  </si>
  <si>
    <t>https://podminky.urs.cz/item/CS_URS_2022_02/578901111</t>
  </si>
  <si>
    <t>"zdrsňující posyp předobalenou drtí fr. 4/8 v množství 2-4 kg/m2" 34</t>
  </si>
  <si>
    <t>Úpravy povrchů, podlahy a osazování výplní</t>
  </si>
  <si>
    <t>130</t>
  </si>
  <si>
    <t>628611141</t>
  </si>
  <si>
    <t>Nátěr mostních betonových konstrukcí akrylátový na siloxanové a plasticko-elastické bázi 1x podkladní +2x ochranný OS-D II (OS 5a)</t>
  </si>
  <si>
    <t>-1770851849</t>
  </si>
  <si>
    <t>https://podminky.urs.cz/item/CS_URS_2022_02/628611141</t>
  </si>
  <si>
    <t>"ochranný nátěr říms proti chloridkům" 1,0*(12,5+15,5)</t>
  </si>
  <si>
    <t>Trubní vedení</t>
  </si>
  <si>
    <t>131</t>
  </si>
  <si>
    <t>871490410</t>
  </si>
  <si>
    <t>Montáž kanalizačního potrubí z plastů z polypropylenu PP korugovaného nebo žebrovaného SN 10 DN 1000</t>
  </si>
  <si>
    <t>-1274759539</t>
  </si>
  <si>
    <t>https://podminky.urs.cz/item/CS_URS_2022_02/871490410</t>
  </si>
  <si>
    <t>"dočasné zatrubnění vodního toku potrubím DN1000" 54</t>
  </si>
  <si>
    <t>132</t>
  </si>
  <si>
    <t>28617054</t>
  </si>
  <si>
    <t>trubka kanalizační PP korugovaná DN 1000x6000mm SN10</t>
  </si>
  <si>
    <t>1589987789</t>
  </si>
  <si>
    <t>Ostatní konstrukce a práce, bourání</t>
  </si>
  <si>
    <t>133</t>
  </si>
  <si>
    <t>911121111</t>
  </si>
  <si>
    <t>Montáž zábradlí ocelového přichyceného vruty do betonového podkladu</t>
  </si>
  <si>
    <t>1704749271</t>
  </si>
  <si>
    <t>https://podminky.urs.cz/item/CS_URS_2022_02/911121111</t>
  </si>
  <si>
    <t>"silniční zábradlí s vodorovnými madly, h. 1,1m kompletní dodávka a montáž a ukotvení" 11,0+10,0+9,0+18,0</t>
  </si>
  <si>
    <t>134</t>
  </si>
  <si>
    <t>RMAT0001</t>
  </si>
  <si>
    <t>zábradlí výšky 1,1m z tažených kompozitních materiálů</t>
  </si>
  <si>
    <t>289334061</t>
  </si>
  <si>
    <t>135</t>
  </si>
  <si>
    <t>911331131</t>
  </si>
  <si>
    <t>Silniční svodidlo s osazením sloupků zaberaněním ocelové úroveň zádržnosti H1 vzdálenosti sloupků do 2 m jednostranné</t>
  </si>
  <si>
    <t>-1017955047</t>
  </si>
  <si>
    <t>https://podminky.urs.cz/item/CS_URS_2022_02/911331131</t>
  </si>
  <si>
    <t>"kompletní dodávka a montáž, vč. náběhů" 3*37,0+15,0</t>
  </si>
  <si>
    <t>136</t>
  </si>
  <si>
    <t>911334122</t>
  </si>
  <si>
    <t>Zábradelní svodidla ocelová s osazením sloupků kotvením do římsy, se svodnicí úrovně zádržnosti H2 s výplní ze svislých tyčí</t>
  </si>
  <si>
    <t>1896926225</t>
  </si>
  <si>
    <t>https://podminky.urs.cz/item/CS_URS_2022_02/911334122</t>
  </si>
  <si>
    <t>"zábradelní svodidlo, zádržnost H2, kompletní dodávka a montáž vč. PKO" 18,0+16,0</t>
  </si>
  <si>
    <t>137</t>
  </si>
  <si>
    <t>914511112</t>
  </si>
  <si>
    <t>Montáž sloupku dopravních značek délky do 3,5 m do hliníkové patky pro sloupek D 60 mm</t>
  </si>
  <si>
    <t>343822129</t>
  </si>
  <si>
    <t>https://podminky.urs.cz/item/CS_URS_2022_02/914511112</t>
  </si>
  <si>
    <t>"zpětná montáž sloupku se značkami - ev. č. mostu a název toku" 4</t>
  </si>
  <si>
    <t>138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</si>
  <si>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</si>
  <si>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</si>
  <si>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-1274368760</t>
  </si>
  <si>
    <t>https://podminky.urs.cz/item/CS_URS_2022_02/916131213</t>
  </si>
  <si>
    <t>"silniční obrubník 15/25" 1,0+2,5+2,5+4,0</t>
  </si>
  <si>
    <t>"silniční obrubník přechodový 15/15-25" 4*1,0</t>
  </si>
  <si>
    <t>139</t>
  </si>
  <si>
    <t>59217030</t>
  </si>
  <si>
    <t>obrubník betonový silniční přechodový 1000x150x150-250mm</t>
  </si>
  <si>
    <t>936491000</t>
  </si>
  <si>
    <t>4*1,01</t>
  </si>
  <si>
    <t>140</t>
  </si>
  <si>
    <t>59217031</t>
  </si>
  <si>
    <t>obrubník betonový silniční 1000x150x250mm</t>
  </si>
  <si>
    <t>-335827043</t>
  </si>
  <si>
    <t>10*1,01</t>
  </si>
  <si>
    <t>141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</si>
  <si>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</si>
  <si>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</si>
  <si>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-1490767262</t>
  </si>
  <si>
    <t>https://podminky.urs.cz/item/CS_URS_2022_02/916231213</t>
  </si>
  <si>
    <t>"obrubník ohraničující dlažbu z lomového kamene do betonu C25/30n-Xo" 1,5+14,0+2,0+14,0+2,5+13,0</t>
  </si>
  <si>
    <t>142</t>
  </si>
  <si>
    <t>59217017</t>
  </si>
  <si>
    <t>obrubník betonový chodníkový 1000x100x250mm</t>
  </si>
  <si>
    <t>133579230</t>
  </si>
  <si>
    <t>47*1,01</t>
  </si>
  <si>
    <t>143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</si>
  <si>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</si>
  <si>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</si>
  <si>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-1733760566</t>
  </si>
  <si>
    <t>https://podminky.urs.cz/item/CS_URS_2022_02/919122132</t>
  </si>
  <si>
    <t>"výplň naříznutých spar zálivkou z modifikovaného asf. na začátku a konci úpravy vozovky a v místě konce rámu" 5,80+9,0+9,0+6,2</t>
  </si>
  <si>
    <t>144</t>
  </si>
  <si>
    <t>919721202</t>
  </si>
  <si>
    <t>Geomříž pro vyztužení asfaltového povrchu z polypropylenu s geotextilií</t>
  </si>
  <si>
    <t>1485357096</t>
  </si>
  <si>
    <t>https://podminky.urs.cz/item/CS_URS_2022_02/919721202</t>
  </si>
  <si>
    <t>v místech napojení konstrukce vozovky ve km 0,578km a 0,644km</t>
  </si>
  <si>
    <t>"typ 50/50" 2*4,0*7,0</t>
  </si>
  <si>
    <t>145</t>
  </si>
  <si>
    <t>919726124</t>
  </si>
  <si>
    <t>Geotextilie netkaná pro ochranu, separaci nebo filtraci měrná hmotnost přes 500 do 800 g/m2</t>
  </si>
  <si>
    <t>-1485539073</t>
  </si>
  <si>
    <t>https://podminky.urs.cz/item/CS_URS_2022_02/919726124</t>
  </si>
  <si>
    <t>"ochrana izolace rubu rámových stojek geotextílie 800 g/m2" 194,7</t>
  </si>
  <si>
    <t>"ochrana izolace dříku zdi geotextílie 800 g/m2"  27,0+34,0+36,0+30,0+0,30*(11,0+11,0+11,0+19,0)</t>
  </si>
  <si>
    <t>146</t>
  </si>
  <si>
    <t>919735111</t>
  </si>
  <si>
    <t>Řezání stávajícího živičného krytu nebo podkladu hloubky do 50 mm</t>
  </si>
  <si>
    <t>-1139445742</t>
  </si>
  <si>
    <t>https://podminky.urs.cz/item/CS_URS_2022_02/919735111</t>
  </si>
  <si>
    <t>"naříznutí krytu vozovky a vyplnění trvale pružnou zálivkou 40/20 v ZÚ, KÚ, v pracovní spáře" 5,8+9,0+9,0+6,2</t>
  </si>
  <si>
    <t>147</t>
  </si>
  <si>
    <t>931994141</t>
  </si>
  <si>
    <t>Těsnění spáry betonové konstrukce pásy, profily, tmely tmelem polyuretanovým spáry pracovní do 1,5 cm2</t>
  </si>
  <si>
    <t>1468850141</t>
  </si>
  <si>
    <t>https://podminky.urs.cz/item/CS_URS_2022_02/931994141</t>
  </si>
  <si>
    <t>"výplň spar pružným tmelem mezi vozovkou a římsou" 12,50+15,50</t>
  </si>
  <si>
    <t>148</t>
  </si>
  <si>
    <t>931994142</t>
  </si>
  <si>
    <t>Těsnění spáry betonové konstrukce pásy, profily, tmely tmelem polyuretanovým spáry dilatační do 4,0 cm2</t>
  </si>
  <si>
    <t>1350768683</t>
  </si>
  <si>
    <t>https://podminky.urs.cz/item/CS_URS_2022_02/931994142</t>
  </si>
  <si>
    <t>"výplň spar pružným tmelem s předtěsněním mezi vozovkou a římsou" 12,50+15,50</t>
  </si>
  <si>
    <t>149</t>
  </si>
  <si>
    <t>936943131</t>
  </si>
  <si>
    <t>Montáž odvodnění mostu z potrubí nerezového bez spojek, profilu DN 150 potrubí</t>
  </si>
  <si>
    <t>459581248</t>
  </si>
  <si>
    <t>https://podminky.urs.cz/item/CS_URS_2022_02/936943131</t>
  </si>
  <si>
    <t>"nerezové chrliče" 4*(1,0+2*1,0)</t>
  </si>
  <si>
    <t>150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</si>
  <si>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</si>
  <si>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</si>
  <si>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-598700526</t>
  </si>
  <si>
    <t>https://podminky.urs.cz/item/CS_URS_2022_02/938902113</t>
  </si>
  <si>
    <t>"čištění a profilace příkopů" 31+11</t>
  </si>
  <si>
    <t>151</t>
  </si>
  <si>
    <t>960321271</t>
  </si>
  <si>
    <t>Bourání konstrukcí vodních staveb z hladiny, s naložením vybouraných hmot a suti na dopravní prostředek nebo s odklizením na hromady do vzdálenosti 20 m ze železobetonu</t>
  </si>
  <si>
    <t>628906068</t>
  </si>
  <si>
    <t>https://podminky.urs.cz/item/CS_URS_2022_02/960321271</t>
  </si>
  <si>
    <t>"odstranění bet. konstrukce v korytě toku" 2,0</t>
  </si>
  <si>
    <t>152</t>
  </si>
  <si>
    <t>962021112</t>
  </si>
  <si>
    <t>Bourání mostních konstrukcí zdiva a pilířů z kamene nebo cihel</t>
  </si>
  <si>
    <t>1660735480</t>
  </si>
  <si>
    <t>https://podminky.urs.cz/item/CS_URS_2022_02/962021112</t>
  </si>
  <si>
    <t>"odstranění kamenných konstrukcí na maltu, opěry, křídla opevnění svahu při líci křídel, kamenné zdi" 93</t>
  </si>
  <si>
    <t>153</t>
  </si>
  <si>
    <t>962051111</t>
  </si>
  <si>
    <t>Bourání mostních konstrukcí zdiva a pilířů ze železového betonu</t>
  </si>
  <si>
    <t>-2075317897</t>
  </si>
  <si>
    <t>https://podminky.urs.cz/item/CS_URS_2022_02/962051111</t>
  </si>
  <si>
    <t>"vybourání monolit. ŽB desky, čelní zídky, říms, základů" 48</t>
  </si>
  <si>
    <t>154</t>
  </si>
  <si>
    <t>963021112</t>
  </si>
  <si>
    <t>Bourání mostních konstrukcí nosných konstrukcí z kamene nebo cihel</t>
  </si>
  <si>
    <t>348226128</t>
  </si>
  <si>
    <t>https://podminky.urs.cz/item/CS_URS_2022_02/963021112</t>
  </si>
  <si>
    <t>"rozebrání stávající kamenné zdi, očištění a uložení v místě pro zpětné sestavení" 2,0</t>
  </si>
  <si>
    <t>155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</si>
  <si>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</si>
  <si>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</si>
  <si>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1971163726</t>
  </si>
  <si>
    <t>https://podminky.urs.cz/item/CS_URS_2022_02/966005111</t>
  </si>
  <si>
    <t>"odstranění ocel. trubkového dvoumadlového zábradlí" 8,0+10,0</t>
  </si>
  <si>
    <t>156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</si>
  <si>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</si>
  <si>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</si>
  <si>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-1354454945</t>
  </si>
  <si>
    <t>https://podminky.urs.cz/item/CS_URS_2022_02/966006132</t>
  </si>
  <si>
    <t>"demontáž stávajících značek - ev. č. mostu a jméno toku vč. sloupku" 4</t>
  </si>
  <si>
    <t>997</t>
  </si>
  <si>
    <t>Přesun sutě</t>
  </si>
  <si>
    <t>157</t>
  </si>
  <si>
    <t>997211511</t>
  </si>
  <si>
    <t>Vodorovná doprava suti nebo vybouraných hmot suti se složením a hrubým urovnáním, na vzdálenost do 1 km</t>
  </si>
  <si>
    <t>338353123</t>
  </si>
  <si>
    <t>https://podminky.urs.cz/item/CS_URS_2022_02/997211511</t>
  </si>
  <si>
    <t>"podklady z vozovek" 45,54</t>
  </si>
  <si>
    <t>"frézát" 44,275+158,700</t>
  </si>
  <si>
    <t>"lom. kámen ve vodním toku" 61,75</t>
  </si>
  <si>
    <t>"čerpací jímky-skruže" 3,6</t>
  </si>
  <si>
    <t>"bet. konstrukce" 2,0</t>
  </si>
  <si>
    <t>"kamenná křídla" 231,57</t>
  </si>
  <si>
    <t>"žb římsy, základy" 115,2</t>
  </si>
  <si>
    <t>158</t>
  </si>
  <si>
    <t>997211519</t>
  </si>
  <si>
    <t>Vodorovná doprava suti nebo vybouraných hmot suti se složením a hrubým urovnáním, na vzdálenost Příplatek k ceně za každý další i započatý 1 km přes 1 km</t>
  </si>
  <si>
    <t>974477088</t>
  </si>
  <si>
    <t>https://podminky.urs.cz/item/CS_URS_2022_02/997211519</t>
  </si>
  <si>
    <t>"podklady z vozovek" 45,54*19</t>
  </si>
  <si>
    <t>"frézát" (44,275+158,700)*19</t>
  </si>
  <si>
    <t>"lom. kámen ve vodním toku" 61,75*19</t>
  </si>
  <si>
    <t>"čerpací jímky-skruže" 3,6*19</t>
  </si>
  <si>
    <t>"bet. konstrukce" 2,0*19</t>
  </si>
  <si>
    <t>"kamenná křídla" 231,57*19</t>
  </si>
  <si>
    <t>"žb římsy, základy" 115,2*19</t>
  </si>
  <si>
    <t>159</t>
  </si>
  <si>
    <t>997211521</t>
  </si>
  <si>
    <t>Vodorovná doprava suti nebo vybouraných hmot vybouraných hmot se složením a hrubým urovnáním nebo s přeložením na jiný dopravní prostředek kromě lodi, na vzdálenost do 1 km</t>
  </si>
  <si>
    <t>-1211021993</t>
  </si>
  <si>
    <t>https://podminky.urs.cz/item/CS_URS_2022_02/997211521</t>
  </si>
  <si>
    <t>"zábradlí" 0,63</t>
  </si>
  <si>
    <t>160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</si>
  <si>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</si>
  <si>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</si>
  <si>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-521266330</t>
  </si>
  <si>
    <t>https://podminky.urs.cz/item/CS_URS_2022_02/997211529</t>
  </si>
  <si>
    <t>"zábradlí" 0,63*19</t>
  </si>
  <si>
    <t>161</t>
  </si>
  <si>
    <t>997211611</t>
  </si>
  <si>
    <t>Nakládání suti nebo vybouraných hmot na dopravní prostředky pro vodorovnou dopravu suti</t>
  </si>
  <si>
    <t>-198254022</t>
  </si>
  <si>
    <t>https://podminky.urs.cz/item/CS_URS_2022_02/997211611</t>
  </si>
  <si>
    <t>162</t>
  </si>
  <si>
    <t>997211612</t>
  </si>
  <si>
    <t>Nakládání suti nebo vybouraných hmot na dopravní prostředky pro vodorovnou dopravu vybouraných hmot</t>
  </si>
  <si>
    <t>-3187980</t>
  </si>
  <si>
    <t>https://podminky.urs.cz/item/CS_URS_2022_02/997211612</t>
  </si>
  <si>
    <t>163</t>
  </si>
  <si>
    <t>997221861</t>
  </si>
  <si>
    <t>Poplatek za uložení stavebního odpadu na recyklační skládce (skládkovné) z prostého betonu zatříděného do Katalogu odpadů pod kódem 17 01 01</t>
  </si>
  <si>
    <t>1262033623</t>
  </si>
  <si>
    <t>https://podminky.urs.cz/item/CS_URS_2022_02/997221861</t>
  </si>
  <si>
    <t>164</t>
  </si>
  <si>
    <t>997221862</t>
  </si>
  <si>
    <t>Poplatek za uložení stavebního odpadu na recyklační skládce (skládkovné) z armovaného betonu zatříděného do Katalogu odpadů pod kódem 17 01 01</t>
  </si>
  <si>
    <t>1186036954</t>
  </si>
  <si>
    <t>https://podminky.urs.cz/item/CS_URS_2022_02/997221862</t>
  </si>
  <si>
    <t>165</t>
  </si>
  <si>
    <t>997221875</t>
  </si>
  <si>
    <t>Poplatek za uložení stavebního odpadu na recyklační skládce (skládkovné) asfaltového bez obsahu dehtu zatříděného do Katalogu odpadů pod kódem 17 03 02</t>
  </si>
  <si>
    <t>2007173839</t>
  </si>
  <si>
    <t>https://podminky.urs.cz/item/CS_URS_2022_02/997221875</t>
  </si>
  <si>
    <t>"frézát" 49,28+176,64</t>
  </si>
  <si>
    <t>166</t>
  </si>
  <si>
    <t>997221873</t>
  </si>
  <si>
    <t>-1506431008</t>
  </si>
  <si>
    <t>https://podminky.urs.cz/item/CS_URS_2022_02/997221873</t>
  </si>
  <si>
    <t>998</t>
  </si>
  <si>
    <t>Přesun hmot</t>
  </si>
  <si>
    <t>167</t>
  </si>
  <si>
    <t>998212111</t>
  </si>
  <si>
    <t>Přesun hmot pro mosty zděné, betonové monolitické, spřažené ocelobetonové nebo kovové vodorovná dopravní vzdálenost do 100 m výška mostu do 20 m</t>
  </si>
  <si>
    <t>-964692827</t>
  </si>
  <si>
    <t>https://podminky.urs.cz/item/CS_URS_2022_02/998212111</t>
  </si>
  <si>
    <t>PSV</t>
  </si>
  <si>
    <t>Práce a dodávky PSV</t>
  </si>
  <si>
    <t>711</t>
  </si>
  <si>
    <t>Izolace proti vodě, vlhkosti a plynům</t>
  </si>
  <si>
    <t>168</t>
  </si>
  <si>
    <t>711311001</t>
  </si>
  <si>
    <t>Provedení izolace mostovek natěradly a tmely za studena nátěrem lakem asfaltovým penetračním</t>
  </si>
  <si>
    <t>-171446544</t>
  </si>
  <si>
    <t>https://podminky.urs.cz/item/CS_URS_2022_02/711311001</t>
  </si>
  <si>
    <t>"rám - základ a opěry" 4*10,6*1,0+4,0+4,0</t>
  </si>
  <si>
    <t>"rám - křídla + základy" 8,0+24,0+9,5+9,0+6,0*0,55*4+1,0</t>
  </si>
  <si>
    <t>"zeď - základ" 4*2,0+3*(12,75+11,2+12,5+19,0)</t>
  </si>
  <si>
    <t>"zeď - dřík" 33,0+29,0+31,0+39,0+5,0+5,0+4,0+9,0</t>
  </si>
  <si>
    <t>"přechodové klíny" 2*(20,0+0,3*9,0)</t>
  </si>
  <si>
    <t>169</t>
  </si>
  <si>
    <t>11163150</t>
  </si>
  <si>
    <t>lak penetrační asfaltový</t>
  </si>
  <si>
    <t>355280551</t>
  </si>
  <si>
    <t>489,85*0,0003 "Přepočtené koeficientem množství</t>
  </si>
  <si>
    <t>170</t>
  </si>
  <si>
    <t>711321131</t>
  </si>
  <si>
    <t>Provedení izolace mostovek natěradly a tmely za horka nátěrem asfaltovým</t>
  </si>
  <si>
    <t>-1599417825</t>
  </si>
  <si>
    <t>https://podminky.urs.cz/item/CS_URS_2022_02/711321131</t>
  </si>
  <si>
    <t>"rám - základ a opěry" (4*10,6*1,0+4,0+4,0)*2</t>
  </si>
  <si>
    <t>"rám - křídla + základy" (8,0+24,0+9,5+9,0+6,0*0,55*4+1,0)*2</t>
  </si>
  <si>
    <t>"zeď - základ" (4*2,0+3*(12,75+11,2+12,5+19,0))*2</t>
  </si>
  <si>
    <t>"přechodové klíny" (2*(20,0+0,3*9,0))*2</t>
  </si>
  <si>
    <t>171</t>
  </si>
  <si>
    <t>11161332</t>
  </si>
  <si>
    <t>asfalt pro izolaci trub</t>
  </si>
  <si>
    <t>-1789300756</t>
  </si>
  <si>
    <t>669,7*0,0015 "Přepočtené koeficientem množství</t>
  </si>
  <si>
    <t>172</t>
  </si>
  <si>
    <t>711331383</t>
  </si>
  <si>
    <t>Provedení izolace mostovek pásy na sucho samolepící asfaltový pás</t>
  </si>
  <si>
    <t>-1947237750</t>
  </si>
  <si>
    <t>https://podminky.urs.cz/item/CS_URS_2022_02/711331383</t>
  </si>
  <si>
    <t>"izolace pod římsou s výztužnou kovovou vložkou" 0,8*(12,5+15,5)</t>
  </si>
  <si>
    <t>173</t>
  </si>
  <si>
    <t>62856006</t>
  </si>
  <si>
    <t>pás asfaltový samolepicí modifikovaný SBS tl 1,5mm s vložkou z hliníkové fólie, hliníkové fólie s textilií s spalitelnou fólií nebo jemnozrnným minerálním posypem nebo textilií na horním povrchu</t>
  </si>
  <si>
    <t>2146050614</t>
  </si>
  <si>
    <t>22,4*1,15 "Přepočtené koeficientem množství</t>
  </si>
  <si>
    <t>174</t>
  </si>
  <si>
    <t>711341564</t>
  </si>
  <si>
    <t>Provedení izolace mostovek pásy přitavením NAIP</t>
  </si>
  <si>
    <t>-2043695613</t>
  </si>
  <si>
    <t>https://podminky.urs.cz/item/CS_URS_2022_02/711341564</t>
  </si>
  <si>
    <t>"izolace mostovky, rubu rámových stojek s přesahem na základový pás, vrchu a rubu křídel"</t>
  </si>
  <si>
    <t>"mostovka, stojky s přesahem" 38,0+33,0+35,0+17,0</t>
  </si>
  <si>
    <t>"rub a vrch křídel" 7,5+23,0+9,5+7,5+10,5+2,0</t>
  </si>
  <si>
    <t>"křídlo x opěrná zeď" 1,0*(2,1+2,6+2,7+2,9)+4*0,35</t>
  </si>
  <si>
    <t>"zeď – dřík" 27,0+34,0+36,0+30,0+0,30*(11,0+11,0+11,0+19,0)</t>
  </si>
  <si>
    <t>175</t>
  </si>
  <si>
    <t>62832001</t>
  </si>
  <si>
    <t>pás asfaltový natavitelný oxidovaný tl 3,5mm typu V60 S35 s vložkou ze skleněné rohože, s jemnozrnným minerálním posypem</t>
  </si>
  <si>
    <t>-667841372</t>
  </si>
  <si>
    <t>337,3*1,15 "Přepočtené koeficientem množství</t>
  </si>
  <si>
    <t>176</t>
  </si>
  <si>
    <t>711748188</t>
  </si>
  <si>
    <t>Provedení detailů pásy přitavením opracování ocelových pásnic</t>
  </si>
  <si>
    <t>-1245628742</t>
  </si>
  <si>
    <t>https://podminky.urs.cz/item/CS_URS_2022_02/711748188</t>
  </si>
  <si>
    <t>"ukončení NAIP na rubu zdí" 13,0+13,0+20,0+12,0</t>
  </si>
  <si>
    <t>715</t>
  </si>
  <si>
    <t>Izolace proti chemickým vlivům</t>
  </si>
  <si>
    <t>177</t>
  </si>
  <si>
    <t>715132001</t>
  </si>
  <si>
    <t>Provedení izolace stavebních konstrukcí fóliemi lepenými celoplošně, s penetrací stěn nebo soklů</t>
  </si>
  <si>
    <t>-87758967</t>
  </si>
  <si>
    <t>https://podminky.urs.cz/item/CS_URS_2022_02/715132001</t>
  </si>
  <si>
    <t xml:space="preserve">"těsnící folie tl. 1,5mm" </t>
  </si>
  <si>
    <t>2*3,50*6,60+8*3,50</t>
  </si>
  <si>
    <t>4,2*(19,0+11,2+12,0+12,5)</t>
  </si>
  <si>
    <t>178</t>
  </si>
  <si>
    <t>28322012</t>
  </si>
  <si>
    <t>fólie hydroizolační střešní mPVC mechanicky kotvená tl 1,5mm šedá</t>
  </si>
  <si>
    <t>946986398</t>
  </si>
  <si>
    <t>303,94*1,1 "Přepočtené koeficientem množství</t>
  </si>
  <si>
    <t>764</t>
  </si>
  <si>
    <t>Konstrukce klempířské</t>
  </si>
  <si>
    <t>179</t>
  </si>
  <si>
    <t>764551404</t>
  </si>
  <si>
    <t>Žlab podokapní z nerezového plechu včetně háků a čel půlkruhový rš 330 mm</t>
  </si>
  <si>
    <t>1926218204</t>
  </si>
  <si>
    <t>https://podminky.urs.cz/item/CS_URS_2022_02/764551404</t>
  </si>
  <si>
    <t>"chrliče" 4*2*1,0</t>
  </si>
  <si>
    <t>180</t>
  </si>
  <si>
    <t>764552427</t>
  </si>
  <si>
    <t>Žlab nadřímsový z nerezového plechu hranatý, včetně čel a hrdel uložený v lůžku rš 670 mm</t>
  </si>
  <si>
    <t>-699789461</t>
  </si>
  <si>
    <t>https://podminky.urs.cz/item/CS_URS_2022_02/764552427</t>
  </si>
  <si>
    <t>"chrliče" 4*1,0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</si>
</sst>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8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1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2/013284000" TargetMode="External"/><Relationship Id="rId13" Type="http://schemas.openxmlformats.org/officeDocument/2006/relationships/hyperlink" Target="https://podminky.urs.cz/item/CS_URS_2022_02/041903000" TargetMode="External"/><Relationship Id="rId3" Type="http://schemas.openxmlformats.org/officeDocument/2006/relationships/hyperlink" Target="https://podminky.urs.cz/item/CS_URS_2022_02/012203000" TargetMode="External"/><Relationship Id="rId7" Type="http://schemas.openxmlformats.org/officeDocument/2006/relationships/hyperlink" Target="https://podminky.urs.cz/item/CS_URS_2022_02/013254000" TargetMode="External"/><Relationship Id="rId12" Type="http://schemas.openxmlformats.org/officeDocument/2006/relationships/hyperlink" Target="https://podminky.urs.cz/item/CS_URS_2022_02/041203000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https://podminky.urs.cz/item/CS_URS_2022_02/011314000" TargetMode="External"/><Relationship Id="rId16" Type="http://schemas.openxmlformats.org/officeDocument/2006/relationships/hyperlink" Target="https://podminky.urs.cz/item/CS_URS_2022_02/091003000" TargetMode="External"/><Relationship Id="rId1" Type="http://schemas.openxmlformats.org/officeDocument/2006/relationships/hyperlink" Target="https://podminky.urs.cz/item/CS_URS_2022_02/011203000" TargetMode="External"/><Relationship Id="rId6" Type="http://schemas.openxmlformats.org/officeDocument/2006/relationships/hyperlink" Target="https://podminky.urs.cz/item/CS_URS_2022_02/013244000" TargetMode="External"/><Relationship Id="rId11" Type="http://schemas.openxmlformats.org/officeDocument/2006/relationships/hyperlink" Target="https://podminky.urs.cz/item/CS_URS_2022_02/034503000" TargetMode="External"/><Relationship Id="rId5" Type="http://schemas.openxmlformats.org/officeDocument/2006/relationships/hyperlink" Target="https://podminky.urs.cz/item/CS_URS_2022_02/013203000" TargetMode="External"/><Relationship Id="rId15" Type="http://schemas.openxmlformats.org/officeDocument/2006/relationships/hyperlink" Target="https://podminky.urs.cz/item/CS_URS_2022_02/045203000" TargetMode="External"/><Relationship Id="rId10" Type="http://schemas.openxmlformats.org/officeDocument/2006/relationships/hyperlink" Target="https://podminky.urs.cz/item/CS_URS_2022_02/032103000" TargetMode="External"/><Relationship Id="rId4" Type="http://schemas.openxmlformats.org/officeDocument/2006/relationships/hyperlink" Target="https://podminky.urs.cz/item/CS_URS_2022_02/012303000" TargetMode="External"/><Relationship Id="rId9" Type="http://schemas.openxmlformats.org/officeDocument/2006/relationships/hyperlink" Target="https://podminky.urs.cz/item/CS_URS_2022_02/013294000" TargetMode="External"/><Relationship Id="rId14" Type="http://schemas.openxmlformats.org/officeDocument/2006/relationships/hyperlink" Target="https://podminky.urs.cz/item/CS_URS_2022_02/042903000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podminky.urs.cz/item/CS_URS_2022_02/162201402" TargetMode="External"/><Relationship Id="rId117" Type="http://schemas.openxmlformats.org/officeDocument/2006/relationships/hyperlink" Target="https://podminky.urs.cz/item/CS_URS_2022_02/911334122" TargetMode="External"/><Relationship Id="rId21" Type="http://schemas.openxmlformats.org/officeDocument/2006/relationships/hyperlink" Target="https://podminky.urs.cz/item/CS_URS_2022_02/151712121" TargetMode="External"/><Relationship Id="rId42" Type="http://schemas.openxmlformats.org/officeDocument/2006/relationships/hyperlink" Target="https://podminky.urs.cz/item/CS_URS_2022_02/171201231" TargetMode="External"/><Relationship Id="rId47" Type="http://schemas.openxmlformats.org/officeDocument/2006/relationships/hyperlink" Target="https://podminky.urs.cz/item/CS_URS_2022_02/182211121" TargetMode="External"/><Relationship Id="rId63" Type="http://schemas.openxmlformats.org/officeDocument/2006/relationships/hyperlink" Target="https://podminky.urs.cz/item/CS_URS_2022_02/274354111" TargetMode="External"/><Relationship Id="rId68" Type="http://schemas.openxmlformats.org/officeDocument/2006/relationships/hyperlink" Target="https://podminky.urs.cz/item/CS_URS_2022_02/277361116" TargetMode="External"/><Relationship Id="rId84" Type="http://schemas.openxmlformats.org/officeDocument/2006/relationships/hyperlink" Target="https://podminky.urs.cz/item/CS_URS_2022_02/334353211" TargetMode="External"/><Relationship Id="rId89" Type="http://schemas.openxmlformats.org/officeDocument/2006/relationships/hyperlink" Target="https://podminky.urs.cz/item/CS_URS_2022_02/358325114" TargetMode="External"/><Relationship Id="rId112" Type="http://schemas.openxmlformats.org/officeDocument/2006/relationships/hyperlink" Target="https://podminky.urs.cz/item/CS_URS_2022_02/578901111" TargetMode="External"/><Relationship Id="rId133" Type="http://schemas.openxmlformats.org/officeDocument/2006/relationships/hyperlink" Target="https://podminky.urs.cz/item/CS_URS_2022_02/966005111" TargetMode="External"/><Relationship Id="rId138" Type="http://schemas.openxmlformats.org/officeDocument/2006/relationships/hyperlink" Target="https://podminky.urs.cz/item/CS_URS_2022_02/997211529" TargetMode="External"/><Relationship Id="rId154" Type="http://schemas.openxmlformats.org/officeDocument/2006/relationships/drawing" Target="../drawings/drawing3.xml"/><Relationship Id="rId16" Type="http://schemas.openxmlformats.org/officeDocument/2006/relationships/hyperlink" Target="https://podminky.urs.cz/item/CS_URS_2022_02/132251101" TargetMode="External"/><Relationship Id="rId107" Type="http://schemas.openxmlformats.org/officeDocument/2006/relationships/hyperlink" Target="https://podminky.urs.cz/item/CS_URS_2022_02/573231106" TargetMode="External"/><Relationship Id="rId11" Type="http://schemas.openxmlformats.org/officeDocument/2006/relationships/hyperlink" Target="https://podminky.urs.cz/item/CS_URS_2022_02/115101201" TargetMode="External"/><Relationship Id="rId32" Type="http://schemas.openxmlformats.org/officeDocument/2006/relationships/hyperlink" Target="https://podminky.urs.cz/item/CS_URS_2022_02/162301931" TargetMode="External"/><Relationship Id="rId37" Type="http://schemas.openxmlformats.org/officeDocument/2006/relationships/hyperlink" Target="https://podminky.urs.cz/item/CS_URS_2022_02/162301972" TargetMode="External"/><Relationship Id="rId53" Type="http://schemas.openxmlformats.org/officeDocument/2006/relationships/hyperlink" Target="https://podminky.urs.cz/item/CS_URS_2022_02/212312111" TargetMode="External"/><Relationship Id="rId58" Type="http://schemas.openxmlformats.org/officeDocument/2006/relationships/hyperlink" Target="https://podminky.urs.cz/item/CS_URS_2022_02/225511114" TargetMode="External"/><Relationship Id="rId74" Type="http://schemas.openxmlformats.org/officeDocument/2006/relationships/hyperlink" Target="https://podminky.urs.cz/item/CS_URS_2022_02/317361116" TargetMode="External"/><Relationship Id="rId79" Type="http://schemas.openxmlformats.org/officeDocument/2006/relationships/hyperlink" Target="https://podminky.urs.cz/item/CS_URS_2022_02/334351115" TargetMode="External"/><Relationship Id="rId102" Type="http://schemas.openxmlformats.org/officeDocument/2006/relationships/hyperlink" Target="https://podminky.urs.cz/item/CS_URS_2022_02/564851111" TargetMode="External"/><Relationship Id="rId123" Type="http://schemas.openxmlformats.org/officeDocument/2006/relationships/hyperlink" Target="https://podminky.urs.cz/item/CS_URS_2022_02/919726124" TargetMode="External"/><Relationship Id="rId128" Type="http://schemas.openxmlformats.org/officeDocument/2006/relationships/hyperlink" Target="https://podminky.urs.cz/item/CS_URS_2022_02/938902113" TargetMode="External"/><Relationship Id="rId144" Type="http://schemas.openxmlformats.org/officeDocument/2006/relationships/hyperlink" Target="https://podminky.urs.cz/item/CS_URS_2022_02/997221873" TargetMode="External"/><Relationship Id="rId149" Type="http://schemas.openxmlformats.org/officeDocument/2006/relationships/hyperlink" Target="https://podminky.urs.cz/item/CS_URS_2022_02/711341564" TargetMode="External"/><Relationship Id="rId5" Type="http://schemas.openxmlformats.org/officeDocument/2006/relationships/hyperlink" Target="https://podminky.urs.cz/item/CS_URS_2022_02/112251102" TargetMode="External"/><Relationship Id="rId90" Type="http://schemas.openxmlformats.org/officeDocument/2006/relationships/hyperlink" Target="https://podminky.urs.cz/item/CS_URS_2022_02/421321107" TargetMode="External"/><Relationship Id="rId95" Type="http://schemas.openxmlformats.org/officeDocument/2006/relationships/hyperlink" Target="https://podminky.urs.cz/item/CS_URS_2022_02/451576121" TargetMode="External"/><Relationship Id="rId22" Type="http://schemas.openxmlformats.org/officeDocument/2006/relationships/hyperlink" Target="https://podminky.urs.cz/item/CS_URS_2022_02/151721111" TargetMode="External"/><Relationship Id="rId27" Type="http://schemas.openxmlformats.org/officeDocument/2006/relationships/hyperlink" Target="https://podminky.urs.cz/item/CS_URS_2022_02/162201411" TargetMode="External"/><Relationship Id="rId43" Type="http://schemas.openxmlformats.org/officeDocument/2006/relationships/hyperlink" Target="https://podminky.urs.cz/item/CS_URS_2022_02/172152101" TargetMode="External"/><Relationship Id="rId48" Type="http://schemas.openxmlformats.org/officeDocument/2006/relationships/hyperlink" Target="https://podminky.urs.cz/item/CS_URS_2022_02/182351123" TargetMode="External"/><Relationship Id="rId64" Type="http://schemas.openxmlformats.org/officeDocument/2006/relationships/hyperlink" Target="https://podminky.urs.cz/item/CS_URS_2022_02/274354211" TargetMode="External"/><Relationship Id="rId69" Type="http://schemas.openxmlformats.org/officeDocument/2006/relationships/hyperlink" Target="https://podminky.urs.cz/item/CS_URS_2022_02/282602112" TargetMode="External"/><Relationship Id="rId113" Type="http://schemas.openxmlformats.org/officeDocument/2006/relationships/hyperlink" Target="https://podminky.urs.cz/item/CS_URS_2022_02/628611141" TargetMode="External"/><Relationship Id="rId118" Type="http://schemas.openxmlformats.org/officeDocument/2006/relationships/hyperlink" Target="https://podminky.urs.cz/item/CS_URS_2022_02/914511112" TargetMode="External"/><Relationship Id="rId134" Type="http://schemas.openxmlformats.org/officeDocument/2006/relationships/hyperlink" Target="https://podminky.urs.cz/item/CS_URS_2022_02/966006132" TargetMode="External"/><Relationship Id="rId139" Type="http://schemas.openxmlformats.org/officeDocument/2006/relationships/hyperlink" Target="https://podminky.urs.cz/item/CS_URS_2022_02/997211611" TargetMode="External"/><Relationship Id="rId80" Type="http://schemas.openxmlformats.org/officeDocument/2006/relationships/hyperlink" Target="https://podminky.urs.cz/item/CS_URS_2022_02/334351214" TargetMode="External"/><Relationship Id="rId85" Type="http://schemas.openxmlformats.org/officeDocument/2006/relationships/hyperlink" Target="https://podminky.urs.cz/item/CS_URS_2022_02/334361216" TargetMode="External"/><Relationship Id="rId150" Type="http://schemas.openxmlformats.org/officeDocument/2006/relationships/hyperlink" Target="https://podminky.urs.cz/item/CS_URS_2022_02/711748188" TargetMode="External"/><Relationship Id="rId12" Type="http://schemas.openxmlformats.org/officeDocument/2006/relationships/hyperlink" Target="https://podminky.urs.cz/item/CS_URS_2022_02/121151123" TargetMode="External"/><Relationship Id="rId17" Type="http://schemas.openxmlformats.org/officeDocument/2006/relationships/hyperlink" Target="https://podminky.urs.cz/item/CS_URS_2022_02/134702101" TargetMode="External"/><Relationship Id="rId25" Type="http://schemas.openxmlformats.org/officeDocument/2006/relationships/hyperlink" Target="https://podminky.urs.cz/item/CS_URS_2022_02/162201401" TargetMode="External"/><Relationship Id="rId33" Type="http://schemas.openxmlformats.org/officeDocument/2006/relationships/hyperlink" Target="https://podminky.urs.cz/item/CS_URS_2022_02/162301932" TargetMode="External"/><Relationship Id="rId38" Type="http://schemas.openxmlformats.org/officeDocument/2006/relationships/hyperlink" Target="https://podminky.urs.cz/item/CS_URS_2022_02/162751117" TargetMode="External"/><Relationship Id="rId46" Type="http://schemas.openxmlformats.org/officeDocument/2006/relationships/hyperlink" Target="https://podminky.urs.cz/item/CS_URS_2022_02/181411132" TargetMode="External"/><Relationship Id="rId59" Type="http://schemas.openxmlformats.org/officeDocument/2006/relationships/hyperlink" Target="https://podminky.urs.cz/item/CS_URS_2022_02/226111114" TargetMode="External"/><Relationship Id="rId67" Type="http://schemas.openxmlformats.org/officeDocument/2006/relationships/hyperlink" Target="https://podminky.urs.cz/item/CS_URS_2022_02/277354211" TargetMode="External"/><Relationship Id="rId103" Type="http://schemas.openxmlformats.org/officeDocument/2006/relationships/hyperlink" Target="https://podminky.urs.cz/item/CS_URS_2022_02/564871116" TargetMode="External"/><Relationship Id="rId108" Type="http://schemas.openxmlformats.org/officeDocument/2006/relationships/hyperlink" Target="https://podminky.urs.cz/item/CS_URS_2022_02/573231107" TargetMode="External"/><Relationship Id="rId116" Type="http://schemas.openxmlformats.org/officeDocument/2006/relationships/hyperlink" Target="https://podminky.urs.cz/item/CS_URS_2022_02/911331131" TargetMode="External"/><Relationship Id="rId124" Type="http://schemas.openxmlformats.org/officeDocument/2006/relationships/hyperlink" Target="https://podminky.urs.cz/item/CS_URS_2022_02/919735111" TargetMode="External"/><Relationship Id="rId129" Type="http://schemas.openxmlformats.org/officeDocument/2006/relationships/hyperlink" Target="https://podminky.urs.cz/item/CS_URS_2022_02/960321271" TargetMode="External"/><Relationship Id="rId137" Type="http://schemas.openxmlformats.org/officeDocument/2006/relationships/hyperlink" Target="https://podminky.urs.cz/item/CS_URS_2022_02/997211521" TargetMode="External"/><Relationship Id="rId20" Type="http://schemas.openxmlformats.org/officeDocument/2006/relationships/hyperlink" Target="https://podminky.urs.cz/item/CS_URS_2022_02/151712111" TargetMode="External"/><Relationship Id="rId41" Type="http://schemas.openxmlformats.org/officeDocument/2006/relationships/hyperlink" Target="https://podminky.urs.cz/item/CS_URS_2022_02/171251201" TargetMode="External"/><Relationship Id="rId54" Type="http://schemas.openxmlformats.org/officeDocument/2006/relationships/hyperlink" Target="https://podminky.urs.cz/item/CS_URS_2022_02/212755216" TargetMode="External"/><Relationship Id="rId62" Type="http://schemas.openxmlformats.org/officeDocument/2006/relationships/hyperlink" Target="https://podminky.urs.cz/item/CS_URS_2022_02/273311124" TargetMode="External"/><Relationship Id="rId70" Type="http://schemas.openxmlformats.org/officeDocument/2006/relationships/hyperlink" Target="https://podminky.urs.cz/item/CS_URS_2022_02/317171126" TargetMode="External"/><Relationship Id="rId75" Type="http://schemas.openxmlformats.org/officeDocument/2006/relationships/hyperlink" Target="https://podminky.urs.cz/item/CS_URS_2022_02/334213121" TargetMode="External"/><Relationship Id="rId83" Type="http://schemas.openxmlformats.org/officeDocument/2006/relationships/hyperlink" Target="https://podminky.urs.cz/item/CS_URS_2022_02/334353111" TargetMode="External"/><Relationship Id="rId88" Type="http://schemas.openxmlformats.org/officeDocument/2006/relationships/hyperlink" Target="https://podminky.urs.cz/item/CS_URS_2022_02/334952113" TargetMode="External"/><Relationship Id="rId91" Type="http://schemas.openxmlformats.org/officeDocument/2006/relationships/hyperlink" Target="https://podminky.urs.cz/item/CS_URS_2022_02/451314211" TargetMode="External"/><Relationship Id="rId96" Type="http://schemas.openxmlformats.org/officeDocument/2006/relationships/hyperlink" Target="https://podminky.urs.cz/item/CS_URS_2022_02/452318510" TargetMode="External"/><Relationship Id="rId111" Type="http://schemas.openxmlformats.org/officeDocument/2006/relationships/hyperlink" Target="https://podminky.urs.cz/item/CS_URS_2022_02/578143133" TargetMode="External"/><Relationship Id="rId132" Type="http://schemas.openxmlformats.org/officeDocument/2006/relationships/hyperlink" Target="https://podminky.urs.cz/item/CS_URS_2022_02/963021112" TargetMode="External"/><Relationship Id="rId140" Type="http://schemas.openxmlformats.org/officeDocument/2006/relationships/hyperlink" Target="https://podminky.urs.cz/item/CS_URS_2022_02/997211612" TargetMode="External"/><Relationship Id="rId145" Type="http://schemas.openxmlformats.org/officeDocument/2006/relationships/hyperlink" Target="https://podminky.urs.cz/item/CS_URS_2022_02/998212111" TargetMode="External"/><Relationship Id="rId153" Type="http://schemas.openxmlformats.org/officeDocument/2006/relationships/hyperlink" Target="https://podminky.urs.cz/item/CS_URS_2022_02/764552427" TargetMode="External"/><Relationship Id="rId1" Type="http://schemas.openxmlformats.org/officeDocument/2006/relationships/hyperlink" Target="https://podminky.urs.cz/item/CS_URS_2022_02/111251203" TargetMode="External"/><Relationship Id="rId6" Type="http://schemas.openxmlformats.org/officeDocument/2006/relationships/hyperlink" Target="https://podminky.urs.cz/item/CS_URS_2022_02/113105113" TargetMode="External"/><Relationship Id="rId15" Type="http://schemas.openxmlformats.org/officeDocument/2006/relationships/hyperlink" Target="https://podminky.urs.cz/item/CS_URS_2022_02/124253101" TargetMode="External"/><Relationship Id="rId23" Type="http://schemas.openxmlformats.org/officeDocument/2006/relationships/hyperlink" Target="https://podminky.urs.cz/item/CS_URS_2022_02/153191121" TargetMode="External"/><Relationship Id="rId28" Type="http://schemas.openxmlformats.org/officeDocument/2006/relationships/hyperlink" Target="https://podminky.urs.cz/item/CS_URS_2022_02/162201412" TargetMode="External"/><Relationship Id="rId36" Type="http://schemas.openxmlformats.org/officeDocument/2006/relationships/hyperlink" Target="https://podminky.urs.cz/item/CS_URS_2022_02/162301971" TargetMode="External"/><Relationship Id="rId49" Type="http://schemas.openxmlformats.org/officeDocument/2006/relationships/hyperlink" Target="https://podminky.urs.cz/item/CS_URS_2022_02/185804312" TargetMode="External"/><Relationship Id="rId57" Type="http://schemas.openxmlformats.org/officeDocument/2006/relationships/hyperlink" Target="https://podminky.urs.cz/item/CS_URS_2022_02/222111116" TargetMode="External"/><Relationship Id="rId106" Type="http://schemas.openxmlformats.org/officeDocument/2006/relationships/hyperlink" Target="https://podminky.urs.cz/item/CS_URS_2022_02/573191111" TargetMode="External"/><Relationship Id="rId114" Type="http://schemas.openxmlformats.org/officeDocument/2006/relationships/hyperlink" Target="https://podminky.urs.cz/item/CS_URS_2022_02/871490410" TargetMode="External"/><Relationship Id="rId119" Type="http://schemas.openxmlformats.org/officeDocument/2006/relationships/hyperlink" Target="https://podminky.urs.cz/item/CS_URS_2022_02/916131213" TargetMode="External"/><Relationship Id="rId127" Type="http://schemas.openxmlformats.org/officeDocument/2006/relationships/hyperlink" Target="https://podminky.urs.cz/item/CS_URS_2022_02/936943131" TargetMode="External"/><Relationship Id="rId10" Type="http://schemas.openxmlformats.org/officeDocument/2006/relationships/hyperlink" Target="https://podminky.urs.cz/item/CS_URS_2022_02/114203103" TargetMode="External"/><Relationship Id="rId31" Type="http://schemas.openxmlformats.org/officeDocument/2006/relationships/hyperlink" Target="https://podminky.urs.cz/item/CS_URS_2022_02/162301501" TargetMode="External"/><Relationship Id="rId44" Type="http://schemas.openxmlformats.org/officeDocument/2006/relationships/hyperlink" Target="https://podminky.urs.cz/item/CS_URS_2022_02/174151101" TargetMode="External"/><Relationship Id="rId52" Type="http://schemas.openxmlformats.org/officeDocument/2006/relationships/hyperlink" Target="https://podminky.urs.cz/item/CS_URS_2022_02/211971121" TargetMode="External"/><Relationship Id="rId60" Type="http://schemas.openxmlformats.org/officeDocument/2006/relationships/hyperlink" Target="https://podminky.urs.cz/item/CS_URS_2022_02/231211311" TargetMode="External"/><Relationship Id="rId65" Type="http://schemas.openxmlformats.org/officeDocument/2006/relationships/hyperlink" Target="https://podminky.urs.cz/item/CS_URS_2022_02/277321118" TargetMode="External"/><Relationship Id="rId73" Type="http://schemas.openxmlformats.org/officeDocument/2006/relationships/hyperlink" Target="https://podminky.urs.cz/item/CS_URS_2022_02/317353221" TargetMode="External"/><Relationship Id="rId78" Type="http://schemas.openxmlformats.org/officeDocument/2006/relationships/hyperlink" Target="https://podminky.urs.cz/item/CS_URS_2022_02/334323218" TargetMode="External"/><Relationship Id="rId81" Type="http://schemas.openxmlformats.org/officeDocument/2006/relationships/hyperlink" Target="https://podminky.urs.cz/item/CS_URS_2022_02/334352112" TargetMode="External"/><Relationship Id="rId86" Type="http://schemas.openxmlformats.org/officeDocument/2006/relationships/hyperlink" Target="https://podminky.urs.cz/item/CS_URS_2022_02/334361226" TargetMode="External"/><Relationship Id="rId94" Type="http://schemas.openxmlformats.org/officeDocument/2006/relationships/hyperlink" Target="https://podminky.urs.cz/item/CS_URS_2022_02/451571111" TargetMode="External"/><Relationship Id="rId99" Type="http://schemas.openxmlformats.org/officeDocument/2006/relationships/hyperlink" Target="https://podminky.urs.cz/item/CS_URS_2022_02/465513157" TargetMode="External"/><Relationship Id="rId101" Type="http://schemas.openxmlformats.org/officeDocument/2006/relationships/hyperlink" Target="https://podminky.urs.cz/item/CS_URS_2022_02/467510111" TargetMode="External"/><Relationship Id="rId122" Type="http://schemas.openxmlformats.org/officeDocument/2006/relationships/hyperlink" Target="https://podminky.urs.cz/item/CS_URS_2022_02/919721202" TargetMode="External"/><Relationship Id="rId130" Type="http://schemas.openxmlformats.org/officeDocument/2006/relationships/hyperlink" Target="https://podminky.urs.cz/item/CS_URS_2022_02/962021112" TargetMode="External"/><Relationship Id="rId135" Type="http://schemas.openxmlformats.org/officeDocument/2006/relationships/hyperlink" Target="https://podminky.urs.cz/item/CS_URS_2022_02/997211511" TargetMode="External"/><Relationship Id="rId143" Type="http://schemas.openxmlformats.org/officeDocument/2006/relationships/hyperlink" Target="https://podminky.urs.cz/item/CS_URS_2022_02/997221875" TargetMode="External"/><Relationship Id="rId148" Type="http://schemas.openxmlformats.org/officeDocument/2006/relationships/hyperlink" Target="https://podminky.urs.cz/item/CS_URS_2022_02/711331383" TargetMode="External"/><Relationship Id="rId151" Type="http://schemas.openxmlformats.org/officeDocument/2006/relationships/hyperlink" Target="https://podminky.urs.cz/item/CS_URS_2022_02/715132001" TargetMode="External"/><Relationship Id="rId4" Type="http://schemas.openxmlformats.org/officeDocument/2006/relationships/hyperlink" Target="https://podminky.urs.cz/item/CS_URS_2022_02/112251101" TargetMode="External"/><Relationship Id="rId9" Type="http://schemas.openxmlformats.org/officeDocument/2006/relationships/hyperlink" Target="https://podminky.urs.cz/item/CS_URS_2022_02/113154225" TargetMode="External"/><Relationship Id="rId13" Type="http://schemas.openxmlformats.org/officeDocument/2006/relationships/hyperlink" Target="https://podminky.urs.cz/item/CS_URS_2022_02/122252204" TargetMode="External"/><Relationship Id="rId18" Type="http://schemas.openxmlformats.org/officeDocument/2006/relationships/hyperlink" Target="https://podminky.urs.cz/item/CS_URS_2022_02/134702109" TargetMode="External"/><Relationship Id="rId39" Type="http://schemas.openxmlformats.org/officeDocument/2006/relationships/hyperlink" Target="https://podminky.urs.cz/item/CS_URS_2022_02/162751119" TargetMode="External"/><Relationship Id="rId109" Type="http://schemas.openxmlformats.org/officeDocument/2006/relationships/hyperlink" Target="https://podminky.urs.cz/item/CS_URS_2022_02/577144131" TargetMode="External"/><Relationship Id="rId34" Type="http://schemas.openxmlformats.org/officeDocument/2006/relationships/hyperlink" Target="https://podminky.urs.cz/item/CS_URS_2022_02/162301951" TargetMode="External"/><Relationship Id="rId50" Type="http://schemas.openxmlformats.org/officeDocument/2006/relationships/hyperlink" Target="https://podminky.urs.cz/item/CS_URS_2022_02/185851121" TargetMode="External"/><Relationship Id="rId55" Type="http://schemas.openxmlformats.org/officeDocument/2006/relationships/hyperlink" Target="https://podminky.urs.cz/item/CS_URS_2022_02/213141111" TargetMode="External"/><Relationship Id="rId76" Type="http://schemas.openxmlformats.org/officeDocument/2006/relationships/hyperlink" Target="https://podminky.urs.cz/item/CS_URS_2022_02/334214121" TargetMode="External"/><Relationship Id="rId97" Type="http://schemas.openxmlformats.org/officeDocument/2006/relationships/hyperlink" Target="https://podminky.urs.cz/item/CS_URS_2022_02/462511111" TargetMode="External"/><Relationship Id="rId104" Type="http://schemas.openxmlformats.org/officeDocument/2006/relationships/hyperlink" Target="https://podminky.urs.cz/item/CS_URS_2022_02/565166112" TargetMode="External"/><Relationship Id="rId120" Type="http://schemas.openxmlformats.org/officeDocument/2006/relationships/hyperlink" Target="https://podminky.urs.cz/item/CS_URS_2022_02/916231213" TargetMode="External"/><Relationship Id="rId125" Type="http://schemas.openxmlformats.org/officeDocument/2006/relationships/hyperlink" Target="https://podminky.urs.cz/item/CS_URS_2022_02/931994141" TargetMode="External"/><Relationship Id="rId141" Type="http://schemas.openxmlformats.org/officeDocument/2006/relationships/hyperlink" Target="https://podminky.urs.cz/item/CS_URS_2022_02/997221861" TargetMode="External"/><Relationship Id="rId146" Type="http://schemas.openxmlformats.org/officeDocument/2006/relationships/hyperlink" Target="https://podminky.urs.cz/item/CS_URS_2022_02/711311001" TargetMode="External"/><Relationship Id="rId7" Type="http://schemas.openxmlformats.org/officeDocument/2006/relationships/hyperlink" Target="https://podminky.urs.cz/item/CS_URS_2022_02/113107323" TargetMode="External"/><Relationship Id="rId71" Type="http://schemas.openxmlformats.org/officeDocument/2006/relationships/hyperlink" Target="https://podminky.urs.cz/item/CS_URS_2022_02/317321118" TargetMode="External"/><Relationship Id="rId92" Type="http://schemas.openxmlformats.org/officeDocument/2006/relationships/hyperlink" Target="https://podminky.urs.cz/item/CS_URS_2022_02/451477121" TargetMode="External"/><Relationship Id="rId2" Type="http://schemas.openxmlformats.org/officeDocument/2006/relationships/hyperlink" Target="https://podminky.urs.cz/item/CS_URS_2022_02/112101101" TargetMode="External"/><Relationship Id="rId29" Type="http://schemas.openxmlformats.org/officeDocument/2006/relationships/hyperlink" Target="https://podminky.urs.cz/item/CS_URS_2022_02/162201421" TargetMode="External"/><Relationship Id="rId24" Type="http://schemas.openxmlformats.org/officeDocument/2006/relationships/hyperlink" Target="https://podminky.urs.cz/item/CS_URS_2022_02/153191131" TargetMode="External"/><Relationship Id="rId40" Type="http://schemas.openxmlformats.org/officeDocument/2006/relationships/hyperlink" Target="https://podminky.urs.cz/item/CS_URS_2022_02/167151111" TargetMode="External"/><Relationship Id="rId45" Type="http://schemas.openxmlformats.org/officeDocument/2006/relationships/hyperlink" Target="https://podminky.urs.cz/item/CS_URS_2022_02/175111101" TargetMode="External"/><Relationship Id="rId66" Type="http://schemas.openxmlformats.org/officeDocument/2006/relationships/hyperlink" Target="https://podminky.urs.cz/item/CS_URS_2022_02/277354111" TargetMode="External"/><Relationship Id="rId87" Type="http://schemas.openxmlformats.org/officeDocument/2006/relationships/hyperlink" Target="https://podminky.urs.cz/item/CS_URS_2022_02/334951113" TargetMode="External"/><Relationship Id="rId110" Type="http://schemas.openxmlformats.org/officeDocument/2006/relationships/hyperlink" Target="https://podminky.urs.cz/item/CS_URS_2022_02/577155132" TargetMode="External"/><Relationship Id="rId115" Type="http://schemas.openxmlformats.org/officeDocument/2006/relationships/hyperlink" Target="https://podminky.urs.cz/item/CS_URS_2022_02/911121111" TargetMode="External"/><Relationship Id="rId131" Type="http://schemas.openxmlformats.org/officeDocument/2006/relationships/hyperlink" Target="https://podminky.urs.cz/item/CS_URS_2022_02/962051111" TargetMode="External"/><Relationship Id="rId136" Type="http://schemas.openxmlformats.org/officeDocument/2006/relationships/hyperlink" Target="https://podminky.urs.cz/item/CS_URS_2022_02/997211519" TargetMode="External"/><Relationship Id="rId61" Type="http://schemas.openxmlformats.org/officeDocument/2006/relationships/hyperlink" Target="https://podminky.urs.cz/item/CS_URS_2022_02/242111111" TargetMode="External"/><Relationship Id="rId82" Type="http://schemas.openxmlformats.org/officeDocument/2006/relationships/hyperlink" Target="https://podminky.urs.cz/item/CS_URS_2022_02/334352212" TargetMode="External"/><Relationship Id="rId152" Type="http://schemas.openxmlformats.org/officeDocument/2006/relationships/hyperlink" Target="https://podminky.urs.cz/item/CS_URS_2022_02/764551404" TargetMode="External"/><Relationship Id="rId19" Type="http://schemas.openxmlformats.org/officeDocument/2006/relationships/hyperlink" Target="https://podminky.urs.cz/item/CS_URS_2022_02/151711111" TargetMode="External"/><Relationship Id="rId14" Type="http://schemas.openxmlformats.org/officeDocument/2006/relationships/hyperlink" Target="https://podminky.urs.cz/item/CS_URS_2022_02/122251105" TargetMode="External"/><Relationship Id="rId30" Type="http://schemas.openxmlformats.org/officeDocument/2006/relationships/hyperlink" Target="https://podminky.urs.cz/item/CS_URS_2022_02/162201422" TargetMode="External"/><Relationship Id="rId35" Type="http://schemas.openxmlformats.org/officeDocument/2006/relationships/hyperlink" Target="https://podminky.urs.cz/item/CS_URS_2022_02/162301952" TargetMode="External"/><Relationship Id="rId56" Type="http://schemas.openxmlformats.org/officeDocument/2006/relationships/hyperlink" Target="https://podminky.urs.cz/item/CS_URS_2022_02/213141112" TargetMode="External"/><Relationship Id="rId77" Type="http://schemas.openxmlformats.org/officeDocument/2006/relationships/hyperlink" Target="https://podminky.urs.cz/item/CS_URS_2022_02/334323118" TargetMode="External"/><Relationship Id="rId100" Type="http://schemas.openxmlformats.org/officeDocument/2006/relationships/hyperlink" Target="https://podminky.urs.cz/item/CS_URS_2022_02/465513256" TargetMode="External"/><Relationship Id="rId105" Type="http://schemas.openxmlformats.org/officeDocument/2006/relationships/hyperlink" Target="https://podminky.urs.cz/item/CS_URS_2022_02/569903311" TargetMode="External"/><Relationship Id="rId126" Type="http://schemas.openxmlformats.org/officeDocument/2006/relationships/hyperlink" Target="https://podminky.urs.cz/item/CS_URS_2022_02/931994142" TargetMode="External"/><Relationship Id="rId147" Type="http://schemas.openxmlformats.org/officeDocument/2006/relationships/hyperlink" Target="https://podminky.urs.cz/item/CS_URS_2022_02/711321131" TargetMode="External"/><Relationship Id="rId8" Type="http://schemas.openxmlformats.org/officeDocument/2006/relationships/hyperlink" Target="https://podminky.urs.cz/item/CS_URS_2022_02/113154123" TargetMode="External"/><Relationship Id="rId51" Type="http://schemas.openxmlformats.org/officeDocument/2006/relationships/hyperlink" Target="https://podminky.urs.cz/item/CS_URS_2022_02/212341111" TargetMode="External"/><Relationship Id="rId72" Type="http://schemas.openxmlformats.org/officeDocument/2006/relationships/hyperlink" Target="https://podminky.urs.cz/item/CS_URS_2022_02/317353121" TargetMode="External"/><Relationship Id="rId93" Type="http://schemas.openxmlformats.org/officeDocument/2006/relationships/hyperlink" Target="https://podminky.urs.cz/item/CS_URS_2022_02/451477122" TargetMode="External"/><Relationship Id="rId98" Type="http://schemas.openxmlformats.org/officeDocument/2006/relationships/hyperlink" Target="https://podminky.urs.cz/item/CS_URS_2022_02/465513127" TargetMode="External"/><Relationship Id="rId121" Type="http://schemas.openxmlformats.org/officeDocument/2006/relationships/hyperlink" Target="https://podminky.urs.cz/item/CS_URS_2022_02/919122132" TargetMode="External"/><Relationship Id="rId142" Type="http://schemas.openxmlformats.org/officeDocument/2006/relationships/hyperlink" Target="https://podminky.urs.cz/item/CS_URS_2022_02/997221862" TargetMode="External"/><Relationship Id="rId3" Type="http://schemas.openxmlformats.org/officeDocument/2006/relationships/hyperlink" Target="https://podminky.urs.cz/item/CS_URS_2022_02/112101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>
      <selection activeCell="B1" sqref="B1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182" t="s">
        <v>6</v>
      </c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S2" s="16" t="s">
        <v>7</v>
      </c>
      <c r="BT2" s="16" t="s">
        <v>8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1:74" ht="24.95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1:74" ht="12" customHeight="1">
      <c r="B5" s="19"/>
      <c r="D5" s="23" t="s">
        <v>14</v>
      </c>
      <c r="K5" s="212" t="s">
        <v>15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R5" s="19"/>
      <c r="BE5" s="209" t="s">
        <v>16</v>
      </c>
      <c r="BS5" s="16" t="s">
        <v>7</v>
      </c>
    </row>
    <row r="6" spans="1:74" ht="36.950000000000003" customHeight="1">
      <c r="B6" s="19"/>
      <c r="D6" s="25" t="s">
        <v>17</v>
      </c>
      <c r="K6" s="213" t="s">
        <v>18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R6" s="19"/>
      <c r="BE6" s="210"/>
      <c r="BS6" s="16" t="s">
        <v>7</v>
      </c>
    </row>
    <row r="7" spans="1:74" ht="12" customHeight="1">
      <c r="B7" s="19"/>
      <c r="D7" s="26" t="s">
        <v>19</v>
      </c>
      <c r="K7" s="24" t="s">
        <v>3</v>
      </c>
      <c r="AK7" s="26" t="s">
        <v>20</v>
      </c>
      <c r="AN7" s="24" t="s">
        <v>3</v>
      </c>
      <c r="AR7" s="19"/>
      <c r="BE7" s="210"/>
      <c r="BS7" s="16" t="s">
        <v>7</v>
      </c>
    </row>
    <row r="8" spans="1:74" ht="12" customHeight="1">
      <c r="B8" s="19"/>
      <c r="D8" s="26" t="s">
        <v>21</v>
      </c>
      <c r="K8" s="24" t="s">
        <v>22</v>
      </c>
      <c r="AK8" s="26" t="s">
        <v>23</v>
      </c>
      <c r="AN8" s="27" t="s">
        <v>24</v>
      </c>
      <c r="AR8" s="19"/>
      <c r="BE8" s="210"/>
      <c r="BS8" s="16" t="s">
        <v>7</v>
      </c>
    </row>
    <row r="9" spans="1:74" ht="14.45" customHeight="1">
      <c r="B9" s="19"/>
      <c r="AR9" s="19"/>
      <c r="BE9" s="210"/>
      <c r="BS9" s="16" t="s">
        <v>7</v>
      </c>
    </row>
    <row r="10" spans="1:74" ht="12" customHeight="1">
      <c r="B10" s="19"/>
      <c r="D10" s="26" t="s">
        <v>25</v>
      </c>
      <c r="AK10" s="26" t="s">
        <v>26</v>
      </c>
      <c r="AN10" s="24" t="s">
        <v>3</v>
      </c>
      <c r="AR10" s="19"/>
      <c r="BE10" s="210"/>
      <c r="BS10" s="16" t="s">
        <v>7</v>
      </c>
    </row>
    <row r="11" spans="1:74" ht="18.399999999999999" customHeight="1">
      <c r="B11" s="19"/>
      <c r="E11" s="24" t="s">
        <v>27</v>
      </c>
      <c r="AK11" s="26" t="s">
        <v>28</v>
      </c>
      <c r="AN11" s="24" t="s">
        <v>3</v>
      </c>
      <c r="AR11" s="19"/>
      <c r="BE11" s="210"/>
      <c r="BS11" s="16" t="s">
        <v>7</v>
      </c>
    </row>
    <row r="12" spans="1:74" ht="6.95" customHeight="1">
      <c r="B12" s="19"/>
      <c r="AR12" s="19"/>
      <c r="BE12" s="210"/>
      <c r="BS12" s="16" t="s">
        <v>7</v>
      </c>
    </row>
    <row r="13" spans="1:74" ht="12" customHeight="1">
      <c r="B13" s="19"/>
      <c r="D13" s="26" t="s">
        <v>29</v>
      </c>
      <c r="AK13" s="26" t="s">
        <v>26</v>
      </c>
      <c r="AN13" s="28" t="s">
        <v>30</v>
      </c>
      <c r="AR13" s="19"/>
      <c r="BE13" s="210"/>
      <c r="BS13" s="16" t="s">
        <v>7</v>
      </c>
    </row>
    <row r="14" spans="1:74" ht="12.75">
      <c r="B14" s="19"/>
      <c r="E14" s="214" t="s">
        <v>30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6" t="s">
        <v>28</v>
      </c>
      <c r="AN14" s="28" t="s">
        <v>30</v>
      </c>
      <c r="AR14" s="19"/>
      <c r="BE14" s="210"/>
      <c r="BS14" s="16" t="s">
        <v>7</v>
      </c>
    </row>
    <row r="15" spans="1:74" ht="6.95" customHeight="1">
      <c r="B15" s="19"/>
      <c r="AR15" s="19"/>
      <c r="BE15" s="210"/>
      <c r="BS15" s="16" t="s">
        <v>4</v>
      </c>
    </row>
    <row r="16" spans="1:74" ht="12" customHeight="1">
      <c r="B16" s="19"/>
      <c r="D16" s="26" t="s">
        <v>31</v>
      </c>
      <c r="AK16" s="26" t="s">
        <v>26</v>
      </c>
      <c r="AN16" s="24" t="s">
        <v>3</v>
      </c>
      <c r="AR16" s="19"/>
      <c r="BE16" s="210"/>
      <c r="BS16" s="16" t="s">
        <v>4</v>
      </c>
    </row>
    <row r="17" spans="2:71" ht="18.399999999999999" customHeight="1">
      <c r="B17" s="19"/>
      <c r="E17" s="24" t="s">
        <v>32</v>
      </c>
      <c r="AK17" s="26" t="s">
        <v>28</v>
      </c>
      <c r="AN17" s="24" t="s">
        <v>3</v>
      </c>
      <c r="AR17" s="19"/>
      <c r="BE17" s="210"/>
      <c r="BS17" s="16" t="s">
        <v>33</v>
      </c>
    </row>
    <row r="18" spans="2:71" ht="6.95" customHeight="1">
      <c r="B18" s="19"/>
      <c r="AR18" s="19"/>
      <c r="BE18" s="210"/>
      <c r="BS18" s="16" t="s">
        <v>7</v>
      </c>
    </row>
    <row r="19" spans="2:71" ht="12" customHeight="1">
      <c r="B19" s="19"/>
      <c r="D19" s="26" t="s">
        <v>34</v>
      </c>
      <c r="AK19" s="26" t="s">
        <v>26</v>
      </c>
      <c r="AN19" s="24" t="s">
        <v>3</v>
      </c>
      <c r="AR19" s="19"/>
      <c r="BE19" s="210"/>
      <c r="BS19" s="16" t="s">
        <v>7</v>
      </c>
    </row>
    <row r="20" spans="2:71" ht="18.399999999999999" customHeight="1">
      <c r="B20" s="19"/>
      <c r="E20" s="24" t="s">
        <v>35</v>
      </c>
      <c r="AK20" s="26" t="s">
        <v>28</v>
      </c>
      <c r="AN20" s="24" t="s">
        <v>3</v>
      </c>
      <c r="AR20" s="19"/>
      <c r="BE20" s="210"/>
      <c r="BS20" s="16" t="s">
        <v>4</v>
      </c>
    </row>
    <row r="21" spans="2:71" ht="6.95" customHeight="1">
      <c r="B21" s="19"/>
      <c r="AR21" s="19"/>
      <c r="BE21" s="210"/>
    </row>
    <row r="22" spans="2:71" ht="12" customHeight="1">
      <c r="B22" s="19"/>
      <c r="D22" s="26" t="s">
        <v>36</v>
      </c>
      <c r="AR22" s="19"/>
      <c r="BE22" s="210"/>
    </row>
    <row r="23" spans="2:71" ht="47.25" customHeight="1">
      <c r="B23" s="19"/>
      <c r="E23" s="216" t="s">
        <v>37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R23" s="19"/>
      <c r="BE23" s="210"/>
    </row>
    <row r="24" spans="2:71" ht="6.95" customHeight="1">
      <c r="B24" s="19"/>
      <c r="AR24" s="19"/>
      <c r="BE24" s="210"/>
    </row>
    <row r="25" spans="2:7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0"/>
    </row>
    <row r="26" spans="2:71" s="1" customFormat="1" ht="25.9" customHeight="1">
      <c r="B26" s="31"/>
      <c r="D26" s="32" t="s">
        <v>38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7">
        <f>ROUND(AG54,2)</f>
        <v>0</v>
      </c>
      <c r="AL26" s="218"/>
      <c r="AM26" s="218"/>
      <c r="AN26" s="218"/>
      <c r="AO26" s="218"/>
      <c r="AR26" s="31"/>
      <c r="BE26" s="210"/>
    </row>
    <row r="27" spans="2:71" s="1" customFormat="1" ht="6.95" customHeight="1">
      <c r="B27" s="31"/>
      <c r="AR27" s="31"/>
      <c r="BE27" s="210"/>
    </row>
    <row r="28" spans="2:71" s="1" customFormat="1" ht="12.75">
      <c r="B28" s="31"/>
      <c r="L28" s="219" t="s">
        <v>39</v>
      </c>
      <c r="M28" s="219"/>
      <c r="N28" s="219"/>
      <c r="O28" s="219"/>
      <c r="P28" s="219"/>
      <c r="W28" s="219" t="s">
        <v>40</v>
      </c>
      <c r="X28" s="219"/>
      <c r="Y28" s="219"/>
      <c r="Z28" s="219"/>
      <c r="AA28" s="219"/>
      <c r="AB28" s="219"/>
      <c r="AC28" s="219"/>
      <c r="AD28" s="219"/>
      <c r="AE28" s="219"/>
      <c r="AK28" s="219" t="s">
        <v>41</v>
      </c>
      <c r="AL28" s="219"/>
      <c r="AM28" s="219"/>
      <c r="AN28" s="219"/>
      <c r="AO28" s="219"/>
      <c r="AR28" s="31"/>
      <c r="BE28" s="210"/>
    </row>
    <row r="29" spans="2:71" s="2" customFormat="1" ht="14.45" customHeight="1">
      <c r="B29" s="35"/>
      <c r="D29" s="26" t="s">
        <v>42</v>
      </c>
      <c r="F29" s="26" t="s">
        <v>43</v>
      </c>
      <c r="L29" s="204">
        <v>0.21</v>
      </c>
      <c r="M29" s="203"/>
      <c r="N29" s="203"/>
      <c r="O29" s="203"/>
      <c r="P29" s="203"/>
      <c r="W29" s="202">
        <f>ROUND(AZ54, 2)</f>
        <v>0</v>
      </c>
      <c r="X29" s="203"/>
      <c r="Y29" s="203"/>
      <c r="Z29" s="203"/>
      <c r="AA29" s="203"/>
      <c r="AB29" s="203"/>
      <c r="AC29" s="203"/>
      <c r="AD29" s="203"/>
      <c r="AE29" s="203"/>
      <c r="AK29" s="202">
        <f>ROUND(AV54, 2)</f>
        <v>0</v>
      </c>
      <c r="AL29" s="203"/>
      <c r="AM29" s="203"/>
      <c r="AN29" s="203"/>
      <c r="AO29" s="203"/>
      <c r="AR29" s="35"/>
      <c r="BE29" s="211"/>
    </row>
    <row r="30" spans="2:71" s="2" customFormat="1" ht="14.45" customHeight="1">
      <c r="B30" s="35"/>
      <c r="F30" s="26" t="s">
        <v>44</v>
      </c>
      <c r="L30" s="204">
        <v>0.15</v>
      </c>
      <c r="M30" s="203"/>
      <c r="N30" s="203"/>
      <c r="O30" s="203"/>
      <c r="P30" s="203"/>
      <c r="W30" s="202">
        <f>ROUND(BA54, 2)</f>
        <v>0</v>
      </c>
      <c r="X30" s="203"/>
      <c r="Y30" s="203"/>
      <c r="Z30" s="203"/>
      <c r="AA30" s="203"/>
      <c r="AB30" s="203"/>
      <c r="AC30" s="203"/>
      <c r="AD30" s="203"/>
      <c r="AE30" s="203"/>
      <c r="AK30" s="202">
        <f>ROUND(AW54, 2)</f>
        <v>0</v>
      </c>
      <c r="AL30" s="203"/>
      <c r="AM30" s="203"/>
      <c r="AN30" s="203"/>
      <c r="AO30" s="203"/>
      <c r="AR30" s="35"/>
      <c r="BE30" s="211"/>
    </row>
    <row r="31" spans="2:71" s="2" customFormat="1" ht="14.45" hidden="1" customHeight="1">
      <c r="B31" s="35"/>
      <c r="F31" s="26" t="s">
        <v>45</v>
      </c>
      <c r="L31" s="204">
        <v>0.21</v>
      </c>
      <c r="M31" s="203"/>
      <c r="N31" s="203"/>
      <c r="O31" s="203"/>
      <c r="P31" s="203"/>
      <c r="W31" s="202">
        <f>ROUND(BB54, 2)</f>
        <v>0</v>
      </c>
      <c r="X31" s="203"/>
      <c r="Y31" s="203"/>
      <c r="Z31" s="203"/>
      <c r="AA31" s="203"/>
      <c r="AB31" s="203"/>
      <c r="AC31" s="203"/>
      <c r="AD31" s="203"/>
      <c r="AE31" s="203"/>
      <c r="AK31" s="202">
        <v>0</v>
      </c>
      <c r="AL31" s="203"/>
      <c r="AM31" s="203"/>
      <c r="AN31" s="203"/>
      <c r="AO31" s="203"/>
      <c r="AR31" s="35"/>
      <c r="BE31" s="211"/>
    </row>
    <row r="32" spans="2:71" s="2" customFormat="1" ht="14.45" hidden="1" customHeight="1">
      <c r="B32" s="35"/>
      <c r="F32" s="26" t="s">
        <v>46</v>
      </c>
      <c r="L32" s="204">
        <v>0.15</v>
      </c>
      <c r="M32" s="203"/>
      <c r="N32" s="203"/>
      <c r="O32" s="203"/>
      <c r="P32" s="203"/>
      <c r="W32" s="202">
        <f>ROUND(BC54, 2)</f>
        <v>0</v>
      </c>
      <c r="X32" s="203"/>
      <c r="Y32" s="203"/>
      <c r="Z32" s="203"/>
      <c r="AA32" s="203"/>
      <c r="AB32" s="203"/>
      <c r="AC32" s="203"/>
      <c r="AD32" s="203"/>
      <c r="AE32" s="203"/>
      <c r="AK32" s="202">
        <v>0</v>
      </c>
      <c r="AL32" s="203"/>
      <c r="AM32" s="203"/>
      <c r="AN32" s="203"/>
      <c r="AO32" s="203"/>
      <c r="AR32" s="35"/>
      <c r="BE32" s="211"/>
    </row>
    <row r="33" spans="2:44" s="2" customFormat="1" ht="14.45" hidden="1" customHeight="1">
      <c r="B33" s="35"/>
      <c r="F33" s="26" t="s">
        <v>47</v>
      </c>
      <c r="L33" s="204">
        <v>0</v>
      </c>
      <c r="M33" s="203"/>
      <c r="N33" s="203"/>
      <c r="O33" s="203"/>
      <c r="P33" s="203"/>
      <c r="W33" s="202">
        <f>ROUND(BD54, 2)</f>
        <v>0</v>
      </c>
      <c r="X33" s="203"/>
      <c r="Y33" s="203"/>
      <c r="Z33" s="203"/>
      <c r="AA33" s="203"/>
      <c r="AB33" s="203"/>
      <c r="AC33" s="203"/>
      <c r="AD33" s="203"/>
      <c r="AE33" s="203"/>
      <c r="AK33" s="202">
        <v>0</v>
      </c>
      <c r="AL33" s="203"/>
      <c r="AM33" s="203"/>
      <c r="AN33" s="203"/>
      <c r="AO33" s="203"/>
      <c r="AR33" s="35"/>
    </row>
    <row r="34" spans="2:44" s="1" customFormat="1" ht="6.95" customHeight="1">
      <c r="B34" s="31"/>
      <c r="AR34" s="31"/>
    </row>
    <row r="35" spans="2:44" s="1" customFormat="1" ht="25.9" customHeight="1">
      <c r="B35" s="31"/>
      <c r="C35" s="36"/>
      <c r="D35" s="37" t="s">
        <v>48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49</v>
      </c>
      <c r="U35" s="38"/>
      <c r="V35" s="38"/>
      <c r="W35" s="38"/>
      <c r="X35" s="205" t="s">
        <v>50</v>
      </c>
      <c r="Y35" s="206"/>
      <c r="Z35" s="206"/>
      <c r="AA35" s="206"/>
      <c r="AB35" s="206"/>
      <c r="AC35" s="38"/>
      <c r="AD35" s="38"/>
      <c r="AE35" s="38"/>
      <c r="AF35" s="38"/>
      <c r="AG35" s="38"/>
      <c r="AH35" s="38"/>
      <c r="AI35" s="38"/>
      <c r="AJ35" s="38"/>
      <c r="AK35" s="207">
        <f>SUM(AK26:AK33)</f>
        <v>0</v>
      </c>
      <c r="AL35" s="206"/>
      <c r="AM35" s="206"/>
      <c r="AN35" s="206"/>
      <c r="AO35" s="208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</row>
    <row r="42" spans="2:44" s="1" customFormat="1" ht="24.95" customHeight="1">
      <c r="B42" s="31"/>
      <c r="C42" s="20" t="s">
        <v>51</v>
      </c>
      <c r="AR42" s="31"/>
    </row>
    <row r="43" spans="2:44" s="1" customFormat="1" ht="6.95" customHeight="1">
      <c r="B43" s="31"/>
      <c r="AR43" s="31"/>
    </row>
    <row r="44" spans="2:44" s="3" customFormat="1" ht="12" customHeight="1">
      <c r="B44" s="44"/>
      <c r="C44" s="26" t="s">
        <v>14</v>
      </c>
      <c r="L44" s="3" t="str">
        <f>K5</f>
        <v>R22021</v>
      </c>
      <c r="AR44" s="44"/>
    </row>
    <row r="45" spans="2:44" s="4" customFormat="1" ht="36.950000000000003" customHeight="1">
      <c r="B45" s="45"/>
      <c r="C45" s="46" t="s">
        <v>17</v>
      </c>
      <c r="L45" s="193" t="str">
        <f>K6</f>
        <v>Silnice III/44214 - rekonstrukce mostu ev.č.44214-1 přes Dobešovský potok před obcí Dobešov</v>
      </c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R45" s="45"/>
    </row>
    <row r="46" spans="2:44" s="1" customFormat="1" ht="6.95" customHeight="1">
      <c r="B46" s="31"/>
      <c r="AR46" s="31"/>
    </row>
    <row r="47" spans="2:44" s="1" customFormat="1" ht="12" customHeight="1">
      <c r="B47" s="31"/>
      <c r="C47" s="26" t="s">
        <v>21</v>
      </c>
      <c r="L47" s="47" t="str">
        <f>IF(K8="","",K8)</f>
        <v>Odry, část Dobešov</v>
      </c>
      <c r="AI47" s="26" t="s">
        <v>23</v>
      </c>
      <c r="AM47" s="195" t="str">
        <f>IF(AN8= "","",AN8)</f>
        <v>4. 10. 2019</v>
      </c>
      <c r="AN47" s="195"/>
      <c r="AR47" s="31"/>
    </row>
    <row r="48" spans="2:44" s="1" customFormat="1" ht="6.95" customHeight="1">
      <c r="B48" s="31"/>
      <c r="AR48" s="31"/>
    </row>
    <row r="49" spans="1:91" s="1" customFormat="1" ht="15.2" customHeight="1">
      <c r="B49" s="31"/>
      <c r="C49" s="26" t="s">
        <v>25</v>
      </c>
      <c r="L49" s="3" t="str">
        <f>IF(E11= "","",E11)</f>
        <v>Správa silnic Moravskoslezského kraje, p.o.</v>
      </c>
      <c r="AI49" s="26" t="s">
        <v>31</v>
      </c>
      <c r="AM49" s="196" t="str">
        <f>IF(E17="","",E17)</f>
        <v>Rušar mosty, s.r.o.</v>
      </c>
      <c r="AN49" s="197"/>
      <c r="AO49" s="197"/>
      <c r="AP49" s="197"/>
      <c r="AR49" s="31"/>
      <c r="AS49" s="198" t="s">
        <v>52</v>
      </c>
      <c r="AT49" s="199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1:91" s="1" customFormat="1" ht="15.2" customHeight="1">
      <c r="B50" s="31"/>
      <c r="C50" s="26" t="s">
        <v>29</v>
      </c>
      <c r="L50" s="3" t="str">
        <f>IF(E14= "Vyplň údaj","",E14)</f>
        <v/>
      </c>
      <c r="AI50" s="26" t="s">
        <v>34</v>
      </c>
      <c r="AM50" s="196" t="str">
        <f>IF(E20="","",E20)</f>
        <v xml:space="preserve"> </v>
      </c>
      <c r="AN50" s="197"/>
      <c r="AO50" s="197"/>
      <c r="AP50" s="197"/>
      <c r="AR50" s="31"/>
      <c r="AS50" s="200"/>
      <c r="AT50" s="201"/>
      <c r="BD50" s="52"/>
    </row>
    <row r="51" spans="1:91" s="1" customFormat="1" ht="10.9" customHeight="1">
      <c r="B51" s="31"/>
      <c r="AR51" s="31"/>
      <c r="AS51" s="200"/>
      <c r="AT51" s="201"/>
      <c r="BD51" s="52"/>
    </row>
    <row r="52" spans="1:91" s="1" customFormat="1" ht="29.25" customHeight="1">
      <c r="B52" s="31"/>
      <c r="C52" s="189" t="s">
        <v>53</v>
      </c>
      <c r="D52" s="190"/>
      <c r="E52" s="190"/>
      <c r="F52" s="190"/>
      <c r="G52" s="190"/>
      <c r="H52" s="53"/>
      <c r="I52" s="191" t="s">
        <v>54</v>
      </c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2" t="s">
        <v>55</v>
      </c>
      <c r="AH52" s="190"/>
      <c r="AI52" s="190"/>
      <c r="AJ52" s="190"/>
      <c r="AK52" s="190"/>
      <c r="AL52" s="190"/>
      <c r="AM52" s="190"/>
      <c r="AN52" s="191" t="s">
        <v>56</v>
      </c>
      <c r="AO52" s="190"/>
      <c r="AP52" s="190"/>
      <c r="AQ52" s="54" t="s">
        <v>57</v>
      </c>
      <c r="AR52" s="31"/>
      <c r="AS52" s="55" t="s">
        <v>58</v>
      </c>
      <c r="AT52" s="56" t="s">
        <v>59</v>
      </c>
      <c r="AU52" s="56" t="s">
        <v>60</v>
      </c>
      <c r="AV52" s="56" t="s">
        <v>61</v>
      </c>
      <c r="AW52" s="56" t="s">
        <v>62</v>
      </c>
      <c r="AX52" s="56" t="s">
        <v>63</v>
      </c>
      <c r="AY52" s="56" t="s">
        <v>64</v>
      </c>
      <c r="AZ52" s="56" t="s">
        <v>65</v>
      </c>
      <c r="BA52" s="56" t="s">
        <v>66</v>
      </c>
      <c r="BB52" s="56" t="s">
        <v>67</v>
      </c>
      <c r="BC52" s="56" t="s">
        <v>68</v>
      </c>
      <c r="BD52" s="57" t="s">
        <v>69</v>
      </c>
    </row>
    <row r="53" spans="1:91" s="1" customFormat="1" ht="10.9" customHeight="1">
      <c r="B53" s="31"/>
      <c r="AR53" s="31"/>
      <c r="AS53" s="58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1:91" s="5" customFormat="1" ht="32.450000000000003" customHeight="1">
      <c r="B54" s="59"/>
      <c r="C54" s="60" t="s">
        <v>70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187">
        <f>ROUND(SUM(AG55:AG56),2)</f>
        <v>0</v>
      </c>
      <c r="AH54" s="187"/>
      <c r="AI54" s="187"/>
      <c r="AJ54" s="187"/>
      <c r="AK54" s="187"/>
      <c r="AL54" s="187"/>
      <c r="AM54" s="187"/>
      <c r="AN54" s="188">
        <f>SUM(AG54,AT54)</f>
        <v>0</v>
      </c>
      <c r="AO54" s="188"/>
      <c r="AP54" s="188"/>
      <c r="AQ54" s="63" t="s">
        <v>3</v>
      </c>
      <c r="AR54" s="59"/>
      <c r="AS54" s="64">
        <f>ROUND(SUM(AS55:AS56),2)</f>
        <v>0</v>
      </c>
      <c r="AT54" s="65">
        <f>ROUND(SUM(AV54:AW54),2)</f>
        <v>0</v>
      </c>
      <c r="AU54" s="66">
        <f>ROUND(SUM(AU55:AU56),5)</f>
        <v>0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ROUND(SUM(AZ55:AZ56),2)</f>
        <v>0</v>
      </c>
      <c r="BA54" s="65">
        <f>ROUND(SUM(BA55:BA56),2)</f>
        <v>0</v>
      </c>
      <c r="BB54" s="65">
        <f>ROUND(SUM(BB55:BB56),2)</f>
        <v>0</v>
      </c>
      <c r="BC54" s="65">
        <f>ROUND(SUM(BC55:BC56),2)</f>
        <v>0</v>
      </c>
      <c r="BD54" s="67">
        <f>ROUND(SUM(BD55:BD56),2)</f>
        <v>0</v>
      </c>
      <c r="BS54" s="68" t="s">
        <v>71</v>
      </c>
      <c r="BT54" s="68" t="s">
        <v>72</v>
      </c>
      <c r="BU54" s="69" t="s">
        <v>73</v>
      </c>
      <c r="BV54" s="68" t="s">
        <v>74</v>
      </c>
      <c r="BW54" s="68" t="s">
        <v>5</v>
      </c>
      <c r="BX54" s="68" t="s">
        <v>75</v>
      </c>
      <c r="CL54" s="68" t="s">
        <v>3</v>
      </c>
    </row>
    <row r="55" spans="1:91" s="6" customFormat="1" ht="16.5" customHeight="1">
      <c r="A55" s="70" t="s">
        <v>76</v>
      </c>
      <c r="B55" s="71"/>
      <c r="C55" s="72"/>
      <c r="D55" s="186" t="s">
        <v>77</v>
      </c>
      <c r="E55" s="186"/>
      <c r="F55" s="186"/>
      <c r="G55" s="186"/>
      <c r="H55" s="186"/>
      <c r="I55" s="73"/>
      <c r="J55" s="186" t="s">
        <v>78</v>
      </c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4">
        <f>'SO 000 - Vedlejší a ostat...'!J30</f>
        <v>0</v>
      </c>
      <c r="AH55" s="185"/>
      <c r="AI55" s="185"/>
      <c r="AJ55" s="185"/>
      <c r="AK55" s="185"/>
      <c r="AL55" s="185"/>
      <c r="AM55" s="185"/>
      <c r="AN55" s="184">
        <f>SUM(AG55,AT55)</f>
        <v>0</v>
      </c>
      <c r="AO55" s="185"/>
      <c r="AP55" s="185"/>
      <c r="AQ55" s="74" t="s">
        <v>79</v>
      </c>
      <c r="AR55" s="71"/>
      <c r="AS55" s="75">
        <v>0</v>
      </c>
      <c r="AT55" s="76">
        <f>ROUND(SUM(AV55:AW55),2)</f>
        <v>0</v>
      </c>
      <c r="AU55" s="77">
        <f>'SO 000 - Vedlejší a ostat...'!P84</f>
        <v>0</v>
      </c>
      <c r="AV55" s="76">
        <f>'SO 000 - Vedlejší a ostat...'!J33</f>
        <v>0</v>
      </c>
      <c r="AW55" s="76">
        <f>'SO 000 - Vedlejší a ostat...'!J34</f>
        <v>0</v>
      </c>
      <c r="AX55" s="76">
        <f>'SO 000 - Vedlejší a ostat...'!J35</f>
        <v>0</v>
      </c>
      <c r="AY55" s="76">
        <f>'SO 000 - Vedlejší a ostat...'!J36</f>
        <v>0</v>
      </c>
      <c r="AZ55" s="76">
        <f>'SO 000 - Vedlejší a ostat...'!F33</f>
        <v>0</v>
      </c>
      <c r="BA55" s="76">
        <f>'SO 000 - Vedlejší a ostat...'!F34</f>
        <v>0</v>
      </c>
      <c r="BB55" s="76">
        <f>'SO 000 - Vedlejší a ostat...'!F35</f>
        <v>0</v>
      </c>
      <c r="BC55" s="76">
        <f>'SO 000 - Vedlejší a ostat...'!F36</f>
        <v>0</v>
      </c>
      <c r="BD55" s="78">
        <f>'SO 000 - Vedlejší a ostat...'!F37</f>
        <v>0</v>
      </c>
      <c r="BT55" s="79" t="s">
        <v>80</v>
      </c>
      <c r="BV55" s="79" t="s">
        <v>74</v>
      </c>
      <c r="BW55" s="79" t="s">
        <v>81</v>
      </c>
      <c r="BX55" s="79" t="s">
        <v>5</v>
      </c>
      <c r="CL55" s="79" t="s">
        <v>3</v>
      </c>
      <c r="CM55" s="79" t="s">
        <v>82</v>
      </c>
    </row>
    <row r="56" spans="1:91" s="6" customFormat="1" ht="16.5" customHeight="1">
      <c r="A56" s="70" t="s">
        <v>76</v>
      </c>
      <c r="B56" s="71"/>
      <c r="C56" s="72"/>
      <c r="D56" s="186" t="s">
        <v>83</v>
      </c>
      <c r="E56" s="186"/>
      <c r="F56" s="186"/>
      <c r="G56" s="186"/>
      <c r="H56" s="186"/>
      <c r="I56" s="73"/>
      <c r="J56" s="186" t="s">
        <v>84</v>
      </c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4">
        <f>'SO 201 - Most'!J30</f>
        <v>0</v>
      </c>
      <c r="AH56" s="185"/>
      <c r="AI56" s="185"/>
      <c r="AJ56" s="185"/>
      <c r="AK56" s="185"/>
      <c r="AL56" s="185"/>
      <c r="AM56" s="185"/>
      <c r="AN56" s="184">
        <f>SUM(AG56,AT56)</f>
        <v>0</v>
      </c>
      <c r="AO56" s="185"/>
      <c r="AP56" s="185"/>
      <c r="AQ56" s="74" t="s">
        <v>79</v>
      </c>
      <c r="AR56" s="71"/>
      <c r="AS56" s="80">
        <v>0</v>
      </c>
      <c r="AT56" s="81">
        <f>ROUND(SUM(AV56:AW56),2)</f>
        <v>0</v>
      </c>
      <c r="AU56" s="82">
        <f>'SO 201 - Most'!P94</f>
        <v>0</v>
      </c>
      <c r="AV56" s="81">
        <f>'SO 201 - Most'!J33</f>
        <v>0</v>
      </c>
      <c r="AW56" s="81">
        <f>'SO 201 - Most'!J34</f>
        <v>0</v>
      </c>
      <c r="AX56" s="81">
        <f>'SO 201 - Most'!J35</f>
        <v>0</v>
      </c>
      <c r="AY56" s="81">
        <f>'SO 201 - Most'!J36</f>
        <v>0</v>
      </c>
      <c r="AZ56" s="81">
        <f>'SO 201 - Most'!F33</f>
        <v>0</v>
      </c>
      <c r="BA56" s="81">
        <f>'SO 201 - Most'!F34</f>
        <v>0</v>
      </c>
      <c r="BB56" s="81">
        <f>'SO 201 - Most'!F35</f>
        <v>0</v>
      </c>
      <c r="BC56" s="81">
        <f>'SO 201 - Most'!F36</f>
        <v>0</v>
      </c>
      <c r="BD56" s="83">
        <f>'SO 201 - Most'!F37</f>
        <v>0</v>
      </c>
      <c r="BT56" s="79" t="s">
        <v>80</v>
      </c>
      <c r="BV56" s="79" t="s">
        <v>74</v>
      </c>
      <c r="BW56" s="79" t="s">
        <v>85</v>
      </c>
      <c r="BX56" s="79" t="s">
        <v>5</v>
      </c>
      <c r="CL56" s="79" t="s">
        <v>86</v>
      </c>
      <c r="CM56" s="79" t="s">
        <v>82</v>
      </c>
    </row>
    <row r="57" spans="1:91" s="1" customFormat="1" ht="30" customHeight="1">
      <c r="B57" s="31"/>
      <c r="AR57" s="31"/>
    </row>
    <row r="58" spans="1:91" s="1" customFormat="1" ht="6.95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31"/>
    </row>
  </sheetData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SO 000 - Vedlejší a ostat...'!C2" display="/" xr:uid="{00000000-0004-0000-0000-000000000000}"/>
    <hyperlink ref="A56" location="'SO 201 - Most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31"/>
  <sheetViews>
    <sheetView showGridLines="0" workbookViewId="0">
      <selection activeCell="B1" sqref="B1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2" t="s">
        <v>6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6" t="s">
        <v>81</v>
      </c>
    </row>
    <row r="3" spans="2:46" ht="6.95" hidden="1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hidden="1" customHeight="1">
      <c r="B4" s="19"/>
      <c r="D4" s="20" t="s">
        <v>87</v>
      </c>
      <c r="L4" s="19"/>
      <c r="M4" s="84" t="s">
        <v>11</v>
      </c>
      <c r="AT4" s="16" t="s">
        <v>4</v>
      </c>
    </row>
    <row r="5" spans="2:46" ht="6.95" hidden="1" customHeight="1">
      <c r="B5" s="19"/>
      <c r="L5" s="19"/>
    </row>
    <row r="6" spans="2:46" ht="12" hidden="1" customHeight="1">
      <c r="B6" s="19"/>
      <c r="D6" s="26" t="s">
        <v>17</v>
      </c>
      <c r="L6" s="19"/>
    </row>
    <row r="7" spans="2:46" ht="16.5" hidden="1" customHeight="1">
      <c r="B7" s="19"/>
      <c r="E7" s="221" t="str">
        <f>'Rekapitulace stavby'!K6</f>
        <v>Silnice III/44214 - rekonstrukce mostu ev.č.44214-1 přes Dobešovský potok před obcí Dobešov</v>
      </c>
      <c r="F7" s="222"/>
      <c r="G7" s="222"/>
      <c r="H7" s="222"/>
      <c r="L7" s="19"/>
    </row>
    <row r="8" spans="2:46" s="1" customFormat="1" ht="12" hidden="1" customHeight="1">
      <c r="B8" s="31"/>
      <c r="D8" s="26" t="s">
        <v>88</v>
      </c>
      <c r="L8" s="31"/>
    </row>
    <row r="9" spans="2:46" s="1" customFormat="1" ht="16.5" hidden="1" customHeight="1">
      <c r="B9" s="31"/>
      <c r="E9" s="193" t="s">
        <v>89</v>
      </c>
      <c r="F9" s="220"/>
      <c r="G9" s="220"/>
      <c r="H9" s="220"/>
      <c r="L9" s="31"/>
    </row>
    <row r="10" spans="2:46" s="1" customFormat="1" hidden="1">
      <c r="B10" s="31"/>
      <c r="L10" s="31"/>
    </row>
    <row r="11" spans="2:46" s="1" customFormat="1" ht="12" hidden="1" customHeight="1">
      <c r="B11" s="31"/>
      <c r="D11" s="26" t="s">
        <v>19</v>
      </c>
      <c r="F11" s="24" t="s">
        <v>3</v>
      </c>
      <c r="I11" s="26" t="s">
        <v>20</v>
      </c>
      <c r="J11" s="24" t="s">
        <v>3</v>
      </c>
      <c r="L11" s="31"/>
    </row>
    <row r="12" spans="2:46" s="1" customFormat="1" ht="12" hidden="1" customHeight="1">
      <c r="B12" s="31"/>
      <c r="D12" s="26" t="s">
        <v>21</v>
      </c>
      <c r="F12" s="24" t="s">
        <v>22</v>
      </c>
      <c r="I12" s="26" t="s">
        <v>23</v>
      </c>
      <c r="J12" s="48" t="str">
        <f>'Rekapitulace stavby'!AN8</f>
        <v>4. 10. 2019</v>
      </c>
      <c r="L12" s="31"/>
    </row>
    <row r="13" spans="2:46" s="1" customFormat="1" ht="10.9" hidden="1" customHeight="1">
      <c r="B13" s="31"/>
      <c r="L13" s="31"/>
    </row>
    <row r="14" spans="2:46" s="1" customFormat="1" ht="12" hidden="1" customHeight="1">
      <c r="B14" s="31"/>
      <c r="D14" s="26" t="s">
        <v>25</v>
      </c>
      <c r="I14" s="26" t="s">
        <v>26</v>
      </c>
      <c r="J14" s="24" t="s">
        <v>3</v>
      </c>
      <c r="L14" s="31"/>
    </row>
    <row r="15" spans="2:46" s="1" customFormat="1" ht="18" hidden="1" customHeight="1">
      <c r="B15" s="31"/>
      <c r="E15" s="24" t="s">
        <v>27</v>
      </c>
      <c r="I15" s="26" t="s">
        <v>28</v>
      </c>
      <c r="J15" s="24" t="s">
        <v>3</v>
      </c>
      <c r="L15" s="31"/>
    </row>
    <row r="16" spans="2:46" s="1" customFormat="1" ht="6.95" hidden="1" customHeight="1">
      <c r="B16" s="31"/>
      <c r="L16" s="31"/>
    </row>
    <row r="17" spans="2:12" s="1" customFormat="1" ht="12" hidden="1" customHeight="1">
      <c r="B17" s="31"/>
      <c r="D17" s="26" t="s">
        <v>29</v>
      </c>
      <c r="I17" s="26" t="s">
        <v>26</v>
      </c>
      <c r="J17" s="27" t="str">
        <f>'Rekapitulace stavby'!AN13</f>
        <v>Vyplň údaj</v>
      </c>
      <c r="L17" s="31"/>
    </row>
    <row r="18" spans="2:12" s="1" customFormat="1" ht="18" hidden="1" customHeight="1">
      <c r="B18" s="31"/>
      <c r="E18" s="223" t="str">
        <f>'Rekapitulace stavby'!E14</f>
        <v>Vyplň údaj</v>
      </c>
      <c r="F18" s="212"/>
      <c r="G18" s="212"/>
      <c r="H18" s="212"/>
      <c r="I18" s="26" t="s">
        <v>28</v>
      </c>
      <c r="J18" s="27" t="str">
        <f>'Rekapitulace stavby'!AN14</f>
        <v>Vyplň údaj</v>
      </c>
      <c r="L18" s="31"/>
    </row>
    <row r="19" spans="2:12" s="1" customFormat="1" ht="6.95" hidden="1" customHeight="1">
      <c r="B19" s="31"/>
      <c r="L19" s="31"/>
    </row>
    <row r="20" spans="2:12" s="1" customFormat="1" ht="12" hidden="1" customHeight="1">
      <c r="B20" s="31"/>
      <c r="D20" s="26" t="s">
        <v>31</v>
      </c>
      <c r="I20" s="26" t="s">
        <v>26</v>
      </c>
      <c r="J20" s="24" t="s">
        <v>3</v>
      </c>
      <c r="L20" s="31"/>
    </row>
    <row r="21" spans="2:12" s="1" customFormat="1" ht="18" hidden="1" customHeight="1">
      <c r="B21" s="31"/>
      <c r="E21" s="24" t="s">
        <v>32</v>
      </c>
      <c r="I21" s="26" t="s">
        <v>28</v>
      </c>
      <c r="J21" s="24" t="s">
        <v>3</v>
      </c>
      <c r="L21" s="31"/>
    </row>
    <row r="22" spans="2:12" s="1" customFormat="1" ht="6.95" hidden="1" customHeight="1">
      <c r="B22" s="31"/>
      <c r="L22" s="31"/>
    </row>
    <row r="23" spans="2:12" s="1" customFormat="1" ht="12" hidden="1" customHeight="1">
      <c r="B23" s="31"/>
      <c r="D23" s="26" t="s">
        <v>34</v>
      </c>
      <c r="I23" s="26" t="s">
        <v>26</v>
      </c>
      <c r="J23" s="24" t="s">
        <v>3</v>
      </c>
      <c r="L23" s="31"/>
    </row>
    <row r="24" spans="2:12" s="1" customFormat="1" ht="18" hidden="1" customHeight="1">
      <c r="B24" s="31"/>
      <c r="E24" s="24" t="s">
        <v>35</v>
      </c>
      <c r="I24" s="26" t="s">
        <v>28</v>
      </c>
      <c r="J24" s="24" t="s">
        <v>3</v>
      </c>
      <c r="L24" s="31"/>
    </row>
    <row r="25" spans="2:12" s="1" customFormat="1" ht="6.95" hidden="1" customHeight="1">
      <c r="B25" s="31"/>
      <c r="L25" s="31"/>
    </row>
    <row r="26" spans="2:12" s="1" customFormat="1" ht="12" hidden="1" customHeight="1">
      <c r="B26" s="31"/>
      <c r="D26" s="26" t="s">
        <v>36</v>
      </c>
      <c r="L26" s="31"/>
    </row>
    <row r="27" spans="2:12" s="7" customFormat="1" ht="16.5" hidden="1" customHeight="1">
      <c r="B27" s="85"/>
      <c r="E27" s="216" t="s">
        <v>3</v>
      </c>
      <c r="F27" s="216"/>
      <c r="G27" s="216"/>
      <c r="H27" s="216"/>
      <c r="L27" s="85"/>
    </row>
    <row r="28" spans="2:12" s="1" customFormat="1" ht="6.95" hidden="1" customHeight="1">
      <c r="B28" s="31"/>
      <c r="L28" s="31"/>
    </row>
    <row r="29" spans="2:12" s="1" customFormat="1" ht="6.95" hidden="1" customHeight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25.35" hidden="1" customHeight="1">
      <c r="B30" s="31"/>
      <c r="D30" s="86" t="s">
        <v>38</v>
      </c>
      <c r="J30" s="62">
        <f>ROUND(J84, 2)</f>
        <v>0</v>
      </c>
      <c r="L30" s="31"/>
    </row>
    <row r="31" spans="2:12" s="1" customFormat="1" ht="6.95" hidden="1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14.45" hidden="1" customHeight="1">
      <c r="B32" s="31"/>
      <c r="F32" s="34" t="s">
        <v>40</v>
      </c>
      <c r="I32" s="34" t="s">
        <v>39</v>
      </c>
      <c r="J32" s="34" t="s">
        <v>41</v>
      </c>
      <c r="L32" s="31"/>
    </row>
    <row r="33" spans="2:12" s="1" customFormat="1" ht="14.45" hidden="1" customHeight="1">
      <c r="B33" s="31"/>
      <c r="D33" s="51" t="s">
        <v>42</v>
      </c>
      <c r="E33" s="26" t="s">
        <v>43</v>
      </c>
      <c r="F33" s="87">
        <f>ROUND((SUM(BE84:BE130)),  2)</f>
        <v>0</v>
      </c>
      <c r="I33" s="88">
        <v>0.21</v>
      </c>
      <c r="J33" s="87">
        <f>ROUND(((SUM(BE84:BE130))*I33),  2)</f>
        <v>0</v>
      </c>
      <c r="L33" s="31"/>
    </row>
    <row r="34" spans="2:12" s="1" customFormat="1" ht="14.45" hidden="1" customHeight="1">
      <c r="B34" s="31"/>
      <c r="E34" s="26" t="s">
        <v>44</v>
      </c>
      <c r="F34" s="87">
        <f>ROUND((SUM(BF84:BF130)),  2)</f>
        <v>0</v>
      </c>
      <c r="I34" s="88">
        <v>0.15</v>
      </c>
      <c r="J34" s="87">
        <f>ROUND(((SUM(BF84:BF130))*I34),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87">
        <f>ROUND((SUM(BG84:BG130)),  2)</f>
        <v>0</v>
      </c>
      <c r="I35" s="88">
        <v>0.21</v>
      </c>
      <c r="J35" s="87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87">
        <f>ROUND((SUM(BH84:BH130)),  2)</f>
        <v>0</v>
      </c>
      <c r="I36" s="88">
        <v>0.15</v>
      </c>
      <c r="J36" s="87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87">
        <f>ROUND((SUM(BI84:BI130)),  2)</f>
        <v>0</v>
      </c>
      <c r="I37" s="88">
        <v>0</v>
      </c>
      <c r="J37" s="87">
        <f>0</f>
        <v>0</v>
      </c>
      <c r="L37" s="31"/>
    </row>
    <row r="38" spans="2:12" s="1" customFormat="1" ht="6.95" hidden="1" customHeight="1">
      <c r="B38" s="31"/>
      <c r="L38" s="31"/>
    </row>
    <row r="39" spans="2:12" s="1" customFormat="1" ht="25.35" hidden="1" customHeight="1">
      <c r="B39" s="31"/>
      <c r="C39" s="89"/>
      <c r="D39" s="90" t="s">
        <v>48</v>
      </c>
      <c r="E39" s="53"/>
      <c r="F39" s="53"/>
      <c r="G39" s="91" t="s">
        <v>49</v>
      </c>
      <c r="H39" s="92" t="s">
        <v>50</v>
      </c>
      <c r="I39" s="53"/>
      <c r="J39" s="93">
        <f>SUM(J30:J37)</f>
        <v>0</v>
      </c>
      <c r="K39" s="94"/>
      <c r="L39" s="31"/>
    </row>
    <row r="40" spans="2:12" s="1" customFormat="1" ht="14.45" hidden="1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</row>
    <row r="41" spans="2:12" hidden="1"/>
    <row r="42" spans="2:12" hidden="1"/>
    <row r="43" spans="2:12" hidden="1"/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1"/>
    </row>
    <row r="45" spans="2:12" s="1" customFormat="1" ht="24.95" customHeight="1">
      <c r="B45" s="31"/>
      <c r="C45" s="20" t="s">
        <v>90</v>
      </c>
      <c r="L45" s="31"/>
    </row>
    <row r="46" spans="2:12" s="1" customFormat="1" ht="6.95" customHeight="1">
      <c r="B46" s="31"/>
      <c r="L46" s="31"/>
    </row>
    <row r="47" spans="2:12" s="1" customFormat="1" ht="12" customHeight="1">
      <c r="B47" s="31"/>
      <c r="C47" s="26" t="s">
        <v>17</v>
      </c>
      <c r="L47" s="31"/>
    </row>
    <row r="48" spans="2:12" s="1" customFormat="1" ht="16.5" customHeight="1">
      <c r="B48" s="31"/>
      <c r="E48" s="221" t="str">
        <f>E7</f>
        <v>Silnice III/44214 - rekonstrukce mostu ev.č.44214-1 přes Dobešovský potok před obcí Dobešov</v>
      </c>
      <c r="F48" s="222"/>
      <c r="G48" s="222"/>
      <c r="H48" s="222"/>
      <c r="L48" s="31"/>
    </row>
    <row r="49" spans="2:47" s="1" customFormat="1" ht="12" customHeight="1">
      <c r="B49" s="31"/>
      <c r="C49" s="26" t="s">
        <v>88</v>
      </c>
      <c r="L49" s="31"/>
    </row>
    <row r="50" spans="2:47" s="1" customFormat="1" ht="16.5" customHeight="1">
      <c r="B50" s="31"/>
      <c r="E50" s="193" t="str">
        <f>E9</f>
        <v>SO 000 - Vedlejší a ostatní náklady</v>
      </c>
      <c r="F50" s="220"/>
      <c r="G50" s="220"/>
      <c r="H50" s="220"/>
      <c r="L50" s="31"/>
    </row>
    <row r="51" spans="2:47" s="1" customFormat="1" ht="6.95" customHeight="1">
      <c r="B51" s="31"/>
      <c r="L51" s="31"/>
    </row>
    <row r="52" spans="2:47" s="1" customFormat="1" ht="12" customHeight="1">
      <c r="B52" s="31"/>
      <c r="C52" s="26" t="s">
        <v>21</v>
      </c>
      <c r="F52" s="24" t="str">
        <f>F12</f>
        <v>Odry, část Dobešov</v>
      </c>
      <c r="I52" s="26" t="s">
        <v>23</v>
      </c>
      <c r="J52" s="48" t="str">
        <f>IF(J12="","",J12)</f>
        <v>4. 10. 2019</v>
      </c>
      <c r="L52" s="31"/>
    </row>
    <row r="53" spans="2:47" s="1" customFormat="1" ht="6.95" customHeight="1">
      <c r="B53" s="31"/>
      <c r="L53" s="31"/>
    </row>
    <row r="54" spans="2:47" s="1" customFormat="1" ht="15.2" customHeight="1">
      <c r="B54" s="31"/>
      <c r="C54" s="26" t="s">
        <v>25</v>
      </c>
      <c r="F54" s="24" t="str">
        <f>E15</f>
        <v>Správa silnic Moravskoslezského kraje, p.o.</v>
      </c>
      <c r="I54" s="26" t="s">
        <v>31</v>
      </c>
      <c r="J54" s="29" t="str">
        <f>E21</f>
        <v>Rušar mosty, s.r.o.</v>
      </c>
      <c r="L54" s="31"/>
    </row>
    <row r="55" spans="2:47" s="1" customFormat="1" ht="15.2" customHeight="1">
      <c r="B55" s="31"/>
      <c r="C55" s="26" t="s">
        <v>29</v>
      </c>
      <c r="F55" s="24" t="str">
        <f>IF(E18="","",E18)</f>
        <v>Vyplň údaj</v>
      </c>
      <c r="I55" s="26" t="s">
        <v>34</v>
      </c>
      <c r="J55" s="29" t="str">
        <f>E24</f>
        <v xml:space="preserve"> </v>
      </c>
      <c r="L55" s="31"/>
    </row>
    <row r="56" spans="2:47" s="1" customFormat="1" ht="10.35" customHeight="1">
      <c r="B56" s="31"/>
      <c r="L56" s="31"/>
    </row>
    <row r="57" spans="2:47" s="1" customFormat="1" ht="29.25" customHeight="1">
      <c r="B57" s="31"/>
      <c r="C57" s="95" t="s">
        <v>91</v>
      </c>
      <c r="D57" s="89"/>
      <c r="E57" s="89"/>
      <c r="F57" s="89"/>
      <c r="G57" s="89"/>
      <c r="H57" s="89"/>
      <c r="I57" s="89"/>
      <c r="J57" s="96" t="s">
        <v>92</v>
      </c>
      <c r="K57" s="89"/>
      <c r="L57" s="31"/>
    </row>
    <row r="58" spans="2:47" s="1" customFormat="1" ht="10.35" customHeight="1">
      <c r="B58" s="31"/>
      <c r="L58" s="31"/>
    </row>
    <row r="59" spans="2:47" s="1" customFormat="1" ht="22.9" customHeight="1">
      <c r="B59" s="31"/>
      <c r="C59" s="97" t="s">
        <v>70</v>
      </c>
      <c r="J59" s="62">
        <f>J84</f>
        <v>0</v>
      </c>
      <c r="L59" s="31"/>
      <c r="AU59" s="16" t="s">
        <v>93</v>
      </c>
    </row>
    <row r="60" spans="2:47" s="8" customFormat="1" ht="24.95" customHeight="1">
      <c r="B60" s="98"/>
      <c r="D60" s="99" t="s">
        <v>94</v>
      </c>
      <c r="E60" s="100"/>
      <c r="F60" s="100"/>
      <c r="G60" s="100"/>
      <c r="H60" s="100"/>
      <c r="I60" s="100"/>
      <c r="J60" s="101">
        <f>J85</f>
        <v>0</v>
      </c>
      <c r="L60" s="98"/>
    </row>
    <row r="61" spans="2:47" s="9" customFormat="1" ht="19.899999999999999" customHeight="1">
      <c r="B61" s="102"/>
      <c r="D61" s="103" t="s">
        <v>95</v>
      </c>
      <c r="E61" s="104"/>
      <c r="F61" s="104"/>
      <c r="G61" s="104"/>
      <c r="H61" s="104"/>
      <c r="I61" s="104"/>
      <c r="J61" s="105">
        <f>J86</f>
        <v>0</v>
      </c>
      <c r="L61" s="102"/>
    </row>
    <row r="62" spans="2:47" s="9" customFormat="1" ht="19.899999999999999" customHeight="1">
      <c r="B62" s="102"/>
      <c r="D62" s="103" t="s">
        <v>96</v>
      </c>
      <c r="E62" s="104"/>
      <c r="F62" s="104"/>
      <c r="G62" s="104"/>
      <c r="H62" s="104"/>
      <c r="I62" s="104"/>
      <c r="J62" s="105">
        <f>J109</f>
        <v>0</v>
      </c>
      <c r="L62" s="102"/>
    </row>
    <row r="63" spans="2:47" s="9" customFormat="1" ht="19.899999999999999" customHeight="1">
      <c r="B63" s="102"/>
      <c r="D63" s="103" t="s">
        <v>97</v>
      </c>
      <c r="E63" s="104"/>
      <c r="F63" s="104"/>
      <c r="G63" s="104"/>
      <c r="H63" s="104"/>
      <c r="I63" s="104"/>
      <c r="J63" s="105">
        <f>J116</f>
        <v>0</v>
      </c>
      <c r="L63" s="102"/>
    </row>
    <row r="64" spans="2:47" s="9" customFormat="1" ht="19.899999999999999" customHeight="1">
      <c r="B64" s="102"/>
      <c r="D64" s="103" t="s">
        <v>98</v>
      </c>
      <c r="E64" s="104"/>
      <c r="F64" s="104"/>
      <c r="G64" s="104"/>
      <c r="H64" s="104"/>
      <c r="I64" s="104"/>
      <c r="J64" s="105">
        <f>J128</f>
        <v>0</v>
      </c>
      <c r="L64" s="102"/>
    </row>
    <row r="65" spans="2:12" s="1" customFormat="1" ht="21.75" customHeight="1">
      <c r="B65" s="31"/>
      <c r="L65" s="31"/>
    </row>
    <row r="66" spans="2:12" s="1" customFormat="1" ht="6.95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1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1"/>
    </row>
    <row r="71" spans="2:12" s="1" customFormat="1" ht="24.95" customHeight="1">
      <c r="B71" s="31"/>
      <c r="C71" s="20" t="s">
        <v>99</v>
      </c>
      <c r="L71" s="31"/>
    </row>
    <row r="72" spans="2:12" s="1" customFormat="1" ht="6.95" customHeight="1">
      <c r="B72" s="31"/>
      <c r="L72" s="31"/>
    </row>
    <row r="73" spans="2:12" s="1" customFormat="1" ht="12" customHeight="1">
      <c r="B73" s="31"/>
      <c r="C73" s="26" t="s">
        <v>17</v>
      </c>
      <c r="L73" s="31"/>
    </row>
    <row r="74" spans="2:12" s="1" customFormat="1" ht="16.5" customHeight="1">
      <c r="B74" s="31"/>
      <c r="E74" s="221" t="str">
        <f>E7</f>
        <v>Silnice III/44214 - rekonstrukce mostu ev.č.44214-1 přes Dobešovský potok před obcí Dobešov</v>
      </c>
      <c r="F74" s="222"/>
      <c r="G74" s="222"/>
      <c r="H74" s="222"/>
      <c r="L74" s="31"/>
    </row>
    <row r="75" spans="2:12" s="1" customFormat="1" ht="12" customHeight="1">
      <c r="B75" s="31"/>
      <c r="C75" s="26" t="s">
        <v>88</v>
      </c>
      <c r="L75" s="31"/>
    </row>
    <row r="76" spans="2:12" s="1" customFormat="1" ht="16.5" customHeight="1">
      <c r="B76" s="31"/>
      <c r="E76" s="193" t="str">
        <f>E9</f>
        <v>SO 000 - Vedlejší a ostatní náklady</v>
      </c>
      <c r="F76" s="220"/>
      <c r="G76" s="220"/>
      <c r="H76" s="220"/>
      <c r="L76" s="31"/>
    </row>
    <row r="77" spans="2:12" s="1" customFormat="1" ht="6.95" customHeight="1">
      <c r="B77" s="31"/>
      <c r="L77" s="31"/>
    </row>
    <row r="78" spans="2:12" s="1" customFormat="1" ht="12" customHeight="1">
      <c r="B78" s="31"/>
      <c r="C78" s="26" t="s">
        <v>21</v>
      </c>
      <c r="F78" s="24" t="str">
        <f>F12</f>
        <v>Odry, část Dobešov</v>
      </c>
      <c r="I78" s="26" t="s">
        <v>23</v>
      </c>
      <c r="J78" s="48" t="str">
        <f>IF(J12="","",J12)</f>
        <v>4. 10. 2019</v>
      </c>
      <c r="L78" s="31"/>
    </row>
    <row r="79" spans="2:12" s="1" customFormat="1" ht="6.95" customHeight="1">
      <c r="B79" s="31"/>
      <c r="L79" s="31"/>
    </row>
    <row r="80" spans="2:12" s="1" customFormat="1" ht="15.2" customHeight="1">
      <c r="B80" s="31"/>
      <c r="C80" s="26" t="s">
        <v>25</v>
      </c>
      <c r="F80" s="24" t="str">
        <f>E15</f>
        <v>Správa silnic Moravskoslezského kraje, p.o.</v>
      </c>
      <c r="I80" s="26" t="s">
        <v>31</v>
      </c>
      <c r="J80" s="29" t="str">
        <f>E21</f>
        <v>Rušar mosty, s.r.o.</v>
      </c>
      <c r="L80" s="31"/>
    </row>
    <row r="81" spans="2:65" s="1" customFormat="1" ht="15.2" customHeight="1">
      <c r="B81" s="31"/>
      <c r="C81" s="26" t="s">
        <v>29</v>
      </c>
      <c r="F81" s="24" t="str">
        <f>IF(E18="","",E18)</f>
        <v>Vyplň údaj</v>
      </c>
      <c r="I81" s="26" t="s">
        <v>34</v>
      </c>
      <c r="J81" s="29" t="str">
        <f>E24</f>
        <v xml:space="preserve"> </v>
      </c>
      <c r="L81" s="31"/>
    </row>
    <row r="82" spans="2:65" s="1" customFormat="1" ht="10.35" customHeight="1">
      <c r="B82" s="31"/>
      <c r="L82" s="31"/>
    </row>
    <row r="83" spans="2:65" s="10" customFormat="1" ht="29.25" customHeight="1">
      <c r="B83" s="106"/>
      <c r="C83" s="107" t="s">
        <v>100</v>
      </c>
      <c r="D83" s="108" t="s">
        <v>57</v>
      </c>
      <c r="E83" s="108" t="s">
        <v>53</v>
      </c>
      <c r="F83" s="108" t="s">
        <v>54</v>
      </c>
      <c r="G83" s="108" t="s">
        <v>101</v>
      </c>
      <c r="H83" s="108" t="s">
        <v>102</v>
      </c>
      <c r="I83" s="108" t="s">
        <v>103</v>
      </c>
      <c r="J83" s="108" t="s">
        <v>92</v>
      </c>
      <c r="K83" s="109" t="s">
        <v>104</v>
      </c>
      <c r="L83" s="106"/>
      <c r="M83" s="55" t="s">
        <v>3</v>
      </c>
      <c r="N83" s="56" t="s">
        <v>42</v>
      </c>
      <c r="O83" s="56" t="s">
        <v>105</v>
      </c>
      <c r="P83" s="56" t="s">
        <v>106</v>
      </c>
      <c r="Q83" s="56" t="s">
        <v>107</v>
      </c>
      <c r="R83" s="56" t="s">
        <v>108</v>
      </c>
      <c r="S83" s="56" t="s">
        <v>109</v>
      </c>
      <c r="T83" s="57" t="s">
        <v>110</v>
      </c>
    </row>
    <row r="84" spans="2:65" s="1" customFormat="1" ht="22.9" customHeight="1">
      <c r="B84" s="31"/>
      <c r="C84" s="60" t="s">
        <v>111</v>
      </c>
      <c r="J84" s="110">
        <f>BK84</f>
        <v>0</v>
      </c>
      <c r="L84" s="31"/>
      <c r="M84" s="58"/>
      <c r="N84" s="49"/>
      <c r="O84" s="49"/>
      <c r="P84" s="111">
        <f>P85</f>
        <v>0</v>
      </c>
      <c r="Q84" s="49"/>
      <c r="R84" s="111">
        <f>R85</f>
        <v>0</v>
      </c>
      <c r="S84" s="49"/>
      <c r="T84" s="112">
        <f>T85</f>
        <v>0</v>
      </c>
      <c r="AT84" s="16" t="s">
        <v>71</v>
      </c>
      <c r="AU84" s="16" t="s">
        <v>93</v>
      </c>
      <c r="BK84" s="113">
        <f>BK85</f>
        <v>0</v>
      </c>
    </row>
    <row r="85" spans="2:65" s="11" customFormat="1" ht="25.9" customHeight="1">
      <c r="B85" s="114"/>
      <c r="D85" s="115" t="s">
        <v>71</v>
      </c>
      <c r="E85" s="116" t="s">
        <v>112</v>
      </c>
      <c r="F85" s="116" t="s">
        <v>113</v>
      </c>
      <c r="I85" s="117"/>
      <c r="J85" s="118">
        <f>BK85</f>
        <v>0</v>
      </c>
      <c r="L85" s="114"/>
      <c r="M85" s="119"/>
      <c r="P85" s="120">
        <f>P86+P109+P116+P128</f>
        <v>0</v>
      </c>
      <c r="R85" s="120">
        <f>R86+R109+R116+R128</f>
        <v>0</v>
      </c>
      <c r="T85" s="121">
        <f>T86+T109+T116+T128</f>
        <v>0</v>
      </c>
      <c r="AR85" s="115" t="s">
        <v>114</v>
      </c>
      <c r="AT85" s="122" t="s">
        <v>71</v>
      </c>
      <c r="AU85" s="122" t="s">
        <v>72</v>
      </c>
      <c r="AY85" s="115" t="s">
        <v>115</v>
      </c>
      <c r="BK85" s="123">
        <f>BK86+BK109+BK116+BK128</f>
        <v>0</v>
      </c>
    </row>
    <row r="86" spans="2:65" s="11" customFormat="1" ht="22.9" customHeight="1">
      <c r="B86" s="114"/>
      <c r="D86" s="115" t="s">
        <v>71</v>
      </c>
      <c r="E86" s="124" t="s">
        <v>116</v>
      </c>
      <c r="F86" s="124" t="s">
        <v>117</v>
      </c>
      <c r="I86" s="117"/>
      <c r="J86" s="125">
        <f>BK86</f>
        <v>0</v>
      </c>
      <c r="L86" s="114"/>
      <c r="M86" s="119"/>
      <c r="P86" s="120">
        <f>SUM(P87:P108)</f>
        <v>0</v>
      </c>
      <c r="R86" s="120">
        <f>SUM(R87:R108)</f>
        <v>0</v>
      </c>
      <c r="T86" s="121">
        <f>SUM(T87:T108)</f>
        <v>0</v>
      </c>
      <c r="AR86" s="115" t="s">
        <v>114</v>
      </c>
      <c r="AT86" s="122" t="s">
        <v>71</v>
      </c>
      <c r="AU86" s="122" t="s">
        <v>80</v>
      </c>
      <c r="AY86" s="115" t="s">
        <v>115</v>
      </c>
      <c r="BK86" s="123">
        <f>SUM(BK87:BK108)</f>
        <v>0</v>
      </c>
    </row>
    <row r="87" spans="2:65" s="1" customFormat="1" ht="24.2" customHeight="1">
      <c r="B87" s="126"/>
      <c r="C87" s="127" t="s">
        <v>80</v>
      </c>
      <c r="D87" s="127" t="s">
        <v>118</v>
      </c>
      <c r="E87" s="128" t="s">
        <v>119</v>
      </c>
      <c r="F87" s="129" t="s">
        <v>120</v>
      </c>
      <c r="G87" s="130" t="s">
        <v>121</v>
      </c>
      <c r="H87" s="131">
        <v>1</v>
      </c>
      <c r="I87" s="132"/>
      <c r="J87" s="133">
        <f>ROUND(I87*H87,2)</f>
        <v>0</v>
      </c>
      <c r="K87" s="129" t="s">
        <v>122</v>
      </c>
      <c r="L87" s="31"/>
      <c r="M87" s="134" t="s">
        <v>3</v>
      </c>
      <c r="N87" s="135" t="s">
        <v>43</v>
      </c>
      <c r="P87" s="136">
        <f>O87*H87</f>
        <v>0</v>
      </c>
      <c r="Q87" s="136">
        <v>0</v>
      </c>
      <c r="R87" s="136">
        <f>Q87*H87</f>
        <v>0</v>
      </c>
      <c r="S87" s="136">
        <v>0</v>
      </c>
      <c r="T87" s="137">
        <f>S87*H87</f>
        <v>0</v>
      </c>
      <c r="AR87" s="138" t="s">
        <v>123</v>
      </c>
      <c r="AT87" s="138" t="s">
        <v>118</v>
      </c>
      <c r="AU87" s="138" t="s">
        <v>82</v>
      </c>
      <c r="AY87" s="16" t="s">
        <v>115</v>
      </c>
      <c r="BE87" s="139">
        <f>IF(N87="základní",J87,0)</f>
        <v>0</v>
      </c>
      <c r="BF87" s="139">
        <f>IF(N87="snížená",J87,0)</f>
        <v>0</v>
      </c>
      <c r="BG87" s="139">
        <f>IF(N87="zákl. přenesená",J87,0)</f>
        <v>0</v>
      </c>
      <c r="BH87" s="139">
        <f>IF(N87="sníž. přenesená",J87,0)</f>
        <v>0</v>
      </c>
      <c r="BI87" s="139">
        <f>IF(N87="nulová",J87,0)</f>
        <v>0</v>
      </c>
      <c r="BJ87" s="16" t="s">
        <v>80</v>
      </c>
      <c r="BK87" s="139">
        <f>ROUND(I87*H87,2)</f>
        <v>0</v>
      </c>
      <c r="BL87" s="16" t="s">
        <v>123</v>
      </c>
      <c r="BM87" s="138" t="s">
        <v>124</v>
      </c>
    </row>
    <row r="88" spans="2:65" s="1" customFormat="1">
      <c r="B88" s="31"/>
      <c r="D88" s="140" t="s">
        <v>125</v>
      </c>
      <c r="F88" s="141" t="s">
        <v>126</v>
      </c>
      <c r="I88" s="142"/>
      <c r="L88" s="31"/>
      <c r="M88" s="143"/>
      <c r="T88" s="52"/>
      <c r="AT88" s="16" t="s">
        <v>125</v>
      </c>
      <c r="AU88" s="16" t="s">
        <v>82</v>
      </c>
    </row>
    <row r="89" spans="2:65" s="1" customFormat="1" ht="37.9" customHeight="1">
      <c r="B89" s="126"/>
      <c r="C89" s="127" t="s">
        <v>82</v>
      </c>
      <c r="D89" s="127" t="s">
        <v>118</v>
      </c>
      <c r="E89" s="128" t="s">
        <v>127</v>
      </c>
      <c r="F89" s="129" t="s">
        <v>128</v>
      </c>
      <c r="G89" s="130" t="s">
        <v>121</v>
      </c>
      <c r="H89" s="131">
        <v>1</v>
      </c>
      <c r="I89" s="132"/>
      <c r="J89" s="133">
        <f>ROUND(I89*H89,2)</f>
        <v>0</v>
      </c>
      <c r="K89" s="129" t="s">
        <v>122</v>
      </c>
      <c r="L89" s="31"/>
      <c r="M89" s="134" t="s">
        <v>3</v>
      </c>
      <c r="N89" s="135" t="s">
        <v>43</v>
      </c>
      <c r="P89" s="136">
        <f>O89*H89</f>
        <v>0</v>
      </c>
      <c r="Q89" s="136">
        <v>0</v>
      </c>
      <c r="R89" s="136">
        <f>Q89*H89</f>
        <v>0</v>
      </c>
      <c r="S89" s="136">
        <v>0</v>
      </c>
      <c r="T89" s="137">
        <f>S89*H89</f>
        <v>0</v>
      </c>
      <c r="AR89" s="138" t="s">
        <v>123</v>
      </c>
      <c r="AT89" s="138" t="s">
        <v>118</v>
      </c>
      <c r="AU89" s="138" t="s">
        <v>82</v>
      </c>
      <c r="AY89" s="16" t="s">
        <v>115</v>
      </c>
      <c r="BE89" s="139">
        <f>IF(N89="základní",J89,0)</f>
        <v>0</v>
      </c>
      <c r="BF89" s="139">
        <f>IF(N89="snížená",J89,0)</f>
        <v>0</v>
      </c>
      <c r="BG89" s="139">
        <f>IF(N89="zákl. přenesená",J89,0)</f>
        <v>0</v>
      </c>
      <c r="BH89" s="139">
        <f>IF(N89="sníž. přenesená",J89,0)</f>
        <v>0</v>
      </c>
      <c r="BI89" s="139">
        <f>IF(N89="nulová",J89,0)</f>
        <v>0</v>
      </c>
      <c r="BJ89" s="16" t="s">
        <v>80</v>
      </c>
      <c r="BK89" s="139">
        <f>ROUND(I89*H89,2)</f>
        <v>0</v>
      </c>
      <c r="BL89" s="16" t="s">
        <v>123</v>
      </c>
      <c r="BM89" s="138" t="s">
        <v>129</v>
      </c>
    </row>
    <row r="90" spans="2:65" s="1" customFormat="1">
      <c r="B90" s="31"/>
      <c r="D90" s="140" t="s">
        <v>125</v>
      </c>
      <c r="F90" s="141" t="s">
        <v>130</v>
      </c>
      <c r="I90" s="142"/>
      <c r="L90" s="31"/>
      <c r="M90" s="143"/>
      <c r="T90" s="52"/>
      <c r="AT90" s="16" t="s">
        <v>125</v>
      </c>
      <c r="AU90" s="16" t="s">
        <v>82</v>
      </c>
    </row>
    <row r="91" spans="2:65" s="1" customFormat="1" ht="16.5" customHeight="1">
      <c r="B91" s="126"/>
      <c r="C91" s="127" t="s">
        <v>131</v>
      </c>
      <c r="D91" s="127" t="s">
        <v>118</v>
      </c>
      <c r="E91" s="128" t="s">
        <v>132</v>
      </c>
      <c r="F91" s="129" t="s">
        <v>133</v>
      </c>
      <c r="G91" s="130" t="s">
        <v>121</v>
      </c>
      <c r="H91" s="131">
        <v>1</v>
      </c>
      <c r="I91" s="132"/>
      <c r="J91" s="133">
        <f>ROUND(I91*H91,2)</f>
        <v>0</v>
      </c>
      <c r="K91" s="129" t="s">
        <v>122</v>
      </c>
      <c r="L91" s="31"/>
      <c r="M91" s="134" t="s">
        <v>3</v>
      </c>
      <c r="N91" s="135" t="s">
        <v>43</v>
      </c>
      <c r="P91" s="136">
        <f>O91*H91</f>
        <v>0</v>
      </c>
      <c r="Q91" s="136">
        <v>0</v>
      </c>
      <c r="R91" s="136">
        <f>Q91*H91</f>
        <v>0</v>
      </c>
      <c r="S91" s="136">
        <v>0</v>
      </c>
      <c r="T91" s="137">
        <f>S91*H91</f>
        <v>0</v>
      </c>
      <c r="AR91" s="138" t="s">
        <v>123</v>
      </c>
      <c r="AT91" s="138" t="s">
        <v>118</v>
      </c>
      <c r="AU91" s="138" t="s">
        <v>82</v>
      </c>
      <c r="AY91" s="16" t="s">
        <v>115</v>
      </c>
      <c r="BE91" s="139">
        <f>IF(N91="základní",J91,0)</f>
        <v>0</v>
      </c>
      <c r="BF91" s="139">
        <f>IF(N91="snížená",J91,0)</f>
        <v>0</v>
      </c>
      <c r="BG91" s="139">
        <f>IF(N91="zákl. přenesená",J91,0)</f>
        <v>0</v>
      </c>
      <c r="BH91" s="139">
        <f>IF(N91="sníž. přenesená",J91,0)</f>
        <v>0</v>
      </c>
      <c r="BI91" s="139">
        <f>IF(N91="nulová",J91,0)</f>
        <v>0</v>
      </c>
      <c r="BJ91" s="16" t="s">
        <v>80</v>
      </c>
      <c r="BK91" s="139">
        <f>ROUND(I91*H91,2)</f>
        <v>0</v>
      </c>
      <c r="BL91" s="16" t="s">
        <v>123</v>
      </c>
      <c r="BM91" s="138" t="s">
        <v>134</v>
      </c>
    </row>
    <row r="92" spans="2:65" s="1" customFormat="1">
      <c r="B92" s="31"/>
      <c r="D92" s="140" t="s">
        <v>125</v>
      </c>
      <c r="F92" s="141" t="s">
        <v>135</v>
      </c>
      <c r="I92" s="142"/>
      <c r="L92" s="31"/>
      <c r="M92" s="143"/>
      <c r="T92" s="52"/>
      <c r="AT92" s="16" t="s">
        <v>125</v>
      </c>
      <c r="AU92" s="16" t="s">
        <v>82</v>
      </c>
    </row>
    <row r="93" spans="2:65" s="12" customFormat="1">
      <c r="B93" s="144"/>
      <c r="D93" s="145" t="s">
        <v>136</v>
      </c>
      <c r="E93" s="146" t="s">
        <v>3</v>
      </c>
      <c r="F93" s="147" t="s">
        <v>137</v>
      </c>
      <c r="H93" s="148">
        <v>1</v>
      </c>
      <c r="I93" s="149"/>
      <c r="L93" s="144"/>
      <c r="M93" s="150"/>
      <c r="T93" s="151"/>
      <c r="AT93" s="146" t="s">
        <v>136</v>
      </c>
      <c r="AU93" s="146" t="s">
        <v>82</v>
      </c>
      <c r="AV93" s="12" t="s">
        <v>82</v>
      </c>
      <c r="AW93" s="12" t="s">
        <v>33</v>
      </c>
      <c r="AX93" s="12" t="s">
        <v>80</v>
      </c>
      <c r="AY93" s="146" t="s">
        <v>115</v>
      </c>
    </row>
    <row r="94" spans="2:65" s="1" customFormat="1" ht="16.5" customHeight="1">
      <c r="B94" s="126"/>
      <c r="C94" s="127" t="s">
        <v>138</v>
      </c>
      <c r="D94" s="127" t="s">
        <v>118</v>
      </c>
      <c r="E94" s="128" t="s">
        <v>139</v>
      </c>
      <c r="F94" s="129" t="s">
        <v>140</v>
      </c>
      <c r="G94" s="130" t="s">
        <v>121</v>
      </c>
      <c r="H94" s="131">
        <v>1</v>
      </c>
      <c r="I94" s="132"/>
      <c r="J94" s="133">
        <f>ROUND(I94*H94,2)</f>
        <v>0</v>
      </c>
      <c r="K94" s="129" t="s">
        <v>122</v>
      </c>
      <c r="L94" s="31"/>
      <c r="M94" s="134" t="s">
        <v>3</v>
      </c>
      <c r="N94" s="135" t="s">
        <v>43</v>
      </c>
      <c r="P94" s="136">
        <f>O94*H94</f>
        <v>0</v>
      </c>
      <c r="Q94" s="136">
        <v>0</v>
      </c>
      <c r="R94" s="136">
        <f>Q94*H94</f>
        <v>0</v>
      </c>
      <c r="S94" s="136">
        <v>0</v>
      </c>
      <c r="T94" s="137">
        <f>S94*H94</f>
        <v>0</v>
      </c>
      <c r="AR94" s="138" t="s">
        <v>123</v>
      </c>
      <c r="AT94" s="138" t="s">
        <v>118</v>
      </c>
      <c r="AU94" s="138" t="s">
        <v>82</v>
      </c>
      <c r="AY94" s="16" t="s">
        <v>115</v>
      </c>
      <c r="BE94" s="139">
        <f>IF(N94="základní",J94,0)</f>
        <v>0</v>
      </c>
      <c r="BF94" s="139">
        <f>IF(N94="snížená",J94,0)</f>
        <v>0</v>
      </c>
      <c r="BG94" s="139">
        <f>IF(N94="zákl. přenesená",J94,0)</f>
        <v>0</v>
      </c>
      <c r="BH94" s="139">
        <f>IF(N94="sníž. přenesená",J94,0)</f>
        <v>0</v>
      </c>
      <c r="BI94" s="139">
        <f>IF(N94="nulová",J94,0)</f>
        <v>0</v>
      </c>
      <c r="BJ94" s="16" t="s">
        <v>80</v>
      </c>
      <c r="BK94" s="139">
        <f>ROUND(I94*H94,2)</f>
        <v>0</v>
      </c>
      <c r="BL94" s="16" t="s">
        <v>123</v>
      </c>
      <c r="BM94" s="138" t="s">
        <v>141</v>
      </c>
    </row>
    <row r="95" spans="2:65" s="1" customFormat="1">
      <c r="B95" s="31"/>
      <c r="D95" s="140" t="s">
        <v>125</v>
      </c>
      <c r="F95" s="141" t="s">
        <v>142</v>
      </c>
      <c r="I95" s="142"/>
      <c r="L95" s="31"/>
      <c r="M95" s="143"/>
      <c r="T95" s="52"/>
      <c r="AT95" s="16" t="s">
        <v>125</v>
      </c>
      <c r="AU95" s="16" t="s">
        <v>82</v>
      </c>
    </row>
    <row r="96" spans="2:65" s="12" customFormat="1">
      <c r="B96" s="144"/>
      <c r="D96" s="145" t="s">
        <v>136</v>
      </c>
      <c r="E96" s="146" t="s">
        <v>3</v>
      </c>
      <c r="F96" s="147" t="s">
        <v>143</v>
      </c>
      <c r="H96" s="148">
        <v>1</v>
      </c>
      <c r="I96" s="149"/>
      <c r="L96" s="144"/>
      <c r="M96" s="150"/>
      <c r="T96" s="151"/>
      <c r="AT96" s="146" t="s">
        <v>136</v>
      </c>
      <c r="AU96" s="146" t="s">
        <v>82</v>
      </c>
      <c r="AV96" s="12" t="s">
        <v>82</v>
      </c>
      <c r="AW96" s="12" t="s">
        <v>33</v>
      </c>
      <c r="AX96" s="12" t="s">
        <v>80</v>
      </c>
      <c r="AY96" s="146" t="s">
        <v>115</v>
      </c>
    </row>
    <row r="97" spans="2:65" s="1" customFormat="1" ht="16.5" customHeight="1">
      <c r="B97" s="126"/>
      <c r="C97" s="127" t="s">
        <v>114</v>
      </c>
      <c r="D97" s="127" t="s">
        <v>118</v>
      </c>
      <c r="E97" s="128" t="s">
        <v>144</v>
      </c>
      <c r="F97" s="129" t="s">
        <v>145</v>
      </c>
      <c r="G97" s="130" t="s">
        <v>121</v>
      </c>
      <c r="H97" s="131">
        <v>1</v>
      </c>
      <c r="I97" s="132"/>
      <c r="J97" s="133">
        <f>ROUND(I97*H97,2)</f>
        <v>0</v>
      </c>
      <c r="K97" s="129" t="s">
        <v>122</v>
      </c>
      <c r="L97" s="31"/>
      <c r="M97" s="134" t="s">
        <v>3</v>
      </c>
      <c r="N97" s="135" t="s">
        <v>43</v>
      </c>
      <c r="P97" s="136">
        <f>O97*H97</f>
        <v>0</v>
      </c>
      <c r="Q97" s="136">
        <v>0</v>
      </c>
      <c r="R97" s="136">
        <f>Q97*H97</f>
        <v>0</v>
      </c>
      <c r="S97" s="136">
        <v>0</v>
      </c>
      <c r="T97" s="137">
        <f>S97*H97</f>
        <v>0</v>
      </c>
      <c r="AR97" s="138" t="s">
        <v>123</v>
      </c>
      <c r="AT97" s="138" t="s">
        <v>118</v>
      </c>
      <c r="AU97" s="138" t="s">
        <v>82</v>
      </c>
      <c r="AY97" s="16" t="s">
        <v>115</v>
      </c>
      <c r="BE97" s="139">
        <f>IF(N97="základní",J97,0)</f>
        <v>0</v>
      </c>
      <c r="BF97" s="139">
        <f>IF(N97="snížená",J97,0)</f>
        <v>0</v>
      </c>
      <c r="BG97" s="139">
        <f>IF(N97="zákl. přenesená",J97,0)</f>
        <v>0</v>
      </c>
      <c r="BH97" s="139">
        <f>IF(N97="sníž. přenesená",J97,0)</f>
        <v>0</v>
      </c>
      <c r="BI97" s="139">
        <f>IF(N97="nulová",J97,0)</f>
        <v>0</v>
      </c>
      <c r="BJ97" s="16" t="s">
        <v>80</v>
      </c>
      <c r="BK97" s="139">
        <f>ROUND(I97*H97,2)</f>
        <v>0</v>
      </c>
      <c r="BL97" s="16" t="s">
        <v>123</v>
      </c>
      <c r="BM97" s="138" t="s">
        <v>146</v>
      </c>
    </row>
    <row r="98" spans="2:65" s="1" customFormat="1">
      <c r="B98" s="31"/>
      <c r="D98" s="140" t="s">
        <v>125</v>
      </c>
      <c r="F98" s="141" t="s">
        <v>147</v>
      </c>
      <c r="I98" s="142"/>
      <c r="L98" s="31"/>
      <c r="M98" s="143"/>
      <c r="T98" s="52"/>
      <c r="AT98" s="16" t="s">
        <v>125</v>
      </c>
      <c r="AU98" s="16" t="s">
        <v>82</v>
      </c>
    </row>
    <row r="99" spans="2:65" s="1" customFormat="1" ht="29.25">
      <c r="B99" s="31"/>
      <c r="D99" s="145" t="s">
        <v>148</v>
      </c>
      <c r="F99" s="152" t="s">
        <v>149</v>
      </c>
      <c r="I99" s="142"/>
      <c r="L99" s="31"/>
      <c r="M99" s="143"/>
      <c r="T99" s="52"/>
      <c r="AT99" s="16" t="s">
        <v>148</v>
      </c>
      <c r="AU99" s="16" t="s">
        <v>82</v>
      </c>
    </row>
    <row r="100" spans="2:65" s="1" customFormat="1" ht="16.5" customHeight="1">
      <c r="B100" s="126"/>
      <c r="C100" s="127" t="s">
        <v>150</v>
      </c>
      <c r="D100" s="127" t="s">
        <v>118</v>
      </c>
      <c r="E100" s="128" t="s">
        <v>151</v>
      </c>
      <c r="F100" s="129" t="s">
        <v>152</v>
      </c>
      <c r="G100" s="130" t="s">
        <v>121</v>
      </c>
      <c r="H100" s="131">
        <v>1</v>
      </c>
      <c r="I100" s="132"/>
      <c r="J100" s="133">
        <f>ROUND(I100*H100,2)</f>
        <v>0</v>
      </c>
      <c r="K100" s="129" t="s">
        <v>122</v>
      </c>
      <c r="L100" s="31"/>
      <c r="M100" s="134" t="s">
        <v>3</v>
      </c>
      <c r="N100" s="135" t="s">
        <v>43</v>
      </c>
      <c r="P100" s="136">
        <f>O100*H100</f>
        <v>0</v>
      </c>
      <c r="Q100" s="136">
        <v>0</v>
      </c>
      <c r="R100" s="136">
        <f>Q100*H100</f>
        <v>0</v>
      </c>
      <c r="S100" s="136">
        <v>0</v>
      </c>
      <c r="T100" s="137">
        <f>S100*H100</f>
        <v>0</v>
      </c>
      <c r="AR100" s="138" t="s">
        <v>123</v>
      </c>
      <c r="AT100" s="138" t="s">
        <v>118</v>
      </c>
      <c r="AU100" s="138" t="s">
        <v>82</v>
      </c>
      <c r="AY100" s="16" t="s">
        <v>115</v>
      </c>
      <c r="BE100" s="139">
        <f>IF(N100="základní",J100,0)</f>
        <v>0</v>
      </c>
      <c r="BF100" s="139">
        <f>IF(N100="snížená",J100,0)</f>
        <v>0</v>
      </c>
      <c r="BG100" s="139">
        <f>IF(N100="zákl. přenesená",J100,0)</f>
        <v>0</v>
      </c>
      <c r="BH100" s="139">
        <f>IF(N100="sníž. přenesená",J100,0)</f>
        <v>0</v>
      </c>
      <c r="BI100" s="139">
        <f>IF(N100="nulová",J100,0)</f>
        <v>0</v>
      </c>
      <c r="BJ100" s="16" t="s">
        <v>80</v>
      </c>
      <c r="BK100" s="139">
        <f>ROUND(I100*H100,2)</f>
        <v>0</v>
      </c>
      <c r="BL100" s="16" t="s">
        <v>123</v>
      </c>
      <c r="BM100" s="138" t="s">
        <v>153</v>
      </c>
    </row>
    <row r="101" spans="2:65" s="1" customFormat="1">
      <c r="B101" s="31"/>
      <c r="D101" s="140" t="s">
        <v>125</v>
      </c>
      <c r="F101" s="141" t="s">
        <v>154</v>
      </c>
      <c r="I101" s="142"/>
      <c r="L101" s="31"/>
      <c r="M101" s="143"/>
      <c r="T101" s="52"/>
      <c r="AT101" s="16" t="s">
        <v>125</v>
      </c>
      <c r="AU101" s="16" t="s">
        <v>82</v>
      </c>
    </row>
    <row r="102" spans="2:65" s="12" customFormat="1">
      <c r="B102" s="144"/>
      <c r="D102" s="145" t="s">
        <v>136</v>
      </c>
      <c r="E102" s="146" t="s">
        <v>3</v>
      </c>
      <c r="F102" s="147" t="s">
        <v>155</v>
      </c>
      <c r="H102" s="148">
        <v>1</v>
      </c>
      <c r="I102" s="149"/>
      <c r="L102" s="144"/>
      <c r="M102" s="150"/>
      <c r="T102" s="151"/>
      <c r="AT102" s="146" t="s">
        <v>136</v>
      </c>
      <c r="AU102" s="146" t="s">
        <v>82</v>
      </c>
      <c r="AV102" s="12" t="s">
        <v>82</v>
      </c>
      <c r="AW102" s="12" t="s">
        <v>33</v>
      </c>
      <c r="AX102" s="12" t="s">
        <v>80</v>
      </c>
      <c r="AY102" s="146" t="s">
        <v>115</v>
      </c>
    </row>
    <row r="103" spans="2:65" s="1" customFormat="1" ht="16.5" customHeight="1">
      <c r="B103" s="126"/>
      <c r="C103" s="127" t="s">
        <v>156</v>
      </c>
      <c r="D103" s="127" t="s">
        <v>118</v>
      </c>
      <c r="E103" s="128" t="s">
        <v>157</v>
      </c>
      <c r="F103" s="129" t="s">
        <v>158</v>
      </c>
      <c r="G103" s="130" t="s">
        <v>121</v>
      </c>
      <c r="H103" s="131">
        <v>1</v>
      </c>
      <c r="I103" s="132"/>
      <c r="J103" s="133">
        <f>ROUND(I103*H103,2)</f>
        <v>0</v>
      </c>
      <c r="K103" s="129" t="s">
        <v>122</v>
      </c>
      <c r="L103" s="31"/>
      <c r="M103" s="134" t="s">
        <v>3</v>
      </c>
      <c r="N103" s="135" t="s">
        <v>43</v>
      </c>
      <c r="P103" s="136">
        <f>O103*H103</f>
        <v>0</v>
      </c>
      <c r="Q103" s="136">
        <v>0</v>
      </c>
      <c r="R103" s="136">
        <f>Q103*H103</f>
        <v>0</v>
      </c>
      <c r="S103" s="136">
        <v>0</v>
      </c>
      <c r="T103" s="137">
        <f>S103*H103</f>
        <v>0</v>
      </c>
      <c r="AR103" s="138" t="s">
        <v>123</v>
      </c>
      <c r="AT103" s="138" t="s">
        <v>118</v>
      </c>
      <c r="AU103" s="138" t="s">
        <v>82</v>
      </c>
      <c r="AY103" s="16" t="s">
        <v>115</v>
      </c>
      <c r="BE103" s="139">
        <f>IF(N103="základní",J103,0)</f>
        <v>0</v>
      </c>
      <c r="BF103" s="139">
        <f>IF(N103="snížená",J103,0)</f>
        <v>0</v>
      </c>
      <c r="BG103" s="139">
        <f>IF(N103="zákl. přenesená",J103,0)</f>
        <v>0</v>
      </c>
      <c r="BH103" s="139">
        <f>IF(N103="sníž. přenesená",J103,0)</f>
        <v>0</v>
      </c>
      <c r="BI103" s="139">
        <f>IF(N103="nulová",J103,0)</f>
        <v>0</v>
      </c>
      <c r="BJ103" s="16" t="s">
        <v>80</v>
      </c>
      <c r="BK103" s="139">
        <f>ROUND(I103*H103,2)</f>
        <v>0</v>
      </c>
      <c r="BL103" s="16" t="s">
        <v>123</v>
      </c>
      <c r="BM103" s="138" t="s">
        <v>159</v>
      </c>
    </row>
    <row r="104" spans="2:65" s="1" customFormat="1">
      <c r="B104" s="31"/>
      <c r="D104" s="140" t="s">
        <v>125</v>
      </c>
      <c r="F104" s="141" t="s">
        <v>160</v>
      </c>
      <c r="I104" s="142"/>
      <c r="L104" s="31"/>
      <c r="M104" s="143"/>
      <c r="T104" s="52"/>
      <c r="AT104" s="16" t="s">
        <v>125</v>
      </c>
      <c r="AU104" s="16" t="s">
        <v>82</v>
      </c>
    </row>
    <row r="105" spans="2:65" s="1" customFormat="1" ht="16.5" customHeight="1">
      <c r="B105" s="126"/>
      <c r="C105" s="127" t="s">
        <v>161</v>
      </c>
      <c r="D105" s="127" t="s">
        <v>118</v>
      </c>
      <c r="E105" s="128" t="s">
        <v>162</v>
      </c>
      <c r="F105" s="129" t="s">
        <v>163</v>
      </c>
      <c r="G105" s="130" t="s">
        <v>164</v>
      </c>
      <c r="H105" s="131">
        <v>1</v>
      </c>
      <c r="I105" s="132"/>
      <c r="J105" s="133">
        <f>ROUND(I105*H105,2)</f>
        <v>0</v>
      </c>
      <c r="K105" s="129" t="s">
        <v>122</v>
      </c>
      <c r="L105" s="31"/>
      <c r="M105" s="134" t="s">
        <v>3</v>
      </c>
      <c r="N105" s="135" t="s">
        <v>43</v>
      </c>
      <c r="P105" s="136">
        <f>O105*H105</f>
        <v>0</v>
      </c>
      <c r="Q105" s="136">
        <v>0</v>
      </c>
      <c r="R105" s="136">
        <f>Q105*H105</f>
        <v>0</v>
      </c>
      <c r="S105" s="136">
        <v>0</v>
      </c>
      <c r="T105" s="137">
        <f>S105*H105</f>
        <v>0</v>
      </c>
      <c r="AR105" s="138" t="s">
        <v>123</v>
      </c>
      <c r="AT105" s="138" t="s">
        <v>118</v>
      </c>
      <c r="AU105" s="138" t="s">
        <v>82</v>
      </c>
      <c r="AY105" s="16" t="s">
        <v>115</v>
      </c>
      <c r="BE105" s="139">
        <f>IF(N105="základní",J105,0)</f>
        <v>0</v>
      </c>
      <c r="BF105" s="139">
        <f>IF(N105="snížená",J105,0)</f>
        <v>0</v>
      </c>
      <c r="BG105" s="139">
        <f>IF(N105="zákl. přenesená",J105,0)</f>
        <v>0</v>
      </c>
      <c r="BH105" s="139">
        <f>IF(N105="sníž. přenesená",J105,0)</f>
        <v>0</v>
      </c>
      <c r="BI105" s="139">
        <f>IF(N105="nulová",J105,0)</f>
        <v>0</v>
      </c>
      <c r="BJ105" s="16" t="s">
        <v>80</v>
      </c>
      <c r="BK105" s="139">
        <f>ROUND(I105*H105,2)</f>
        <v>0</v>
      </c>
      <c r="BL105" s="16" t="s">
        <v>123</v>
      </c>
      <c r="BM105" s="138" t="s">
        <v>165</v>
      </c>
    </row>
    <row r="106" spans="2:65" s="1" customFormat="1">
      <c r="B106" s="31"/>
      <c r="D106" s="140" t="s">
        <v>125</v>
      </c>
      <c r="F106" s="141" t="s">
        <v>166</v>
      </c>
      <c r="I106" s="142"/>
      <c r="L106" s="31"/>
      <c r="M106" s="143"/>
      <c r="T106" s="52"/>
      <c r="AT106" s="16" t="s">
        <v>125</v>
      </c>
      <c r="AU106" s="16" t="s">
        <v>82</v>
      </c>
    </row>
    <row r="107" spans="2:65" s="1" customFormat="1" ht="16.5" customHeight="1">
      <c r="B107" s="126"/>
      <c r="C107" s="127" t="s">
        <v>167</v>
      </c>
      <c r="D107" s="127" t="s">
        <v>118</v>
      </c>
      <c r="E107" s="128" t="s">
        <v>168</v>
      </c>
      <c r="F107" s="129" t="s">
        <v>169</v>
      </c>
      <c r="G107" s="130" t="s">
        <v>121</v>
      </c>
      <c r="H107" s="131">
        <v>1</v>
      </c>
      <c r="I107" s="132"/>
      <c r="J107" s="133">
        <f>ROUND(I107*H107,2)</f>
        <v>0</v>
      </c>
      <c r="K107" s="129" t="s">
        <v>122</v>
      </c>
      <c r="L107" s="31"/>
      <c r="M107" s="134" t="s">
        <v>3</v>
      </c>
      <c r="N107" s="135" t="s">
        <v>43</v>
      </c>
      <c r="P107" s="136">
        <f>O107*H107</f>
        <v>0</v>
      </c>
      <c r="Q107" s="136">
        <v>0</v>
      </c>
      <c r="R107" s="136">
        <f>Q107*H107</f>
        <v>0</v>
      </c>
      <c r="S107" s="136">
        <v>0</v>
      </c>
      <c r="T107" s="137">
        <f>S107*H107</f>
        <v>0</v>
      </c>
      <c r="AR107" s="138" t="s">
        <v>123</v>
      </c>
      <c r="AT107" s="138" t="s">
        <v>118</v>
      </c>
      <c r="AU107" s="138" t="s">
        <v>82</v>
      </c>
      <c r="AY107" s="16" t="s">
        <v>115</v>
      </c>
      <c r="BE107" s="139">
        <f>IF(N107="základní",J107,0)</f>
        <v>0</v>
      </c>
      <c r="BF107" s="139">
        <f>IF(N107="snížená",J107,0)</f>
        <v>0</v>
      </c>
      <c r="BG107" s="139">
        <f>IF(N107="zákl. přenesená",J107,0)</f>
        <v>0</v>
      </c>
      <c r="BH107" s="139">
        <f>IF(N107="sníž. přenesená",J107,0)</f>
        <v>0</v>
      </c>
      <c r="BI107" s="139">
        <f>IF(N107="nulová",J107,0)</f>
        <v>0</v>
      </c>
      <c r="BJ107" s="16" t="s">
        <v>80</v>
      </c>
      <c r="BK107" s="139">
        <f>ROUND(I107*H107,2)</f>
        <v>0</v>
      </c>
      <c r="BL107" s="16" t="s">
        <v>123</v>
      </c>
      <c r="BM107" s="138" t="s">
        <v>170</v>
      </c>
    </row>
    <row r="108" spans="2:65" s="1" customFormat="1">
      <c r="B108" s="31"/>
      <c r="D108" s="140" t="s">
        <v>125</v>
      </c>
      <c r="F108" s="141" t="s">
        <v>171</v>
      </c>
      <c r="I108" s="142"/>
      <c r="L108" s="31"/>
      <c r="M108" s="143"/>
      <c r="T108" s="52"/>
      <c r="AT108" s="16" t="s">
        <v>125</v>
      </c>
      <c r="AU108" s="16" t="s">
        <v>82</v>
      </c>
    </row>
    <row r="109" spans="2:65" s="11" customFormat="1" ht="22.9" customHeight="1">
      <c r="B109" s="114"/>
      <c r="D109" s="115" t="s">
        <v>71</v>
      </c>
      <c r="E109" s="124" t="s">
        <v>172</v>
      </c>
      <c r="F109" s="124" t="s">
        <v>173</v>
      </c>
      <c r="I109" s="117"/>
      <c r="J109" s="125">
        <f>BK109</f>
        <v>0</v>
      </c>
      <c r="L109" s="114"/>
      <c r="M109" s="119"/>
      <c r="P109" s="120">
        <f>SUM(P110:P115)</f>
        <v>0</v>
      </c>
      <c r="R109" s="120">
        <f>SUM(R110:R115)</f>
        <v>0</v>
      </c>
      <c r="T109" s="121">
        <f>SUM(T110:T115)</f>
        <v>0</v>
      </c>
      <c r="AR109" s="115" t="s">
        <v>114</v>
      </c>
      <c r="AT109" s="122" t="s">
        <v>71</v>
      </c>
      <c r="AU109" s="122" t="s">
        <v>80</v>
      </c>
      <c r="AY109" s="115" t="s">
        <v>115</v>
      </c>
      <c r="BK109" s="123">
        <f>SUM(BK110:BK115)</f>
        <v>0</v>
      </c>
    </row>
    <row r="110" spans="2:65" s="1" customFormat="1" ht="16.5" customHeight="1">
      <c r="B110" s="126"/>
      <c r="C110" s="127" t="s">
        <v>174</v>
      </c>
      <c r="D110" s="127" t="s">
        <v>118</v>
      </c>
      <c r="E110" s="128" t="s">
        <v>175</v>
      </c>
      <c r="F110" s="129" t="s">
        <v>176</v>
      </c>
      <c r="G110" s="130" t="s">
        <v>121</v>
      </c>
      <c r="H110" s="131">
        <v>1</v>
      </c>
      <c r="I110" s="132"/>
      <c r="J110" s="133">
        <f>ROUND(I110*H110,2)</f>
        <v>0</v>
      </c>
      <c r="K110" s="129" t="s">
        <v>122</v>
      </c>
      <c r="L110" s="31"/>
      <c r="M110" s="134" t="s">
        <v>3</v>
      </c>
      <c r="N110" s="135" t="s">
        <v>43</v>
      </c>
      <c r="P110" s="136">
        <f>O110*H110</f>
        <v>0</v>
      </c>
      <c r="Q110" s="136">
        <v>0</v>
      </c>
      <c r="R110" s="136">
        <f>Q110*H110</f>
        <v>0</v>
      </c>
      <c r="S110" s="136">
        <v>0</v>
      </c>
      <c r="T110" s="137">
        <f>S110*H110</f>
        <v>0</v>
      </c>
      <c r="AR110" s="138" t="s">
        <v>123</v>
      </c>
      <c r="AT110" s="138" t="s">
        <v>118</v>
      </c>
      <c r="AU110" s="138" t="s">
        <v>82</v>
      </c>
      <c r="AY110" s="16" t="s">
        <v>115</v>
      </c>
      <c r="BE110" s="139">
        <f>IF(N110="základní",J110,0)</f>
        <v>0</v>
      </c>
      <c r="BF110" s="139">
        <f>IF(N110="snížená",J110,0)</f>
        <v>0</v>
      </c>
      <c r="BG110" s="139">
        <f>IF(N110="zákl. přenesená",J110,0)</f>
        <v>0</v>
      </c>
      <c r="BH110" s="139">
        <f>IF(N110="sníž. přenesená",J110,0)</f>
        <v>0</v>
      </c>
      <c r="BI110" s="139">
        <f>IF(N110="nulová",J110,0)</f>
        <v>0</v>
      </c>
      <c r="BJ110" s="16" t="s">
        <v>80</v>
      </c>
      <c r="BK110" s="139">
        <f>ROUND(I110*H110,2)</f>
        <v>0</v>
      </c>
      <c r="BL110" s="16" t="s">
        <v>123</v>
      </c>
      <c r="BM110" s="138" t="s">
        <v>177</v>
      </c>
    </row>
    <row r="111" spans="2:65" s="1" customFormat="1">
      <c r="B111" s="31"/>
      <c r="D111" s="140" t="s">
        <v>125</v>
      </c>
      <c r="F111" s="141" t="s">
        <v>178</v>
      </c>
      <c r="I111" s="142"/>
      <c r="L111" s="31"/>
      <c r="M111" s="143"/>
      <c r="T111" s="52"/>
      <c r="AT111" s="16" t="s">
        <v>125</v>
      </c>
      <c r="AU111" s="16" t="s">
        <v>82</v>
      </c>
    </row>
    <row r="112" spans="2:65" s="12" customFormat="1">
      <c r="B112" s="144"/>
      <c r="D112" s="145" t="s">
        <v>136</v>
      </c>
      <c r="E112" s="146" t="s">
        <v>3</v>
      </c>
      <c r="F112" s="147" t="s">
        <v>179</v>
      </c>
      <c r="H112" s="148">
        <v>1</v>
      </c>
      <c r="I112" s="149"/>
      <c r="L112" s="144"/>
      <c r="M112" s="150"/>
      <c r="T112" s="151"/>
      <c r="AT112" s="146" t="s">
        <v>136</v>
      </c>
      <c r="AU112" s="146" t="s">
        <v>82</v>
      </c>
      <c r="AV112" s="12" t="s">
        <v>82</v>
      </c>
      <c r="AW112" s="12" t="s">
        <v>33</v>
      </c>
      <c r="AX112" s="12" t="s">
        <v>80</v>
      </c>
      <c r="AY112" s="146" t="s">
        <v>115</v>
      </c>
    </row>
    <row r="113" spans="2:65" s="1" customFormat="1" ht="16.5" customHeight="1">
      <c r="B113" s="126"/>
      <c r="C113" s="127" t="s">
        <v>180</v>
      </c>
      <c r="D113" s="127" t="s">
        <v>118</v>
      </c>
      <c r="E113" s="128" t="s">
        <v>181</v>
      </c>
      <c r="F113" s="129" t="s">
        <v>182</v>
      </c>
      <c r="G113" s="130" t="s">
        <v>121</v>
      </c>
      <c r="H113" s="131">
        <v>1</v>
      </c>
      <c r="I113" s="132"/>
      <c r="J113" s="133">
        <f>ROUND(I113*H113,2)</f>
        <v>0</v>
      </c>
      <c r="K113" s="129" t="s">
        <v>122</v>
      </c>
      <c r="L113" s="31"/>
      <c r="M113" s="134" t="s">
        <v>3</v>
      </c>
      <c r="N113" s="135" t="s">
        <v>43</v>
      </c>
      <c r="P113" s="136">
        <f>O113*H113</f>
        <v>0</v>
      </c>
      <c r="Q113" s="136">
        <v>0</v>
      </c>
      <c r="R113" s="136">
        <f>Q113*H113</f>
        <v>0</v>
      </c>
      <c r="S113" s="136">
        <v>0</v>
      </c>
      <c r="T113" s="137">
        <f>S113*H113</f>
        <v>0</v>
      </c>
      <c r="AR113" s="138" t="s">
        <v>123</v>
      </c>
      <c r="AT113" s="138" t="s">
        <v>118</v>
      </c>
      <c r="AU113" s="138" t="s">
        <v>82</v>
      </c>
      <c r="AY113" s="16" t="s">
        <v>115</v>
      </c>
      <c r="BE113" s="139">
        <f>IF(N113="základní",J113,0)</f>
        <v>0</v>
      </c>
      <c r="BF113" s="139">
        <f>IF(N113="snížená",J113,0)</f>
        <v>0</v>
      </c>
      <c r="BG113" s="139">
        <f>IF(N113="zákl. přenesená",J113,0)</f>
        <v>0</v>
      </c>
      <c r="BH113" s="139">
        <f>IF(N113="sníž. přenesená",J113,0)</f>
        <v>0</v>
      </c>
      <c r="BI113" s="139">
        <f>IF(N113="nulová",J113,0)</f>
        <v>0</v>
      </c>
      <c r="BJ113" s="16" t="s">
        <v>80</v>
      </c>
      <c r="BK113" s="139">
        <f>ROUND(I113*H113,2)</f>
        <v>0</v>
      </c>
      <c r="BL113" s="16" t="s">
        <v>123</v>
      </c>
      <c r="BM113" s="138" t="s">
        <v>183</v>
      </c>
    </row>
    <row r="114" spans="2:65" s="1" customFormat="1">
      <c r="B114" s="31"/>
      <c r="D114" s="140" t="s">
        <v>125</v>
      </c>
      <c r="F114" s="141" t="s">
        <v>184</v>
      </c>
      <c r="I114" s="142"/>
      <c r="L114" s="31"/>
      <c r="M114" s="143"/>
      <c r="T114" s="52"/>
      <c r="AT114" s="16" t="s">
        <v>125</v>
      </c>
      <c r="AU114" s="16" t="s">
        <v>82</v>
      </c>
    </row>
    <row r="115" spans="2:65" s="12" customFormat="1">
      <c r="B115" s="144"/>
      <c r="D115" s="145" t="s">
        <v>136</v>
      </c>
      <c r="E115" s="146" t="s">
        <v>3</v>
      </c>
      <c r="F115" s="147" t="s">
        <v>185</v>
      </c>
      <c r="H115" s="148">
        <v>1</v>
      </c>
      <c r="I115" s="149"/>
      <c r="L115" s="144"/>
      <c r="M115" s="150"/>
      <c r="T115" s="151"/>
      <c r="AT115" s="146" t="s">
        <v>136</v>
      </c>
      <c r="AU115" s="146" t="s">
        <v>82</v>
      </c>
      <c r="AV115" s="12" t="s">
        <v>82</v>
      </c>
      <c r="AW115" s="12" t="s">
        <v>33</v>
      </c>
      <c r="AX115" s="12" t="s">
        <v>80</v>
      </c>
      <c r="AY115" s="146" t="s">
        <v>115</v>
      </c>
    </row>
    <row r="116" spans="2:65" s="11" customFormat="1" ht="22.9" customHeight="1">
      <c r="B116" s="114"/>
      <c r="D116" s="115" t="s">
        <v>71</v>
      </c>
      <c r="E116" s="124" t="s">
        <v>186</v>
      </c>
      <c r="F116" s="124" t="s">
        <v>187</v>
      </c>
      <c r="I116" s="117"/>
      <c r="J116" s="125">
        <f>BK116</f>
        <v>0</v>
      </c>
      <c r="L116" s="114"/>
      <c r="M116" s="119"/>
      <c r="P116" s="120">
        <f>SUM(P117:P127)</f>
        <v>0</v>
      </c>
      <c r="R116" s="120">
        <f>SUM(R117:R127)</f>
        <v>0</v>
      </c>
      <c r="T116" s="121">
        <f>SUM(T117:T127)</f>
        <v>0</v>
      </c>
      <c r="AR116" s="115" t="s">
        <v>114</v>
      </c>
      <c r="AT116" s="122" t="s">
        <v>71</v>
      </c>
      <c r="AU116" s="122" t="s">
        <v>80</v>
      </c>
      <c r="AY116" s="115" t="s">
        <v>115</v>
      </c>
      <c r="BK116" s="123">
        <f>SUM(BK117:BK127)</f>
        <v>0</v>
      </c>
    </row>
    <row r="117" spans="2:65" s="1" customFormat="1" ht="16.5" customHeight="1">
      <c r="B117" s="126"/>
      <c r="C117" s="127" t="s">
        <v>188</v>
      </c>
      <c r="D117" s="127" t="s">
        <v>118</v>
      </c>
      <c r="E117" s="128" t="s">
        <v>189</v>
      </c>
      <c r="F117" s="129" t="s">
        <v>190</v>
      </c>
      <c r="G117" s="130" t="s">
        <v>121</v>
      </c>
      <c r="H117" s="131">
        <v>1</v>
      </c>
      <c r="I117" s="132"/>
      <c r="J117" s="133">
        <f>ROUND(I117*H117,2)</f>
        <v>0</v>
      </c>
      <c r="K117" s="129" t="s">
        <v>122</v>
      </c>
      <c r="L117" s="31"/>
      <c r="M117" s="134" t="s">
        <v>3</v>
      </c>
      <c r="N117" s="135" t="s">
        <v>43</v>
      </c>
      <c r="P117" s="136">
        <f>O117*H117</f>
        <v>0</v>
      </c>
      <c r="Q117" s="136">
        <v>0</v>
      </c>
      <c r="R117" s="136">
        <f>Q117*H117</f>
        <v>0</v>
      </c>
      <c r="S117" s="136">
        <v>0</v>
      </c>
      <c r="T117" s="137">
        <f>S117*H117</f>
        <v>0</v>
      </c>
      <c r="AR117" s="138" t="s">
        <v>123</v>
      </c>
      <c r="AT117" s="138" t="s">
        <v>118</v>
      </c>
      <c r="AU117" s="138" t="s">
        <v>82</v>
      </c>
      <c r="AY117" s="16" t="s">
        <v>115</v>
      </c>
      <c r="BE117" s="139">
        <f>IF(N117="základní",J117,0)</f>
        <v>0</v>
      </c>
      <c r="BF117" s="139">
        <f>IF(N117="snížená",J117,0)</f>
        <v>0</v>
      </c>
      <c r="BG117" s="139">
        <f>IF(N117="zákl. přenesená",J117,0)</f>
        <v>0</v>
      </c>
      <c r="BH117" s="139">
        <f>IF(N117="sníž. přenesená",J117,0)</f>
        <v>0</v>
      </c>
      <c r="BI117" s="139">
        <f>IF(N117="nulová",J117,0)</f>
        <v>0</v>
      </c>
      <c r="BJ117" s="16" t="s">
        <v>80</v>
      </c>
      <c r="BK117" s="139">
        <f>ROUND(I117*H117,2)</f>
        <v>0</v>
      </c>
      <c r="BL117" s="16" t="s">
        <v>123</v>
      </c>
      <c r="BM117" s="138" t="s">
        <v>191</v>
      </c>
    </row>
    <row r="118" spans="2:65" s="1" customFormat="1">
      <c r="B118" s="31"/>
      <c r="D118" s="140" t="s">
        <v>125</v>
      </c>
      <c r="F118" s="141" t="s">
        <v>192</v>
      </c>
      <c r="I118" s="142"/>
      <c r="L118" s="31"/>
      <c r="M118" s="143"/>
      <c r="T118" s="52"/>
      <c r="AT118" s="16" t="s">
        <v>125</v>
      </c>
      <c r="AU118" s="16" t="s">
        <v>82</v>
      </c>
    </row>
    <row r="119" spans="2:65" s="1" customFormat="1" ht="16.5" customHeight="1">
      <c r="B119" s="126"/>
      <c r="C119" s="127" t="s">
        <v>193</v>
      </c>
      <c r="D119" s="127" t="s">
        <v>118</v>
      </c>
      <c r="E119" s="128" t="s">
        <v>194</v>
      </c>
      <c r="F119" s="129" t="s">
        <v>195</v>
      </c>
      <c r="G119" s="130" t="s">
        <v>121</v>
      </c>
      <c r="H119" s="131">
        <v>2</v>
      </c>
      <c r="I119" s="132"/>
      <c r="J119" s="133">
        <f>ROUND(I119*H119,2)</f>
        <v>0</v>
      </c>
      <c r="K119" s="129" t="s">
        <v>122</v>
      </c>
      <c r="L119" s="31"/>
      <c r="M119" s="134" t="s">
        <v>3</v>
      </c>
      <c r="N119" s="135" t="s">
        <v>43</v>
      </c>
      <c r="P119" s="136">
        <f>O119*H119</f>
        <v>0</v>
      </c>
      <c r="Q119" s="136">
        <v>0</v>
      </c>
      <c r="R119" s="136">
        <f>Q119*H119</f>
        <v>0</v>
      </c>
      <c r="S119" s="136">
        <v>0</v>
      </c>
      <c r="T119" s="137">
        <f>S119*H119</f>
        <v>0</v>
      </c>
      <c r="AR119" s="138" t="s">
        <v>123</v>
      </c>
      <c r="AT119" s="138" t="s">
        <v>118</v>
      </c>
      <c r="AU119" s="138" t="s">
        <v>82</v>
      </c>
      <c r="AY119" s="16" t="s">
        <v>115</v>
      </c>
      <c r="BE119" s="139">
        <f>IF(N119="základní",J119,0)</f>
        <v>0</v>
      </c>
      <c r="BF119" s="139">
        <f>IF(N119="snížená",J119,0)</f>
        <v>0</v>
      </c>
      <c r="BG119" s="139">
        <f>IF(N119="zákl. přenesená",J119,0)</f>
        <v>0</v>
      </c>
      <c r="BH119" s="139">
        <f>IF(N119="sníž. přenesená",J119,0)</f>
        <v>0</v>
      </c>
      <c r="BI119" s="139">
        <f>IF(N119="nulová",J119,0)</f>
        <v>0</v>
      </c>
      <c r="BJ119" s="16" t="s">
        <v>80</v>
      </c>
      <c r="BK119" s="139">
        <f>ROUND(I119*H119,2)</f>
        <v>0</v>
      </c>
      <c r="BL119" s="16" t="s">
        <v>123</v>
      </c>
      <c r="BM119" s="138" t="s">
        <v>196</v>
      </c>
    </row>
    <row r="120" spans="2:65" s="1" customFormat="1">
      <c r="B120" s="31"/>
      <c r="D120" s="140" t="s">
        <v>125</v>
      </c>
      <c r="F120" s="141" t="s">
        <v>197</v>
      </c>
      <c r="I120" s="142"/>
      <c r="L120" s="31"/>
      <c r="M120" s="143"/>
      <c r="T120" s="52"/>
      <c r="AT120" s="16" t="s">
        <v>125</v>
      </c>
      <c r="AU120" s="16" t="s">
        <v>82</v>
      </c>
    </row>
    <row r="121" spans="2:65" s="12" customFormat="1">
      <c r="B121" s="144"/>
      <c r="D121" s="145" t="s">
        <v>136</v>
      </c>
      <c r="E121" s="146" t="s">
        <v>3</v>
      </c>
      <c r="F121" s="147" t="s">
        <v>198</v>
      </c>
      <c r="H121" s="148">
        <v>1</v>
      </c>
      <c r="I121" s="149"/>
      <c r="L121" s="144"/>
      <c r="M121" s="150"/>
      <c r="T121" s="151"/>
      <c r="AT121" s="146" t="s">
        <v>136</v>
      </c>
      <c r="AU121" s="146" t="s">
        <v>82</v>
      </c>
      <c r="AV121" s="12" t="s">
        <v>82</v>
      </c>
      <c r="AW121" s="12" t="s">
        <v>33</v>
      </c>
      <c r="AX121" s="12" t="s">
        <v>72</v>
      </c>
      <c r="AY121" s="146" t="s">
        <v>115</v>
      </c>
    </row>
    <row r="122" spans="2:65" s="12" customFormat="1">
      <c r="B122" s="144"/>
      <c r="D122" s="145" t="s">
        <v>136</v>
      </c>
      <c r="E122" s="146" t="s">
        <v>3</v>
      </c>
      <c r="F122" s="147" t="s">
        <v>199</v>
      </c>
      <c r="H122" s="148">
        <v>1</v>
      </c>
      <c r="I122" s="149"/>
      <c r="L122" s="144"/>
      <c r="M122" s="150"/>
      <c r="T122" s="151"/>
      <c r="AT122" s="146" t="s">
        <v>136</v>
      </c>
      <c r="AU122" s="146" t="s">
        <v>82</v>
      </c>
      <c r="AV122" s="12" t="s">
        <v>82</v>
      </c>
      <c r="AW122" s="12" t="s">
        <v>33</v>
      </c>
      <c r="AX122" s="12" t="s">
        <v>72</v>
      </c>
      <c r="AY122" s="146" t="s">
        <v>115</v>
      </c>
    </row>
    <row r="123" spans="2:65" s="13" customFormat="1">
      <c r="B123" s="153"/>
      <c r="D123" s="145" t="s">
        <v>136</v>
      </c>
      <c r="E123" s="154" t="s">
        <v>3</v>
      </c>
      <c r="F123" s="155" t="s">
        <v>200</v>
      </c>
      <c r="H123" s="156">
        <v>2</v>
      </c>
      <c r="I123" s="157"/>
      <c r="L123" s="153"/>
      <c r="M123" s="158"/>
      <c r="T123" s="159"/>
      <c r="AT123" s="154" t="s">
        <v>136</v>
      </c>
      <c r="AU123" s="154" t="s">
        <v>82</v>
      </c>
      <c r="AV123" s="13" t="s">
        <v>138</v>
      </c>
      <c r="AW123" s="13" t="s">
        <v>33</v>
      </c>
      <c r="AX123" s="13" t="s">
        <v>80</v>
      </c>
      <c r="AY123" s="154" t="s">
        <v>115</v>
      </c>
    </row>
    <row r="124" spans="2:65" s="1" customFormat="1" ht="16.5" customHeight="1">
      <c r="B124" s="126"/>
      <c r="C124" s="127" t="s">
        <v>201</v>
      </c>
      <c r="D124" s="127" t="s">
        <v>118</v>
      </c>
      <c r="E124" s="128" t="s">
        <v>202</v>
      </c>
      <c r="F124" s="129" t="s">
        <v>203</v>
      </c>
      <c r="G124" s="130" t="s">
        <v>121</v>
      </c>
      <c r="H124" s="131">
        <v>1</v>
      </c>
      <c r="I124" s="132"/>
      <c r="J124" s="133">
        <f>ROUND(I124*H124,2)</f>
        <v>0</v>
      </c>
      <c r="K124" s="129" t="s">
        <v>122</v>
      </c>
      <c r="L124" s="31"/>
      <c r="M124" s="134" t="s">
        <v>3</v>
      </c>
      <c r="N124" s="135" t="s">
        <v>43</v>
      </c>
      <c r="P124" s="136">
        <f>O124*H124</f>
        <v>0</v>
      </c>
      <c r="Q124" s="136">
        <v>0</v>
      </c>
      <c r="R124" s="136">
        <f>Q124*H124</f>
        <v>0</v>
      </c>
      <c r="S124" s="136">
        <v>0</v>
      </c>
      <c r="T124" s="137">
        <f>S124*H124</f>
        <v>0</v>
      </c>
      <c r="AR124" s="138" t="s">
        <v>123</v>
      </c>
      <c r="AT124" s="138" t="s">
        <v>118</v>
      </c>
      <c r="AU124" s="138" t="s">
        <v>82</v>
      </c>
      <c r="AY124" s="16" t="s">
        <v>115</v>
      </c>
      <c r="BE124" s="139">
        <f>IF(N124="základní",J124,0)</f>
        <v>0</v>
      </c>
      <c r="BF124" s="139">
        <f>IF(N124="snížená",J124,0)</f>
        <v>0</v>
      </c>
      <c r="BG124" s="139">
        <f>IF(N124="zákl. přenesená",J124,0)</f>
        <v>0</v>
      </c>
      <c r="BH124" s="139">
        <f>IF(N124="sníž. přenesená",J124,0)</f>
        <v>0</v>
      </c>
      <c r="BI124" s="139">
        <f>IF(N124="nulová",J124,0)</f>
        <v>0</v>
      </c>
      <c r="BJ124" s="16" t="s">
        <v>80</v>
      </c>
      <c r="BK124" s="139">
        <f>ROUND(I124*H124,2)</f>
        <v>0</v>
      </c>
      <c r="BL124" s="16" t="s">
        <v>123</v>
      </c>
      <c r="BM124" s="138" t="s">
        <v>204</v>
      </c>
    </row>
    <row r="125" spans="2:65" s="1" customFormat="1">
      <c r="B125" s="31"/>
      <c r="D125" s="140" t="s">
        <v>125</v>
      </c>
      <c r="F125" s="141" t="s">
        <v>205</v>
      </c>
      <c r="I125" s="142"/>
      <c r="L125" s="31"/>
      <c r="M125" s="143"/>
      <c r="T125" s="52"/>
      <c r="AT125" s="16" t="s">
        <v>125</v>
      </c>
      <c r="AU125" s="16" t="s">
        <v>82</v>
      </c>
    </row>
    <row r="126" spans="2:65" s="1" customFormat="1" ht="16.5" customHeight="1">
      <c r="B126" s="126"/>
      <c r="C126" s="127" t="s">
        <v>9</v>
      </c>
      <c r="D126" s="127" t="s">
        <v>118</v>
      </c>
      <c r="E126" s="128" t="s">
        <v>206</v>
      </c>
      <c r="F126" s="129" t="s">
        <v>207</v>
      </c>
      <c r="G126" s="130" t="s">
        <v>121</v>
      </c>
      <c r="H126" s="131">
        <v>1</v>
      </c>
      <c r="I126" s="132"/>
      <c r="J126" s="133">
        <f>ROUND(I126*H126,2)</f>
        <v>0</v>
      </c>
      <c r="K126" s="129" t="s">
        <v>122</v>
      </c>
      <c r="L126" s="31"/>
      <c r="M126" s="134" t="s">
        <v>3</v>
      </c>
      <c r="N126" s="135" t="s">
        <v>43</v>
      </c>
      <c r="P126" s="136">
        <f>O126*H126</f>
        <v>0</v>
      </c>
      <c r="Q126" s="136">
        <v>0</v>
      </c>
      <c r="R126" s="136">
        <f>Q126*H126</f>
        <v>0</v>
      </c>
      <c r="S126" s="136">
        <v>0</v>
      </c>
      <c r="T126" s="137">
        <f>S126*H126</f>
        <v>0</v>
      </c>
      <c r="AR126" s="138" t="s">
        <v>123</v>
      </c>
      <c r="AT126" s="138" t="s">
        <v>118</v>
      </c>
      <c r="AU126" s="138" t="s">
        <v>82</v>
      </c>
      <c r="AY126" s="16" t="s">
        <v>115</v>
      </c>
      <c r="BE126" s="139">
        <f>IF(N126="základní",J126,0)</f>
        <v>0</v>
      </c>
      <c r="BF126" s="139">
        <f>IF(N126="snížená",J126,0)</f>
        <v>0</v>
      </c>
      <c r="BG126" s="139">
        <f>IF(N126="zákl. přenesená",J126,0)</f>
        <v>0</v>
      </c>
      <c r="BH126" s="139">
        <f>IF(N126="sníž. přenesená",J126,0)</f>
        <v>0</v>
      </c>
      <c r="BI126" s="139">
        <f>IF(N126="nulová",J126,0)</f>
        <v>0</v>
      </c>
      <c r="BJ126" s="16" t="s">
        <v>80</v>
      </c>
      <c r="BK126" s="139">
        <f>ROUND(I126*H126,2)</f>
        <v>0</v>
      </c>
      <c r="BL126" s="16" t="s">
        <v>123</v>
      </c>
      <c r="BM126" s="138" t="s">
        <v>208</v>
      </c>
    </row>
    <row r="127" spans="2:65" s="1" customFormat="1">
      <c r="B127" s="31"/>
      <c r="D127" s="140" t="s">
        <v>125</v>
      </c>
      <c r="F127" s="141" t="s">
        <v>209</v>
      </c>
      <c r="I127" s="142"/>
      <c r="L127" s="31"/>
      <c r="M127" s="143"/>
      <c r="T127" s="52"/>
      <c r="AT127" s="16" t="s">
        <v>125</v>
      </c>
      <c r="AU127" s="16" t="s">
        <v>82</v>
      </c>
    </row>
    <row r="128" spans="2:65" s="11" customFormat="1" ht="22.9" customHeight="1">
      <c r="B128" s="114"/>
      <c r="D128" s="115" t="s">
        <v>71</v>
      </c>
      <c r="E128" s="124" t="s">
        <v>210</v>
      </c>
      <c r="F128" s="124" t="s">
        <v>211</v>
      </c>
      <c r="I128" s="117"/>
      <c r="J128" s="125">
        <f>BK128</f>
        <v>0</v>
      </c>
      <c r="L128" s="114"/>
      <c r="M128" s="119"/>
      <c r="P128" s="120">
        <f>SUM(P129:P130)</f>
        <v>0</v>
      </c>
      <c r="R128" s="120">
        <f>SUM(R129:R130)</f>
        <v>0</v>
      </c>
      <c r="T128" s="121">
        <f>SUM(T129:T130)</f>
        <v>0</v>
      </c>
      <c r="AR128" s="115" t="s">
        <v>114</v>
      </c>
      <c r="AT128" s="122" t="s">
        <v>71</v>
      </c>
      <c r="AU128" s="122" t="s">
        <v>80</v>
      </c>
      <c r="AY128" s="115" t="s">
        <v>115</v>
      </c>
      <c r="BK128" s="123">
        <f>SUM(BK129:BK130)</f>
        <v>0</v>
      </c>
    </row>
    <row r="129" spans="2:65" s="1" customFormat="1" ht="44.25" customHeight="1">
      <c r="B129" s="126"/>
      <c r="C129" s="127" t="s">
        <v>212</v>
      </c>
      <c r="D129" s="127" t="s">
        <v>118</v>
      </c>
      <c r="E129" s="128" t="s">
        <v>213</v>
      </c>
      <c r="F129" s="129" t="s">
        <v>214</v>
      </c>
      <c r="G129" s="130" t="s">
        <v>121</v>
      </c>
      <c r="H129" s="131">
        <v>1</v>
      </c>
      <c r="I129" s="132"/>
      <c r="J129" s="133">
        <f>ROUND(I129*H129,2)</f>
        <v>0</v>
      </c>
      <c r="K129" s="129" t="s">
        <v>122</v>
      </c>
      <c r="L129" s="31"/>
      <c r="M129" s="134" t="s">
        <v>3</v>
      </c>
      <c r="N129" s="135" t="s">
        <v>43</v>
      </c>
      <c r="P129" s="136">
        <f>O129*H129</f>
        <v>0</v>
      </c>
      <c r="Q129" s="136">
        <v>0</v>
      </c>
      <c r="R129" s="136">
        <f>Q129*H129</f>
        <v>0</v>
      </c>
      <c r="S129" s="136">
        <v>0</v>
      </c>
      <c r="T129" s="137">
        <f>S129*H129</f>
        <v>0</v>
      </c>
      <c r="AR129" s="138" t="s">
        <v>123</v>
      </c>
      <c r="AT129" s="138" t="s">
        <v>118</v>
      </c>
      <c r="AU129" s="138" t="s">
        <v>82</v>
      </c>
      <c r="AY129" s="16" t="s">
        <v>115</v>
      </c>
      <c r="BE129" s="139">
        <f>IF(N129="základní",J129,0)</f>
        <v>0</v>
      </c>
      <c r="BF129" s="139">
        <f>IF(N129="snížená",J129,0)</f>
        <v>0</v>
      </c>
      <c r="BG129" s="139">
        <f>IF(N129="zákl. přenesená",J129,0)</f>
        <v>0</v>
      </c>
      <c r="BH129" s="139">
        <f>IF(N129="sníž. přenesená",J129,0)</f>
        <v>0</v>
      </c>
      <c r="BI129" s="139">
        <f>IF(N129="nulová",J129,0)</f>
        <v>0</v>
      </c>
      <c r="BJ129" s="16" t="s">
        <v>80</v>
      </c>
      <c r="BK129" s="139">
        <f>ROUND(I129*H129,2)</f>
        <v>0</v>
      </c>
      <c r="BL129" s="16" t="s">
        <v>123</v>
      </c>
      <c r="BM129" s="138" t="s">
        <v>215</v>
      </c>
    </row>
    <row r="130" spans="2:65" s="1" customFormat="1">
      <c r="B130" s="31"/>
      <c r="D130" s="140" t="s">
        <v>125</v>
      </c>
      <c r="F130" s="141" t="s">
        <v>216</v>
      </c>
      <c r="I130" s="142"/>
      <c r="L130" s="31"/>
      <c r="M130" s="160"/>
      <c r="N130" s="161"/>
      <c r="O130" s="161"/>
      <c r="P130" s="161"/>
      <c r="Q130" s="161"/>
      <c r="R130" s="161"/>
      <c r="S130" s="161"/>
      <c r="T130" s="162"/>
      <c r="AT130" s="16" t="s">
        <v>125</v>
      </c>
      <c r="AU130" s="16" t="s">
        <v>82</v>
      </c>
    </row>
    <row r="131" spans="2:65" s="1" customFormat="1" ht="6.95" customHeight="1"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31"/>
    </row>
  </sheetData>
  <autoFilter ref="C83:K130" xr:uid="{00000000-0009-0000-0000-000001000000}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xr:uid="{00000000-0004-0000-0100-000000000000}"/>
    <hyperlink ref="F90" r:id="rId2" xr:uid="{00000000-0004-0000-0100-000001000000}"/>
    <hyperlink ref="F92" r:id="rId3" xr:uid="{00000000-0004-0000-0100-000002000000}"/>
    <hyperlink ref="F95" r:id="rId4" xr:uid="{00000000-0004-0000-0100-000003000000}"/>
    <hyperlink ref="F98" r:id="rId5" xr:uid="{00000000-0004-0000-0100-000004000000}"/>
    <hyperlink ref="F101" r:id="rId6" xr:uid="{00000000-0004-0000-0100-000005000000}"/>
    <hyperlink ref="F104" r:id="rId7" xr:uid="{00000000-0004-0000-0100-000006000000}"/>
    <hyperlink ref="F106" r:id="rId8" xr:uid="{00000000-0004-0000-0100-000007000000}"/>
    <hyperlink ref="F108" r:id="rId9" xr:uid="{00000000-0004-0000-0100-000008000000}"/>
    <hyperlink ref="F111" r:id="rId10" xr:uid="{00000000-0004-0000-0100-000009000000}"/>
    <hyperlink ref="F114" r:id="rId11" xr:uid="{00000000-0004-0000-0100-00000A000000}"/>
    <hyperlink ref="F118" r:id="rId12" xr:uid="{00000000-0004-0000-0100-00000B000000}"/>
    <hyperlink ref="F120" r:id="rId13" xr:uid="{00000000-0004-0000-0100-00000C000000}"/>
    <hyperlink ref="F125" r:id="rId14" xr:uid="{00000000-0004-0000-0100-00000D000000}"/>
    <hyperlink ref="F127" r:id="rId15" xr:uid="{00000000-0004-0000-0100-00000E000000}"/>
    <hyperlink ref="F130" r:id="rId16" xr:uid="{00000000-0004-0000-0100-00000F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727"/>
  <sheetViews>
    <sheetView showGridLines="0" workbookViewId="0">
      <selection activeCell="B2" sqref="B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2" t="s">
        <v>6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6" t="s">
        <v>85</v>
      </c>
    </row>
    <row r="3" spans="2:46" ht="6.95" hidden="1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hidden="1" customHeight="1">
      <c r="B4" s="19"/>
      <c r="D4" s="20" t="s">
        <v>87</v>
      </c>
      <c r="L4" s="19"/>
      <c r="M4" s="84" t="s">
        <v>11</v>
      </c>
      <c r="AT4" s="16" t="s">
        <v>4</v>
      </c>
    </row>
    <row r="5" spans="2:46" ht="6.95" hidden="1" customHeight="1">
      <c r="B5" s="19"/>
      <c r="L5" s="19"/>
    </row>
    <row r="6" spans="2:46" ht="12" hidden="1" customHeight="1">
      <c r="B6" s="19"/>
      <c r="D6" s="26" t="s">
        <v>17</v>
      </c>
      <c r="L6" s="19"/>
    </row>
    <row r="7" spans="2:46" ht="16.5" hidden="1" customHeight="1">
      <c r="B7" s="19"/>
      <c r="E7" s="221" t="str">
        <f>'Rekapitulace stavby'!K6</f>
        <v>Silnice III/44214 - rekonstrukce mostu ev.č.44214-1 přes Dobešovský potok před obcí Dobešov</v>
      </c>
      <c r="F7" s="222"/>
      <c r="G7" s="222"/>
      <c r="H7" s="222"/>
      <c r="L7" s="19"/>
    </row>
    <row r="8" spans="2:46" s="1" customFormat="1" ht="12" hidden="1" customHeight="1">
      <c r="B8" s="31"/>
      <c r="D8" s="26" t="s">
        <v>88</v>
      </c>
      <c r="L8" s="31"/>
    </row>
    <row r="9" spans="2:46" s="1" customFormat="1" ht="16.5" hidden="1" customHeight="1">
      <c r="B9" s="31"/>
      <c r="E9" s="193" t="s">
        <v>217</v>
      </c>
      <c r="F9" s="220"/>
      <c r="G9" s="220"/>
      <c r="H9" s="220"/>
      <c r="L9" s="31"/>
    </row>
    <row r="10" spans="2:46" s="1" customFormat="1" hidden="1">
      <c r="B10" s="31"/>
      <c r="L10" s="31"/>
    </row>
    <row r="11" spans="2:46" s="1" customFormat="1" ht="12" hidden="1" customHeight="1">
      <c r="B11" s="31"/>
      <c r="D11" s="26" t="s">
        <v>19</v>
      </c>
      <c r="F11" s="24" t="s">
        <v>86</v>
      </c>
      <c r="I11" s="26" t="s">
        <v>20</v>
      </c>
      <c r="J11" s="24" t="s">
        <v>3</v>
      </c>
      <c r="L11" s="31"/>
    </row>
    <row r="12" spans="2:46" s="1" customFormat="1" ht="12" hidden="1" customHeight="1">
      <c r="B12" s="31"/>
      <c r="D12" s="26" t="s">
        <v>21</v>
      </c>
      <c r="F12" s="24" t="s">
        <v>22</v>
      </c>
      <c r="I12" s="26" t="s">
        <v>23</v>
      </c>
      <c r="J12" s="48" t="str">
        <f>'Rekapitulace stavby'!AN8</f>
        <v>4. 10. 2019</v>
      </c>
      <c r="L12" s="31"/>
    </row>
    <row r="13" spans="2:46" s="1" customFormat="1" ht="10.9" hidden="1" customHeight="1">
      <c r="B13" s="31"/>
      <c r="L13" s="31"/>
    </row>
    <row r="14" spans="2:46" s="1" customFormat="1" ht="12" hidden="1" customHeight="1">
      <c r="B14" s="31"/>
      <c r="D14" s="26" t="s">
        <v>25</v>
      </c>
      <c r="I14" s="26" t="s">
        <v>26</v>
      </c>
      <c r="J14" s="24" t="s">
        <v>3</v>
      </c>
      <c r="L14" s="31"/>
    </row>
    <row r="15" spans="2:46" s="1" customFormat="1" ht="18" hidden="1" customHeight="1">
      <c r="B15" s="31"/>
      <c r="E15" s="24" t="s">
        <v>27</v>
      </c>
      <c r="I15" s="26" t="s">
        <v>28</v>
      </c>
      <c r="J15" s="24" t="s">
        <v>3</v>
      </c>
      <c r="L15" s="31"/>
    </row>
    <row r="16" spans="2:46" s="1" customFormat="1" ht="6.95" hidden="1" customHeight="1">
      <c r="B16" s="31"/>
      <c r="L16" s="31"/>
    </row>
    <row r="17" spans="2:12" s="1" customFormat="1" ht="12" hidden="1" customHeight="1">
      <c r="B17" s="31"/>
      <c r="D17" s="26" t="s">
        <v>29</v>
      </c>
      <c r="I17" s="26" t="s">
        <v>26</v>
      </c>
      <c r="J17" s="27" t="str">
        <f>'Rekapitulace stavby'!AN13</f>
        <v>Vyplň údaj</v>
      </c>
      <c r="L17" s="31"/>
    </row>
    <row r="18" spans="2:12" s="1" customFormat="1" ht="18" hidden="1" customHeight="1">
      <c r="B18" s="31"/>
      <c r="E18" s="223" t="str">
        <f>'Rekapitulace stavby'!E14</f>
        <v>Vyplň údaj</v>
      </c>
      <c r="F18" s="212"/>
      <c r="G18" s="212"/>
      <c r="H18" s="212"/>
      <c r="I18" s="26" t="s">
        <v>28</v>
      </c>
      <c r="J18" s="27" t="str">
        <f>'Rekapitulace stavby'!AN14</f>
        <v>Vyplň údaj</v>
      </c>
      <c r="L18" s="31"/>
    </row>
    <row r="19" spans="2:12" s="1" customFormat="1" ht="6.95" hidden="1" customHeight="1">
      <c r="B19" s="31"/>
      <c r="L19" s="31"/>
    </row>
    <row r="20" spans="2:12" s="1" customFormat="1" ht="12" hidden="1" customHeight="1">
      <c r="B20" s="31"/>
      <c r="D20" s="26" t="s">
        <v>31</v>
      </c>
      <c r="I20" s="26" t="s">
        <v>26</v>
      </c>
      <c r="J20" s="24" t="s">
        <v>3</v>
      </c>
      <c r="L20" s="31"/>
    </row>
    <row r="21" spans="2:12" s="1" customFormat="1" ht="18" hidden="1" customHeight="1">
      <c r="B21" s="31"/>
      <c r="E21" s="24" t="s">
        <v>32</v>
      </c>
      <c r="I21" s="26" t="s">
        <v>28</v>
      </c>
      <c r="J21" s="24" t="s">
        <v>3</v>
      </c>
      <c r="L21" s="31"/>
    </row>
    <row r="22" spans="2:12" s="1" customFormat="1" ht="6.95" hidden="1" customHeight="1">
      <c r="B22" s="31"/>
      <c r="L22" s="31"/>
    </row>
    <row r="23" spans="2:12" s="1" customFormat="1" ht="12" hidden="1" customHeight="1">
      <c r="B23" s="31"/>
      <c r="D23" s="26" t="s">
        <v>34</v>
      </c>
      <c r="I23" s="26" t="s">
        <v>26</v>
      </c>
      <c r="J23" s="24" t="s">
        <v>3</v>
      </c>
      <c r="L23" s="31"/>
    </row>
    <row r="24" spans="2:12" s="1" customFormat="1" ht="18" hidden="1" customHeight="1">
      <c r="B24" s="31"/>
      <c r="E24" s="24" t="s">
        <v>35</v>
      </c>
      <c r="I24" s="26" t="s">
        <v>28</v>
      </c>
      <c r="J24" s="24" t="s">
        <v>3</v>
      </c>
      <c r="L24" s="31"/>
    </row>
    <row r="25" spans="2:12" s="1" customFormat="1" ht="6.95" hidden="1" customHeight="1">
      <c r="B25" s="31"/>
      <c r="L25" s="31"/>
    </row>
    <row r="26" spans="2:12" s="1" customFormat="1" ht="12" hidden="1" customHeight="1">
      <c r="B26" s="31"/>
      <c r="D26" s="26" t="s">
        <v>36</v>
      </c>
      <c r="L26" s="31"/>
    </row>
    <row r="27" spans="2:12" s="7" customFormat="1" ht="16.5" hidden="1" customHeight="1">
      <c r="B27" s="85"/>
      <c r="E27" s="216" t="s">
        <v>3</v>
      </c>
      <c r="F27" s="216"/>
      <c r="G27" s="216"/>
      <c r="H27" s="216"/>
      <c r="L27" s="85"/>
    </row>
    <row r="28" spans="2:12" s="1" customFormat="1" ht="6.95" hidden="1" customHeight="1">
      <c r="B28" s="31"/>
      <c r="L28" s="31"/>
    </row>
    <row r="29" spans="2:12" s="1" customFormat="1" ht="6.95" hidden="1" customHeight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25.35" hidden="1" customHeight="1">
      <c r="B30" s="31"/>
      <c r="D30" s="86" t="s">
        <v>38</v>
      </c>
      <c r="J30" s="62">
        <f>ROUND(J94, 2)</f>
        <v>0</v>
      </c>
      <c r="L30" s="31"/>
    </row>
    <row r="31" spans="2:12" s="1" customFormat="1" ht="6.95" hidden="1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14.45" hidden="1" customHeight="1">
      <c r="B32" s="31"/>
      <c r="F32" s="34" t="s">
        <v>40</v>
      </c>
      <c r="I32" s="34" t="s">
        <v>39</v>
      </c>
      <c r="J32" s="34" t="s">
        <v>41</v>
      </c>
      <c r="L32" s="31"/>
    </row>
    <row r="33" spans="2:12" s="1" customFormat="1" ht="14.45" hidden="1" customHeight="1">
      <c r="B33" s="31"/>
      <c r="D33" s="51" t="s">
        <v>42</v>
      </c>
      <c r="E33" s="26" t="s">
        <v>43</v>
      </c>
      <c r="F33" s="87">
        <f>ROUND((SUM(BE94:BE726)),  2)</f>
        <v>0</v>
      </c>
      <c r="I33" s="88">
        <v>0.21</v>
      </c>
      <c r="J33" s="87">
        <f>ROUND(((SUM(BE94:BE726))*I33),  2)</f>
        <v>0</v>
      </c>
      <c r="L33" s="31"/>
    </row>
    <row r="34" spans="2:12" s="1" customFormat="1" ht="14.45" hidden="1" customHeight="1">
      <c r="B34" s="31"/>
      <c r="E34" s="26" t="s">
        <v>44</v>
      </c>
      <c r="F34" s="87">
        <f>ROUND((SUM(BF94:BF726)),  2)</f>
        <v>0</v>
      </c>
      <c r="I34" s="88">
        <v>0.15</v>
      </c>
      <c r="J34" s="87">
        <f>ROUND(((SUM(BF94:BF726))*I34),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87">
        <f>ROUND((SUM(BG94:BG726)),  2)</f>
        <v>0</v>
      </c>
      <c r="I35" s="88">
        <v>0.21</v>
      </c>
      <c r="J35" s="87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87">
        <f>ROUND((SUM(BH94:BH726)),  2)</f>
        <v>0</v>
      </c>
      <c r="I36" s="88">
        <v>0.15</v>
      </c>
      <c r="J36" s="87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87">
        <f>ROUND((SUM(BI94:BI726)),  2)</f>
        <v>0</v>
      </c>
      <c r="I37" s="88">
        <v>0</v>
      </c>
      <c r="J37" s="87">
        <f>0</f>
        <v>0</v>
      </c>
      <c r="L37" s="31"/>
    </row>
    <row r="38" spans="2:12" s="1" customFormat="1" ht="6.95" hidden="1" customHeight="1">
      <c r="B38" s="31"/>
      <c r="L38" s="31"/>
    </row>
    <row r="39" spans="2:12" s="1" customFormat="1" ht="25.35" hidden="1" customHeight="1">
      <c r="B39" s="31"/>
      <c r="C39" s="89"/>
      <c r="D39" s="90" t="s">
        <v>48</v>
      </c>
      <c r="E39" s="53"/>
      <c r="F39" s="53"/>
      <c r="G39" s="91" t="s">
        <v>49</v>
      </c>
      <c r="H39" s="92" t="s">
        <v>50</v>
      </c>
      <c r="I39" s="53"/>
      <c r="J39" s="93">
        <f>SUM(J30:J37)</f>
        <v>0</v>
      </c>
      <c r="K39" s="94"/>
      <c r="L39" s="31"/>
    </row>
    <row r="40" spans="2:12" s="1" customFormat="1" ht="14.45" hidden="1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</row>
    <row r="41" spans="2:12" hidden="1"/>
    <row r="42" spans="2:12" hidden="1"/>
    <row r="43" spans="2:12" hidden="1"/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1"/>
    </row>
    <row r="45" spans="2:12" s="1" customFormat="1" ht="24.95" customHeight="1">
      <c r="B45" s="31"/>
      <c r="C45" s="20" t="s">
        <v>90</v>
      </c>
      <c r="L45" s="31"/>
    </row>
    <row r="46" spans="2:12" s="1" customFormat="1" ht="6.95" customHeight="1">
      <c r="B46" s="31"/>
      <c r="L46" s="31"/>
    </row>
    <row r="47" spans="2:12" s="1" customFormat="1" ht="12" customHeight="1">
      <c r="B47" s="31"/>
      <c r="C47" s="26" t="s">
        <v>17</v>
      </c>
      <c r="L47" s="31"/>
    </row>
    <row r="48" spans="2:12" s="1" customFormat="1" ht="16.5" customHeight="1">
      <c r="B48" s="31"/>
      <c r="E48" s="221" t="str">
        <f>E7</f>
        <v>Silnice III/44214 - rekonstrukce mostu ev.č.44214-1 přes Dobešovský potok před obcí Dobešov</v>
      </c>
      <c r="F48" s="222"/>
      <c r="G48" s="222"/>
      <c r="H48" s="222"/>
      <c r="L48" s="31"/>
    </row>
    <row r="49" spans="2:47" s="1" customFormat="1" ht="12" customHeight="1">
      <c r="B49" s="31"/>
      <c r="C49" s="26" t="s">
        <v>88</v>
      </c>
      <c r="L49" s="31"/>
    </row>
    <row r="50" spans="2:47" s="1" customFormat="1" ht="16.5" customHeight="1">
      <c r="B50" s="31"/>
      <c r="E50" s="193" t="str">
        <f>E9</f>
        <v>SO 201 - Most</v>
      </c>
      <c r="F50" s="220"/>
      <c r="G50" s="220"/>
      <c r="H50" s="220"/>
      <c r="L50" s="31"/>
    </row>
    <row r="51" spans="2:47" s="1" customFormat="1" ht="6.95" customHeight="1">
      <c r="B51" s="31"/>
      <c r="L51" s="31"/>
    </row>
    <row r="52" spans="2:47" s="1" customFormat="1" ht="12" customHeight="1">
      <c r="B52" s="31"/>
      <c r="C52" s="26" t="s">
        <v>21</v>
      </c>
      <c r="F52" s="24" t="str">
        <f>F12</f>
        <v>Odry, část Dobešov</v>
      </c>
      <c r="I52" s="26" t="s">
        <v>23</v>
      </c>
      <c r="J52" s="48" t="str">
        <f>IF(J12="","",J12)</f>
        <v>4. 10. 2019</v>
      </c>
      <c r="L52" s="31"/>
    </row>
    <row r="53" spans="2:47" s="1" customFormat="1" ht="6.95" customHeight="1">
      <c r="B53" s="31"/>
      <c r="L53" s="31"/>
    </row>
    <row r="54" spans="2:47" s="1" customFormat="1" ht="15.2" customHeight="1">
      <c r="B54" s="31"/>
      <c r="C54" s="26" t="s">
        <v>25</v>
      </c>
      <c r="F54" s="24" t="str">
        <f>E15</f>
        <v>Správa silnic Moravskoslezského kraje, p.o.</v>
      </c>
      <c r="I54" s="26" t="s">
        <v>31</v>
      </c>
      <c r="J54" s="29" t="str">
        <f>E21</f>
        <v>Rušar mosty, s.r.o.</v>
      </c>
      <c r="L54" s="31"/>
    </row>
    <row r="55" spans="2:47" s="1" customFormat="1" ht="15.2" customHeight="1">
      <c r="B55" s="31"/>
      <c r="C55" s="26" t="s">
        <v>29</v>
      </c>
      <c r="F55" s="24" t="str">
        <f>IF(E18="","",E18)</f>
        <v>Vyplň údaj</v>
      </c>
      <c r="I55" s="26" t="s">
        <v>34</v>
      </c>
      <c r="J55" s="29" t="str">
        <f>E24</f>
        <v xml:space="preserve"> </v>
      </c>
      <c r="L55" s="31"/>
    </row>
    <row r="56" spans="2:47" s="1" customFormat="1" ht="10.35" customHeight="1">
      <c r="B56" s="31"/>
      <c r="L56" s="31"/>
    </row>
    <row r="57" spans="2:47" s="1" customFormat="1" ht="29.25" customHeight="1">
      <c r="B57" s="31"/>
      <c r="C57" s="95" t="s">
        <v>91</v>
      </c>
      <c r="D57" s="89"/>
      <c r="E57" s="89"/>
      <c r="F57" s="89"/>
      <c r="G57" s="89"/>
      <c r="H57" s="89"/>
      <c r="I57" s="89"/>
      <c r="J57" s="96" t="s">
        <v>92</v>
      </c>
      <c r="K57" s="89"/>
      <c r="L57" s="31"/>
    </row>
    <row r="58" spans="2:47" s="1" customFormat="1" ht="10.35" customHeight="1">
      <c r="B58" s="31"/>
      <c r="L58" s="31"/>
    </row>
    <row r="59" spans="2:47" s="1" customFormat="1" ht="22.9" customHeight="1">
      <c r="B59" s="31"/>
      <c r="C59" s="97" t="s">
        <v>70</v>
      </c>
      <c r="J59" s="62">
        <f>J94</f>
        <v>0</v>
      </c>
      <c r="L59" s="31"/>
      <c r="AU59" s="16" t="s">
        <v>93</v>
      </c>
    </row>
    <row r="60" spans="2:47" s="8" customFormat="1" ht="24.95" customHeight="1">
      <c r="B60" s="98"/>
      <c r="D60" s="99" t="s">
        <v>218</v>
      </c>
      <c r="E60" s="100"/>
      <c r="F60" s="100"/>
      <c r="G60" s="100"/>
      <c r="H60" s="100"/>
      <c r="I60" s="100"/>
      <c r="J60" s="101">
        <f>J95</f>
        <v>0</v>
      </c>
      <c r="L60" s="98"/>
    </row>
    <row r="61" spans="2:47" s="9" customFormat="1" ht="19.899999999999999" customHeight="1">
      <c r="B61" s="102"/>
      <c r="D61" s="103" t="s">
        <v>219</v>
      </c>
      <c r="E61" s="104"/>
      <c r="F61" s="104"/>
      <c r="G61" s="104"/>
      <c r="H61" s="104"/>
      <c r="I61" s="104"/>
      <c r="J61" s="105">
        <f>J96</f>
        <v>0</v>
      </c>
      <c r="L61" s="102"/>
    </row>
    <row r="62" spans="2:47" s="9" customFormat="1" ht="19.899999999999999" customHeight="1">
      <c r="B62" s="102"/>
      <c r="D62" s="103" t="s">
        <v>220</v>
      </c>
      <c r="E62" s="104"/>
      <c r="F62" s="104"/>
      <c r="G62" s="104"/>
      <c r="H62" s="104"/>
      <c r="I62" s="104"/>
      <c r="J62" s="105">
        <f>J291</f>
        <v>0</v>
      </c>
      <c r="L62" s="102"/>
    </row>
    <row r="63" spans="2:47" s="9" customFormat="1" ht="19.899999999999999" customHeight="1">
      <c r="B63" s="102"/>
      <c r="D63" s="103" t="s">
        <v>221</v>
      </c>
      <c r="E63" s="104"/>
      <c r="F63" s="104"/>
      <c r="G63" s="104"/>
      <c r="H63" s="104"/>
      <c r="I63" s="104"/>
      <c r="J63" s="105">
        <f>J379</f>
        <v>0</v>
      </c>
      <c r="L63" s="102"/>
    </row>
    <row r="64" spans="2:47" s="9" customFormat="1" ht="19.899999999999999" customHeight="1">
      <c r="B64" s="102"/>
      <c r="D64" s="103" t="s">
        <v>222</v>
      </c>
      <c r="E64" s="104"/>
      <c r="F64" s="104"/>
      <c r="G64" s="104"/>
      <c r="H64" s="104"/>
      <c r="I64" s="104"/>
      <c r="J64" s="105">
        <f>J447</f>
        <v>0</v>
      </c>
      <c r="L64" s="102"/>
    </row>
    <row r="65" spans="2:12" s="9" customFormat="1" ht="19.899999999999999" customHeight="1">
      <c r="B65" s="102"/>
      <c r="D65" s="103" t="s">
        <v>223</v>
      </c>
      <c r="E65" s="104"/>
      <c r="F65" s="104"/>
      <c r="G65" s="104"/>
      <c r="H65" s="104"/>
      <c r="I65" s="104"/>
      <c r="J65" s="105">
        <f>J493</f>
        <v>0</v>
      </c>
      <c r="L65" s="102"/>
    </row>
    <row r="66" spans="2:12" s="9" customFormat="1" ht="19.899999999999999" customHeight="1">
      <c r="B66" s="102"/>
      <c r="D66" s="103" t="s">
        <v>224</v>
      </c>
      <c r="E66" s="104"/>
      <c r="F66" s="104"/>
      <c r="G66" s="104"/>
      <c r="H66" s="104"/>
      <c r="I66" s="104"/>
      <c r="J66" s="105">
        <f>J530</f>
        <v>0</v>
      </c>
      <c r="L66" s="102"/>
    </row>
    <row r="67" spans="2:12" s="9" customFormat="1" ht="19.899999999999999" customHeight="1">
      <c r="B67" s="102"/>
      <c r="D67" s="103" t="s">
        <v>225</v>
      </c>
      <c r="E67" s="104"/>
      <c r="F67" s="104"/>
      <c r="G67" s="104"/>
      <c r="H67" s="104"/>
      <c r="I67" s="104"/>
      <c r="J67" s="105">
        <f>J534</f>
        <v>0</v>
      </c>
      <c r="L67" s="102"/>
    </row>
    <row r="68" spans="2:12" s="9" customFormat="1" ht="19.899999999999999" customHeight="1">
      <c r="B68" s="102"/>
      <c r="D68" s="103" t="s">
        <v>226</v>
      </c>
      <c r="E68" s="104"/>
      <c r="F68" s="104"/>
      <c r="G68" s="104"/>
      <c r="H68" s="104"/>
      <c r="I68" s="104"/>
      <c r="J68" s="105">
        <f>J539</f>
        <v>0</v>
      </c>
      <c r="L68" s="102"/>
    </row>
    <row r="69" spans="2:12" s="9" customFormat="1" ht="19.899999999999999" customHeight="1">
      <c r="B69" s="102"/>
      <c r="D69" s="103" t="s">
        <v>227</v>
      </c>
      <c r="E69" s="104"/>
      <c r="F69" s="104"/>
      <c r="G69" s="104"/>
      <c r="H69" s="104"/>
      <c r="I69" s="104"/>
      <c r="J69" s="105">
        <f>J612</f>
        <v>0</v>
      </c>
      <c r="L69" s="102"/>
    </row>
    <row r="70" spans="2:12" s="9" customFormat="1" ht="19.899999999999999" customHeight="1">
      <c r="B70" s="102"/>
      <c r="D70" s="103" t="s">
        <v>228</v>
      </c>
      <c r="E70" s="104"/>
      <c r="F70" s="104"/>
      <c r="G70" s="104"/>
      <c r="H70" s="104"/>
      <c r="I70" s="104"/>
      <c r="J70" s="105">
        <f>J669</f>
        <v>0</v>
      </c>
      <c r="L70" s="102"/>
    </row>
    <row r="71" spans="2:12" s="8" customFormat="1" ht="24.95" customHeight="1">
      <c r="B71" s="98"/>
      <c r="D71" s="99" t="s">
        <v>229</v>
      </c>
      <c r="E71" s="100"/>
      <c r="F71" s="100"/>
      <c r="G71" s="100"/>
      <c r="H71" s="100"/>
      <c r="I71" s="100"/>
      <c r="J71" s="101">
        <f>J672</f>
        <v>0</v>
      </c>
      <c r="L71" s="98"/>
    </row>
    <row r="72" spans="2:12" s="9" customFormat="1" ht="19.899999999999999" customHeight="1">
      <c r="B72" s="102"/>
      <c r="D72" s="103" t="s">
        <v>230</v>
      </c>
      <c r="E72" s="104"/>
      <c r="F72" s="104"/>
      <c r="G72" s="104"/>
      <c r="H72" s="104"/>
      <c r="I72" s="104"/>
      <c r="J72" s="105">
        <f>J673</f>
        <v>0</v>
      </c>
      <c r="L72" s="102"/>
    </row>
    <row r="73" spans="2:12" s="9" customFormat="1" ht="19.899999999999999" customHeight="1">
      <c r="B73" s="102"/>
      <c r="D73" s="103" t="s">
        <v>231</v>
      </c>
      <c r="E73" s="104"/>
      <c r="F73" s="104"/>
      <c r="G73" s="104"/>
      <c r="H73" s="104"/>
      <c r="I73" s="104"/>
      <c r="J73" s="105">
        <f>J711</f>
        <v>0</v>
      </c>
      <c r="L73" s="102"/>
    </row>
    <row r="74" spans="2:12" s="9" customFormat="1" ht="19.899999999999999" customHeight="1">
      <c r="B74" s="102"/>
      <c r="D74" s="103" t="s">
        <v>232</v>
      </c>
      <c r="E74" s="104"/>
      <c r="F74" s="104"/>
      <c r="G74" s="104"/>
      <c r="H74" s="104"/>
      <c r="I74" s="104"/>
      <c r="J74" s="105">
        <f>J720</f>
        <v>0</v>
      </c>
      <c r="L74" s="102"/>
    </row>
    <row r="75" spans="2:12" s="1" customFormat="1" ht="21.75" customHeight="1">
      <c r="B75" s="31"/>
      <c r="L75" s="31"/>
    </row>
    <row r="76" spans="2:12" s="1" customFormat="1" ht="6.95" customHeight="1"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31"/>
    </row>
    <row r="80" spans="2:12" s="1" customFormat="1" ht="6.95" customHeight="1"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31"/>
    </row>
    <row r="81" spans="2:63" s="1" customFormat="1" ht="24.95" customHeight="1">
      <c r="B81" s="31"/>
      <c r="C81" s="20" t="s">
        <v>99</v>
      </c>
      <c r="L81" s="31"/>
    </row>
    <row r="82" spans="2:63" s="1" customFormat="1" ht="6.95" customHeight="1">
      <c r="B82" s="31"/>
      <c r="L82" s="31"/>
    </row>
    <row r="83" spans="2:63" s="1" customFormat="1" ht="12" customHeight="1">
      <c r="B83" s="31"/>
      <c r="C83" s="26" t="s">
        <v>17</v>
      </c>
      <c r="L83" s="31"/>
    </row>
    <row r="84" spans="2:63" s="1" customFormat="1" ht="16.5" customHeight="1">
      <c r="B84" s="31"/>
      <c r="E84" s="221" t="str">
        <f>E7</f>
        <v>Silnice III/44214 - rekonstrukce mostu ev.č.44214-1 přes Dobešovský potok před obcí Dobešov</v>
      </c>
      <c r="F84" s="222"/>
      <c r="G84" s="222"/>
      <c r="H84" s="222"/>
      <c r="L84" s="31"/>
    </row>
    <row r="85" spans="2:63" s="1" customFormat="1" ht="12" customHeight="1">
      <c r="B85" s="31"/>
      <c r="C85" s="26" t="s">
        <v>88</v>
      </c>
      <c r="L85" s="31"/>
    </row>
    <row r="86" spans="2:63" s="1" customFormat="1" ht="16.5" customHeight="1">
      <c r="B86" s="31"/>
      <c r="E86" s="193" t="str">
        <f>E9</f>
        <v>SO 201 - Most</v>
      </c>
      <c r="F86" s="220"/>
      <c r="G86" s="220"/>
      <c r="H86" s="220"/>
      <c r="L86" s="31"/>
    </row>
    <row r="87" spans="2:63" s="1" customFormat="1" ht="6.95" customHeight="1">
      <c r="B87" s="31"/>
      <c r="L87" s="31"/>
    </row>
    <row r="88" spans="2:63" s="1" customFormat="1" ht="12" customHeight="1">
      <c r="B88" s="31"/>
      <c r="C88" s="26" t="s">
        <v>21</v>
      </c>
      <c r="F88" s="24" t="str">
        <f>F12</f>
        <v>Odry, část Dobešov</v>
      </c>
      <c r="I88" s="26" t="s">
        <v>23</v>
      </c>
      <c r="J88" s="48" t="str">
        <f>IF(J12="","",J12)</f>
        <v>4. 10. 2019</v>
      </c>
      <c r="L88" s="31"/>
    </row>
    <row r="89" spans="2:63" s="1" customFormat="1" ht="6.95" customHeight="1">
      <c r="B89" s="31"/>
      <c r="L89" s="31"/>
    </row>
    <row r="90" spans="2:63" s="1" customFormat="1" ht="15.2" customHeight="1">
      <c r="B90" s="31"/>
      <c r="C90" s="26" t="s">
        <v>25</v>
      </c>
      <c r="F90" s="24" t="str">
        <f>E15</f>
        <v>Správa silnic Moravskoslezského kraje, p.o.</v>
      </c>
      <c r="I90" s="26" t="s">
        <v>31</v>
      </c>
      <c r="J90" s="29" t="str">
        <f>E21</f>
        <v>Rušar mosty, s.r.o.</v>
      </c>
      <c r="L90" s="31"/>
    </row>
    <row r="91" spans="2:63" s="1" customFormat="1" ht="15.2" customHeight="1">
      <c r="B91" s="31"/>
      <c r="C91" s="26" t="s">
        <v>29</v>
      </c>
      <c r="F91" s="24" t="str">
        <f>IF(E18="","",E18)</f>
        <v>Vyplň údaj</v>
      </c>
      <c r="I91" s="26" t="s">
        <v>34</v>
      </c>
      <c r="J91" s="29" t="str">
        <f>E24</f>
        <v xml:space="preserve"> </v>
      </c>
      <c r="L91" s="31"/>
    </row>
    <row r="92" spans="2:63" s="1" customFormat="1" ht="10.35" customHeight="1">
      <c r="B92" s="31"/>
      <c r="L92" s="31"/>
    </row>
    <row r="93" spans="2:63" s="10" customFormat="1" ht="29.25" customHeight="1">
      <c r="B93" s="106"/>
      <c r="C93" s="107" t="s">
        <v>100</v>
      </c>
      <c r="D93" s="108" t="s">
        <v>57</v>
      </c>
      <c r="E93" s="108" t="s">
        <v>53</v>
      </c>
      <c r="F93" s="108" t="s">
        <v>54</v>
      </c>
      <c r="G93" s="108" t="s">
        <v>101</v>
      </c>
      <c r="H93" s="108" t="s">
        <v>102</v>
      </c>
      <c r="I93" s="108" t="s">
        <v>103</v>
      </c>
      <c r="J93" s="108" t="s">
        <v>92</v>
      </c>
      <c r="K93" s="109" t="s">
        <v>104</v>
      </c>
      <c r="L93" s="106"/>
      <c r="M93" s="55" t="s">
        <v>3</v>
      </c>
      <c r="N93" s="56" t="s">
        <v>42</v>
      </c>
      <c r="O93" s="56" t="s">
        <v>105</v>
      </c>
      <c r="P93" s="56" t="s">
        <v>106</v>
      </c>
      <c r="Q93" s="56" t="s">
        <v>107</v>
      </c>
      <c r="R93" s="56" t="s">
        <v>108</v>
      </c>
      <c r="S93" s="56" t="s">
        <v>109</v>
      </c>
      <c r="T93" s="57" t="s">
        <v>110</v>
      </c>
    </row>
    <row r="94" spans="2:63" s="1" customFormat="1" ht="22.9" customHeight="1">
      <c r="B94" s="31"/>
      <c r="C94" s="60" t="s">
        <v>111</v>
      </c>
      <c r="J94" s="110">
        <f>BK94</f>
        <v>0</v>
      </c>
      <c r="L94" s="31"/>
      <c r="M94" s="58"/>
      <c r="N94" s="49"/>
      <c r="O94" s="49"/>
      <c r="P94" s="111">
        <f>P95+P672</f>
        <v>0</v>
      </c>
      <c r="Q94" s="49"/>
      <c r="R94" s="111">
        <f>R95+R672</f>
        <v>4795.1260185499996</v>
      </c>
      <c r="S94" s="49"/>
      <c r="T94" s="112">
        <f>T95+T672</f>
        <v>691.74099999999999</v>
      </c>
      <c r="AT94" s="16" t="s">
        <v>71</v>
      </c>
      <c r="AU94" s="16" t="s">
        <v>93</v>
      </c>
      <c r="BK94" s="113">
        <f>BK95+BK672</f>
        <v>0</v>
      </c>
    </row>
    <row r="95" spans="2:63" s="11" customFormat="1" ht="25.9" customHeight="1">
      <c r="B95" s="114"/>
      <c r="D95" s="115" t="s">
        <v>71</v>
      </c>
      <c r="E95" s="116" t="s">
        <v>233</v>
      </c>
      <c r="F95" s="116" t="s">
        <v>234</v>
      </c>
      <c r="I95" s="117"/>
      <c r="J95" s="118">
        <f>BK95</f>
        <v>0</v>
      </c>
      <c r="L95" s="114"/>
      <c r="M95" s="119"/>
      <c r="P95" s="120">
        <f>P96+P291+P379+P447+P493+P530+P534+P539+P612+P669</f>
        <v>0</v>
      </c>
      <c r="R95" s="120">
        <f>R96+R291+R379+R447+R493+R530+R534+R539+R612+R669</f>
        <v>4790.7362561499995</v>
      </c>
      <c r="T95" s="121">
        <f>T96+T291+T379+T447+T493+T530+T534+T539+T612+T669</f>
        <v>691.74099999999999</v>
      </c>
      <c r="AR95" s="115" t="s">
        <v>80</v>
      </c>
      <c r="AT95" s="122" t="s">
        <v>71</v>
      </c>
      <c r="AU95" s="122" t="s">
        <v>72</v>
      </c>
      <c r="AY95" s="115" t="s">
        <v>115</v>
      </c>
      <c r="BK95" s="123">
        <f>BK96+BK291+BK379+BK447+BK493+BK530+BK534+BK539+BK612+BK669</f>
        <v>0</v>
      </c>
    </row>
    <row r="96" spans="2:63" s="11" customFormat="1" ht="22.9" customHeight="1">
      <c r="B96" s="114"/>
      <c r="D96" s="115" t="s">
        <v>71</v>
      </c>
      <c r="E96" s="124" t="s">
        <v>80</v>
      </c>
      <c r="F96" s="124" t="s">
        <v>235</v>
      </c>
      <c r="I96" s="117"/>
      <c r="J96" s="125">
        <f>BK96</f>
        <v>0</v>
      </c>
      <c r="L96" s="114"/>
      <c r="M96" s="119"/>
      <c r="P96" s="120">
        <f>SUM(P97:P290)</f>
        <v>0</v>
      </c>
      <c r="R96" s="120">
        <f>SUM(R97:R290)</f>
        <v>2262.8690142</v>
      </c>
      <c r="T96" s="121">
        <f>SUM(T97:T290)</f>
        <v>316.125</v>
      </c>
      <c r="AR96" s="115" t="s">
        <v>80</v>
      </c>
      <c r="AT96" s="122" t="s">
        <v>71</v>
      </c>
      <c r="AU96" s="122" t="s">
        <v>80</v>
      </c>
      <c r="AY96" s="115" t="s">
        <v>115</v>
      </c>
      <c r="BK96" s="123">
        <f>SUM(BK97:BK290)</f>
        <v>0</v>
      </c>
    </row>
    <row r="97" spans="2:65" s="1" customFormat="1" ht="24.2" customHeight="1">
      <c r="B97" s="126"/>
      <c r="C97" s="127" t="s">
        <v>80</v>
      </c>
      <c r="D97" s="127" t="s">
        <v>118</v>
      </c>
      <c r="E97" s="128" t="s">
        <v>236</v>
      </c>
      <c r="F97" s="129" t="s">
        <v>237</v>
      </c>
      <c r="G97" s="130" t="s">
        <v>238</v>
      </c>
      <c r="H97" s="131">
        <v>678</v>
      </c>
      <c r="I97" s="132"/>
      <c r="J97" s="133">
        <f>ROUND(I97*H97,2)</f>
        <v>0</v>
      </c>
      <c r="K97" s="129" t="s">
        <v>122</v>
      </c>
      <c r="L97" s="31"/>
      <c r="M97" s="134" t="s">
        <v>3</v>
      </c>
      <c r="N97" s="135" t="s">
        <v>43</v>
      </c>
      <c r="P97" s="136">
        <f>O97*H97</f>
        <v>0</v>
      </c>
      <c r="Q97" s="136">
        <v>0</v>
      </c>
      <c r="R97" s="136">
        <f>Q97*H97</f>
        <v>0</v>
      </c>
      <c r="S97" s="136">
        <v>0</v>
      </c>
      <c r="T97" s="137">
        <f>S97*H97</f>
        <v>0</v>
      </c>
      <c r="AR97" s="138" t="s">
        <v>138</v>
      </c>
      <c r="AT97" s="138" t="s">
        <v>118</v>
      </c>
      <c r="AU97" s="138" t="s">
        <v>82</v>
      </c>
      <c r="AY97" s="16" t="s">
        <v>115</v>
      </c>
      <c r="BE97" s="139">
        <f>IF(N97="základní",J97,0)</f>
        <v>0</v>
      </c>
      <c r="BF97" s="139">
        <f>IF(N97="snížená",J97,0)</f>
        <v>0</v>
      </c>
      <c r="BG97" s="139">
        <f>IF(N97="zákl. přenesená",J97,0)</f>
        <v>0</v>
      </c>
      <c r="BH97" s="139">
        <f>IF(N97="sníž. přenesená",J97,0)</f>
        <v>0</v>
      </c>
      <c r="BI97" s="139">
        <f>IF(N97="nulová",J97,0)</f>
        <v>0</v>
      </c>
      <c r="BJ97" s="16" t="s">
        <v>80</v>
      </c>
      <c r="BK97" s="139">
        <f>ROUND(I97*H97,2)</f>
        <v>0</v>
      </c>
      <c r="BL97" s="16" t="s">
        <v>138</v>
      </c>
      <c r="BM97" s="138" t="s">
        <v>239</v>
      </c>
    </row>
    <row r="98" spans="2:65" s="1" customFormat="1">
      <c r="B98" s="31"/>
      <c r="D98" s="140" t="s">
        <v>125</v>
      </c>
      <c r="F98" s="141" t="s">
        <v>240</v>
      </c>
      <c r="I98" s="142"/>
      <c r="L98" s="31"/>
      <c r="M98" s="143"/>
      <c r="T98" s="52"/>
      <c r="AT98" s="16" t="s">
        <v>125</v>
      </c>
      <c r="AU98" s="16" t="s">
        <v>82</v>
      </c>
    </row>
    <row r="99" spans="2:65" s="12" customFormat="1">
      <c r="B99" s="144"/>
      <c r="D99" s="145" t="s">
        <v>136</v>
      </c>
      <c r="E99" s="146" t="s">
        <v>3</v>
      </c>
      <c r="F99" s="147" t="s">
        <v>241</v>
      </c>
      <c r="H99" s="148">
        <v>678</v>
      </c>
      <c r="I99" s="149"/>
      <c r="L99" s="144"/>
      <c r="M99" s="150"/>
      <c r="T99" s="151"/>
      <c r="AT99" s="146" t="s">
        <v>136</v>
      </c>
      <c r="AU99" s="146" t="s">
        <v>82</v>
      </c>
      <c r="AV99" s="12" t="s">
        <v>82</v>
      </c>
      <c r="AW99" s="12" t="s">
        <v>33</v>
      </c>
      <c r="AX99" s="12" t="s">
        <v>80</v>
      </c>
      <c r="AY99" s="146" t="s">
        <v>115</v>
      </c>
    </row>
    <row r="100" spans="2:65" s="1" customFormat="1" ht="21.75" customHeight="1">
      <c r="B100" s="126"/>
      <c r="C100" s="127" t="s">
        <v>82</v>
      </c>
      <c r="D100" s="127" t="s">
        <v>118</v>
      </c>
      <c r="E100" s="128" t="s">
        <v>242</v>
      </c>
      <c r="F100" s="129" t="s">
        <v>243</v>
      </c>
      <c r="G100" s="130" t="s">
        <v>244</v>
      </c>
      <c r="H100" s="131">
        <v>47</v>
      </c>
      <c r="I100" s="132"/>
      <c r="J100" s="133">
        <f>ROUND(I100*H100,2)</f>
        <v>0</v>
      </c>
      <c r="K100" s="129" t="s">
        <v>122</v>
      </c>
      <c r="L100" s="31"/>
      <c r="M100" s="134" t="s">
        <v>3</v>
      </c>
      <c r="N100" s="135" t="s">
        <v>43</v>
      </c>
      <c r="P100" s="136">
        <f>O100*H100</f>
        <v>0</v>
      </c>
      <c r="Q100" s="136">
        <v>0</v>
      </c>
      <c r="R100" s="136">
        <f>Q100*H100</f>
        <v>0</v>
      </c>
      <c r="S100" s="136">
        <v>0</v>
      </c>
      <c r="T100" s="137">
        <f>S100*H100</f>
        <v>0</v>
      </c>
      <c r="AR100" s="138" t="s">
        <v>138</v>
      </c>
      <c r="AT100" s="138" t="s">
        <v>118</v>
      </c>
      <c r="AU100" s="138" t="s">
        <v>82</v>
      </c>
      <c r="AY100" s="16" t="s">
        <v>115</v>
      </c>
      <c r="BE100" s="139">
        <f>IF(N100="základní",J100,0)</f>
        <v>0</v>
      </c>
      <c r="BF100" s="139">
        <f>IF(N100="snížená",J100,0)</f>
        <v>0</v>
      </c>
      <c r="BG100" s="139">
        <f>IF(N100="zákl. přenesená",J100,0)</f>
        <v>0</v>
      </c>
      <c r="BH100" s="139">
        <f>IF(N100="sníž. přenesená",J100,0)</f>
        <v>0</v>
      </c>
      <c r="BI100" s="139">
        <f>IF(N100="nulová",J100,0)</f>
        <v>0</v>
      </c>
      <c r="BJ100" s="16" t="s">
        <v>80</v>
      </c>
      <c r="BK100" s="139">
        <f>ROUND(I100*H100,2)</f>
        <v>0</v>
      </c>
      <c r="BL100" s="16" t="s">
        <v>138</v>
      </c>
      <c r="BM100" s="138" t="s">
        <v>245</v>
      </c>
    </row>
    <row r="101" spans="2:65" s="1" customFormat="1">
      <c r="B101" s="31"/>
      <c r="D101" s="140" t="s">
        <v>125</v>
      </c>
      <c r="F101" s="141" t="s">
        <v>246</v>
      </c>
      <c r="I101" s="142"/>
      <c r="L101" s="31"/>
      <c r="M101" s="143"/>
      <c r="T101" s="52"/>
      <c r="AT101" s="16" t="s">
        <v>125</v>
      </c>
      <c r="AU101" s="16" t="s">
        <v>82</v>
      </c>
    </row>
    <row r="102" spans="2:65" s="12" customFormat="1">
      <c r="B102" s="144"/>
      <c r="D102" s="145" t="s">
        <v>136</v>
      </c>
      <c r="E102" s="146" t="s">
        <v>3</v>
      </c>
      <c r="F102" s="147" t="s">
        <v>247</v>
      </c>
      <c r="H102" s="148">
        <v>47</v>
      </c>
      <c r="I102" s="149"/>
      <c r="L102" s="144"/>
      <c r="M102" s="150"/>
      <c r="T102" s="151"/>
      <c r="AT102" s="146" t="s">
        <v>136</v>
      </c>
      <c r="AU102" s="146" t="s">
        <v>82</v>
      </c>
      <c r="AV102" s="12" t="s">
        <v>82</v>
      </c>
      <c r="AW102" s="12" t="s">
        <v>33</v>
      </c>
      <c r="AX102" s="12" t="s">
        <v>80</v>
      </c>
      <c r="AY102" s="146" t="s">
        <v>115</v>
      </c>
    </row>
    <row r="103" spans="2:65" s="1" customFormat="1" ht="21.75" customHeight="1">
      <c r="B103" s="126"/>
      <c r="C103" s="127" t="s">
        <v>131</v>
      </c>
      <c r="D103" s="127" t="s">
        <v>118</v>
      </c>
      <c r="E103" s="128" t="s">
        <v>248</v>
      </c>
      <c r="F103" s="129" t="s">
        <v>249</v>
      </c>
      <c r="G103" s="130" t="s">
        <v>244</v>
      </c>
      <c r="H103" s="131">
        <v>3</v>
      </c>
      <c r="I103" s="132"/>
      <c r="J103" s="133">
        <f>ROUND(I103*H103,2)</f>
        <v>0</v>
      </c>
      <c r="K103" s="129" t="s">
        <v>122</v>
      </c>
      <c r="L103" s="31"/>
      <c r="M103" s="134" t="s">
        <v>3</v>
      </c>
      <c r="N103" s="135" t="s">
        <v>43</v>
      </c>
      <c r="P103" s="136">
        <f>O103*H103</f>
        <v>0</v>
      </c>
      <c r="Q103" s="136">
        <v>0</v>
      </c>
      <c r="R103" s="136">
        <f>Q103*H103</f>
        <v>0</v>
      </c>
      <c r="S103" s="136">
        <v>0</v>
      </c>
      <c r="T103" s="137">
        <f>S103*H103</f>
        <v>0</v>
      </c>
      <c r="AR103" s="138" t="s">
        <v>138</v>
      </c>
      <c r="AT103" s="138" t="s">
        <v>118</v>
      </c>
      <c r="AU103" s="138" t="s">
        <v>82</v>
      </c>
      <c r="AY103" s="16" t="s">
        <v>115</v>
      </c>
      <c r="BE103" s="139">
        <f>IF(N103="základní",J103,0)</f>
        <v>0</v>
      </c>
      <c r="BF103" s="139">
        <f>IF(N103="snížená",J103,0)</f>
        <v>0</v>
      </c>
      <c r="BG103" s="139">
        <f>IF(N103="zákl. přenesená",J103,0)</f>
        <v>0</v>
      </c>
      <c r="BH103" s="139">
        <f>IF(N103="sníž. přenesená",J103,0)</f>
        <v>0</v>
      </c>
      <c r="BI103" s="139">
        <f>IF(N103="nulová",J103,0)</f>
        <v>0</v>
      </c>
      <c r="BJ103" s="16" t="s">
        <v>80</v>
      </c>
      <c r="BK103" s="139">
        <f>ROUND(I103*H103,2)</f>
        <v>0</v>
      </c>
      <c r="BL103" s="16" t="s">
        <v>138</v>
      </c>
      <c r="BM103" s="138" t="s">
        <v>250</v>
      </c>
    </row>
    <row r="104" spans="2:65" s="1" customFormat="1">
      <c r="B104" s="31"/>
      <c r="D104" s="140" t="s">
        <v>125</v>
      </c>
      <c r="F104" s="141" t="s">
        <v>251</v>
      </c>
      <c r="I104" s="142"/>
      <c r="L104" s="31"/>
      <c r="M104" s="143"/>
      <c r="T104" s="52"/>
      <c r="AT104" s="16" t="s">
        <v>125</v>
      </c>
      <c r="AU104" s="16" t="s">
        <v>82</v>
      </c>
    </row>
    <row r="105" spans="2:65" s="12" customFormat="1">
      <c r="B105" s="144"/>
      <c r="D105" s="145" t="s">
        <v>136</v>
      </c>
      <c r="E105" s="146" t="s">
        <v>3</v>
      </c>
      <c r="F105" s="147" t="s">
        <v>252</v>
      </c>
      <c r="H105" s="148">
        <v>3</v>
      </c>
      <c r="I105" s="149"/>
      <c r="L105" s="144"/>
      <c r="M105" s="150"/>
      <c r="T105" s="151"/>
      <c r="AT105" s="146" t="s">
        <v>136</v>
      </c>
      <c r="AU105" s="146" t="s">
        <v>82</v>
      </c>
      <c r="AV105" s="12" t="s">
        <v>82</v>
      </c>
      <c r="AW105" s="12" t="s">
        <v>33</v>
      </c>
      <c r="AX105" s="12" t="s">
        <v>80</v>
      </c>
      <c r="AY105" s="146" t="s">
        <v>115</v>
      </c>
    </row>
    <row r="106" spans="2:65" s="1" customFormat="1" ht="16.5" customHeight="1">
      <c r="B106" s="126"/>
      <c r="C106" s="127" t="s">
        <v>138</v>
      </c>
      <c r="D106" s="127" t="s">
        <v>118</v>
      </c>
      <c r="E106" s="128" t="s">
        <v>253</v>
      </c>
      <c r="F106" s="129" t="s">
        <v>254</v>
      </c>
      <c r="G106" s="130" t="s">
        <v>244</v>
      </c>
      <c r="H106" s="131">
        <v>47</v>
      </c>
      <c r="I106" s="132"/>
      <c r="J106" s="133">
        <f>ROUND(I106*H106,2)</f>
        <v>0</v>
      </c>
      <c r="K106" s="129" t="s">
        <v>122</v>
      </c>
      <c r="L106" s="31"/>
      <c r="M106" s="134" t="s">
        <v>3</v>
      </c>
      <c r="N106" s="135" t="s">
        <v>43</v>
      </c>
      <c r="P106" s="136">
        <f>O106*H106</f>
        <v>0</v>
      </c>
      <c r="Q106" s="136">
        <v>0</v>
      </c>
      <c r="R106" s="136">
        <f>Q106*H106</f>
        <v>0</v>
      </c>
      <c r="S106" s="136">
        <v>0</v>
      </c>
      <c r="T106" s="137">
        <f>S106*H106</f>
        <v>0</v>
      </c>
      <c r="AR106" s="138" t="s">
        <v>138</v>
      </c>
      <c r="AT106" s="138" t="s">
        <v>118</v>
      </c>
      <c r="AU106" s="138" t="s">
        <v>82</v>
      </c>
      <c r="AY106" s="16" t="s">
        <v>115</v>
      </c>
      <c r="BE106" s="139">
        <f>IF(N106="základní",J106,0)</f>
        <v>0</v>
      </c>
      <c r="BF106" s="139">
        <f>IF(N106="snížená",J106,0)</f>
        <v>0</v>
      </c>
      <c r="BG106" s="139">
        <f>IF(N106="zákl. přenesená",J106,0)</f>
        <v>0</v>
      </c>
      <c r="BH106" s="139">
        <f>IF(N106="sníž. přenesená",J106,0)</f>
        <v>0</v>
      </c>
      <c r="BI106" s="139">
        <f>IF(N106="nulová",J106,0)</f>
        <v>0</v>
      </c>
      <c r="BJ106" s="16" t="s">
        <v>80</v>
      </c>
      <c r="BK106" s="139">
        <f>ROUND(I106*H106,2)</f>
        <v>0</v>
      </c>
      <c r="BL106" s="16" t="s">
        <v>138</v>
      </c>
      <c r="BM106" s="138" t="s">
        <v>255</v>
      </c>
    </row>
    <row r="107" spans="2:65" s="1" customFormat="1">
      <c r="B107" s="31"/>
      <c r="D107" s="140" t="s">
        <v>125</v>
      </c>
      <c r="F107" s="141" t="s">
        <v>256</v>
      </c>
      <c r="I107" s="142"/>
      <c r="L107" s="31"/>
      <c r="M107" s="143"/>
      <c r="T107" s="52"/>
      <c r="AT107" s="16" t="s">
        <v>125</v>
      </c>
      <c r="AU107" s="16" t="s">
        <v>82</v>
      </c>
    </row>
    <row r="108" spans="2:65" s="1" customFormat="1" ht="16.5" customHeight="1">
      <c r="B108" s="126"/>
      <c r="C108" s="127" t="s">
        <v>114</v>
      </c>
      <c r="D108" s="127" t="s">
        <v>118</v>
      </c>
      <c r="E108" s="128" t="s">
        <v>257</v>
      </c>
      <c r="F108" s="129" t="s">
        <v>258</v>
      </c>
      <c r="G108" s="130" t="s">
        <v>244</v>
      </c>
      <c r="H108" s="131">
        <v>3</v>
      </c>
      <c r="I108" s="132"/>
      <c r="J108" s="133">
        <f>ROUND(I108*H108,2)</f>
        <v>0</v>
      </c>
      <c r="K108" s="129" t="s">
        <v>122</v>
      </c>
      <c r="L108" s="31"/>
      <c r="M108" s="134" t="s">
        <v>3</v>
      </c>
      <c r="N108" s="135" t="s">
        <v>43</v>
      </c>
      <c r="P108" s="136">
        <f>O108*H108</f>
        <v>0</v>
      </c>
      <c r="Q108" s="136">
        <v>0</v>
      </c>
      <c r="R108" s="136">
        <f>Q108*H108</f>
        <v>0</v>
      </c>
      <c r="S108" s="136">
        <v>0</v>
      </c>
      <c r="T108" s="137">
        <f>S108*H108</f>
        <v>0</v>
      </c>
      <c r="AR108" s="138" t="s">
        <v>138</v>
      </c>
      <c r="AT108" s="138" t="s">
        <v>118</v>
      </c>
      <c r="AU108" s="138" t="s">
        <v>82</v>
      </c>
      <c r="AY108" s="16" t="s">
        <v>115</v>
      </c>
      <c r="BE108" s="139">
        <f>IF(N108="základní",J108,0)</f>
        <v>0</v>
      </c>
      <c r="BF108" s="139">
        <f>IF(N108="snížená",J108,0)</f>
        <v>0</v>
      </c>
      <c r="BG108" s="139">
        <f>IF(N108="zákl. přenesená",J108,0)</f>
        <v>0</v>
      </c>
      <c r="BH108" s="139">
        <f>IF(N108="sníž. přenesená",J108,0)</f>
        <v>0</v>
      </c>
      <c r="BI108" s="139">
        <f>IF(N108="nulová",J108,0)</f>
        <v>0</v>
      </c>
      <c r="BJ108" s="16" t="s">
        <v>80</v>
      </c>
      <c r="BK108" s="139">
        <f>ROUND(I108*H108,2)</f>
        <v>0</v>
      </c>
      <c r="BL108" s="16" t="s">
        <v>138</v>
      </c>
      <c r="BM108" s="138" t="s">
        <v>259</v>
      </c>
    </row>
    <row r="109" spans="2:65" s="1" customFormat="1">
      <c r="B109" s="31"/>
      <c r="D109" s="140" t="s">
        <v>125</v>
      </c>
      <c r="F109" s="141" t="s">
        <v>260</v>
      </c>
      <c r="I109" s="142"/>
      <c r="L109" s="31"/>
      <c r="M109" s="143"/>
      <c r="T109" s="52"/>
      <c r="AT109" s="16" t="s">
        <v>125</v>
      </c>
      <c r="AU109" s="16" t="s">
        <v>82</v>
      </c>
    </row>
    <row r="110" spans="2:65" s="1" customFormat="1" ht="33" customHeight="1">
      <c r="B110" s="126"/>
      <c r="C110" s="127" t="s">
        <v>150</v>
      </c>
      <c r="D110" s="127" t="s">
        <v>118</v>
      </c>
      <c r="E110" s="128" t="s">
        <v>261</v>
      </c>
      <c r="F110" s="129" t="s">
        <v>262</v>
      </c>
      <c r="G110" s="130" t="s">
        <v>238</v>
      </c>
      <c r="H110" s="131">
        <v>10</v>
      </c>
      <c r="I110" s="132"/>
      <c r="J110" s="133">
        <f>ROUND(I110*H110,2)</f>
        <v>0</v>
      </c>
      <c r="K110" s="129" t="s">
        <v>122</v>
      </c>
      <c r="L110" s="31"/>
      <c r="M110" s="134" t="s">
        <v>3</v>
      </c>
      <c r="N110" s="135" t="s">
        <v>43</v>
      </c>
      <c r="P110" s="136">
        <f>O110*H110</f>
        <v>0</v>
      </c>
      <c r="Q110" s="136">
        <v>0</v>
      </c>
      <c r="R110" s="136">
        <f>Q110*H110</f>
        <v>0</v>
      </c>
      <c r="S110" s="136">
        <v>0.58599999999999997</v>
      </c>
      <c r="T110" s="137">
        <f>S110*H110</f>
        <v>5.8599999999999994</v>
      </c>
      <c r="AR110" s="138" t="s">
        <v>138</v>
      </c>
      <c r="AT110" s="138" t="s">
        <v>118</v>
      </c>
      <c r="AU110" s="138" t="s">
        <v>82</v>
      </c>
      <c r="AY110" s="16" t="s">
        <v>115</v>
      </c>
      <c r="BE110" s="139">
        <f>IF(N110="základní",J110,0)</f>
        <v>0</v>
      </c>
      <c r="BF110" s="139">
        <f>IF(N110="snížená",J110,0)</f>
        <v>0</v>
      </c>
      <c r="BG110" s="139">
        <f>IF(N110="zákl. přenesená",J110,0)</f>
        <v>0</v>
      </c>
      <c r="BH110" s="139">
        <f>IF(N110="sníž. přenesená",J110,0)</f>
        <v>0</v>
      </c>
      <c r="BI110" s="139">
        <f>IF(N110="nulová",J110,0)</f>
        <v>0</v>
      </c>
      <c r="BJ110" s="16" t="s">
        <v>80</v>
      </c>
      <c r="BK110" s="139">
        <f>ROUND(I110*H110,2)</f>
        <v>0</v>
      </c>
      <c r="BL110" s="16" t="s">
        <v>138</v>
      </c>
      <c r="BM110" s="138" t="s">
        <v>263</v>
      </c>
    </row>
    <row r="111" spans="2:65" s="1" customFormat="1">
      <c r="B111" s="31"/>
      <c r="D111" s="140" t="s">
        <v>125</v>
      </c>
      <c r="F111" s="141" t="s">
        <v>264</v>
      </c>
      <c r="I111" s="142"/>
      <c r="L111" s="31"/>
      <c r="M111" s="143"/>
      <c r="T111" s="52"/>
      <c r="AT111" s="16" t="s">
        <v>125</v>
      </c>
      <c r="AU111" s="16" t="s">
        <v>82</v>
      </c>
    </row>
    <row r="112" spans="2:65" s="12" customFormat="1">
      <c r="B112" s="144"/>
      <c r="D112" s="145" t="s">
        <v>136</v>
      </c>
      <c r="E112" s="146" t="s">
        <v>3</v>
      </c>
      <c r="F112" s="147" t="s">
        <v>265</v>
      </c>
      <c r="H112" s="148">
        <v>10</v>
      </c>
      <c r="I112" s="149"/>
      <c r="L112" s="144"/>
      <c r="M112" s="150"/>
      <c r="T112" s="151"/>
      <c r="AT112" s="146" t="s">
        <v>136</v>
      </c>
      <c r="AU112" s="146" t="s">
        <v>82</v>
      </c>
      <c r="AV112" s="12" t="s">
        <v>82</v>
      </c>
      <c r="AW112" s="12" t="s">
        <v>33</v>
      </c>
      <c r="AX112" s="12" t="s">
        <v>80</v>
      </c>
      <c r="AY112" s="146" t="s">
        <v>115</v>
      </c>
    </row>
    <row r="113" spans="2:65" s="1" customFormat="1" ht="37.9" customHeight="1">
      <c r="B113" s="126"/>
      <c r="C113" s="127" t="s">
        <v>156</v>
      </c>
      <c r="D113" s="127" t="s">
        <v>118</v>
      </c>
      <c r="E113" s="128" t="s">
        <v>266</v>
      </c>
      <c r="F113" s="129" t="s">
        <v>267</v>
      </c>
      <c r="G113" s="130" t="s">
        <v>238</v>
      </c>
      <c r="H113" s="131">
        <v>103.5</v>
      </c>
      <c r="I113" s="132"/>
      <c r="J113" s="133">
        <f>ROUND(I113*H113,2)</f>
        <v>0</v>
      </c>
      <c r="K113" s="129" t="s">
        <v>122</v>
      </c>
      <c r="L113" s="31"/>
      <c r="M113" s="134" t="s">
        <v>3</v>
      </c>
      <c r="N113" s="135" t="s">
        <v>43</v>
      </c>
      <c r="P113" s="136">
        <f>O113*H113</f>
        <v>0</v>
      </c>
      <c r="Q113" s="136">
        <v>0</v>
      </c>
      <c r="R113" s="136">
        <f>Q113*H113</f>
        <v>0</v>
      </c>
      <c r="S113" s="136">
        <v>0.44</v>
      </c>
      <c r="T113" s="137">
        <f>S113*H113</f>
        <v>45.54</v>
      </c>
      <c r="AR113" s="138" t="s">
        <v>138</v>
      </c>
      <c r="AT113" s="138" t="s">
        <v>118</v>
      </c>
      <c r="AU113" s="138" t="s">
        <v>82</v>
      </c>
      <c r="AY113" s="16" t="s">
        <v>115</v>
      </c>
      <c r="BE113" s="139">
        <f>IF(N113="základní",J113,0)</f>
        <v>0</v>
      </c>
      <c r="BF113" s="139">
        <f>IF(N113="snížená",J113,0)</f>
        <v>0</v>
      </c>
      <c r="BG113" s="139">
        <f>IF(N113="zákl. přenesená",J113,0)</f>
        <v>0</v>
      </c>
      <c r="BH113" s="139">
        <f>IF(N113="sníž. přenesená",J113,0)</f>
        <v>0</v>
      </c>
      <c r="BI113" s="139">
        <f>IF(N113="nulová",J113,0)</f>
        <v>0</v>
      </c>
      <c r="BJ113" s="16" t="s">
        <v>80</v>
      </c>
      <c r="BK113" s="139">
        <f>ROUND(I113*H113,2)</f>
        <v>0</v>
      </c>
      <c r="BL113" s="16" t="s">
        <v>138</v>
      </c>
      <c r="BM113" s="138" t="s">
        <v>268</v>
      </c>
    </row>
    <row r="114" spans="2:65" s="1" customFormat="1">
      <c r="B114" s="31"/>
      <c r="D114" s="140" t="s">
        <v>125</v>
      </c>
      <c r="F114" s="141" t="s">
        <v>269</v>
      </c>
      <c r="I114" s="142"/>
      <c r="L114" s="31"/>
      <c r="M114" s="143"/>
      <c r="T114" s="52"/>
      <c r="AT114" s="16" t="s">
        <v>125</v>
      </c>
      <c r="AU114" s="16" t="s">
        <v>82</v>
      </c>
    </row>
    <row r="115" spans="2:65" s="12" customFormat="1">
      <c r="B115" s="144"/>
      <c r="D115" s="145" t="s">
        <v>136</v>
      </c>
      <c r="E115" s="146" t="s">
        <v>3</v>
      </c>
      <c r="F115" s="147" t="s">
        <v>270</v>
      </c>
      <c r="H115" s="148">
        <v>103.5</v>
      </c>
      <c r="I115" s="149"/>
      <c r="L115" s="144"/>
      <c r="M115" s="150"/>
      <c r="T115" s="151"/>
      <c r="AT115" s="146" t="s">
        <v>136</v>
      </c>
      <c r="AU115" s="146" t="s">
        <v>82</v>
      </c>
      <c r="AV115" s="12" t="s">
        <v>82</v>
      </c>
      <c r="AW115" s="12" t="s">
        <v>33</v>
      </c>
      <c r="AX115" s="12" t="s">
        <v>80</v>
      </c>
      <c r="AY115" s="146" t="s">
        <v>115</v>
      </c>
    </row>
    <row r="116" spans="2:65" s="1" customFormat="1" ht="24.2" customHeight="1">
      <c r="B116" s="126"/>
      <c r="C116" s="127" t="s">
        <v>161</v>
      </c>
      <c r="D116" s="127" t="s">
        <v>118</v>
      </c>
      <c r="E116" s="128" t="s">
        <v>271</v>
      </c>
      <c r="F116" s="129" t="s">
        <v>272</v>
      </c>
      <c r="G116" s="130" t="s">
        <v>238</v>
      </c>
      <c r="H116" s="131">
        <v>385</v>
      </c>
      <c r="I116" s="132"/>
      <c r="J116" s="133">
        <f>ROUND(I116*H116,2)</f>
        <v>0</v>
      </c>
      <c r="K116" s="129" t="s">
        <v>122</v>
      </c>
      <c r="L116" s="31"/>
      <c r="M116" s="134" t="s">
        <v>3</v>
      </c>
      <c r="N116" s="135" t="s">
        <v>43</v>
      </c>
      <c r="P116" s="136">
        <f>O116*H116</f>
        <v>0</v>
      </c>
      <c r="Q116" s="136">
        <v>5.0000000000000002E-5</v>
      </c>
      <c r="R116" s="136">
        <f>Q116*H116</f>
        <v>1.925E-2</v>
      </c>
      <c r="S116" s="136">
        <v>0.115</v>
      </c>
      <c r="T116" s="137">
        <f>S116*H116</f>
        <v>44.274999999999999</v>
      </c>
      <c r="AR116" s="138" t="s">
        <v>138</v>
      </c>
      <c r="AT116" s="138" t="s">
        <v>118</v>
      </c>
      <c r="AU116" s="138" t="s">
        <v>82</v>
      </c>
      <c r="AY116" s="16" t="s">
        <v>115</v>
      </c>
      <c r="BE116" s="139">
        <f>IF(N116="základní",J116,0)</f>
        <v>0</v>
      </c>
      <c r="BF116" s="139">
        <f>IF(N116="snížená",J116,0)</f>
        <v>0</v>
      </c>
      <c r="BG116" s="139">
        <f>IF(N116="zákl. přenesená",J116,0)</f>
        <v>0</v>
      </c>
      <c r="BH116" s="139">
        <f>IF(N116="sníž. přenesená",J116,0)</f>
        <v>0</v>
      </c>
      <c r="BI116" s="139">
        <f>IF(N116="nulová",J116,0)</f>
        <v>0</v>
      </c>
      <c r="BJ116" s="16" t="s">
        <v>80</v>
      </c>
      <c r="BK116" s="139">
        <f>ROUND(I116*H116,2)</f>
        <v>0</v>
      </c>
      <c r="BL116" s="16" t="s">
        <v>138</v>
      </c>
      <c r="BM116" s="138" t="s">
        <v>273</v>
      </c>
    </row>
    <row r="117" spans="2:65" s="1" customFormat="1">
      <c r="B117" s="31"/>
      <c r="D117" s="140" t="s">
        <v>125</v>
      </c>
      <c r="F117" s="141" t="s">
        <v>274</v>
      </c>
      <c r="I117" s="142"/>
      <c r="L117" s="31"/>
      <c r="M117" s="143"/>
      <c r="T117" s="52"/>
      <c r="AT117" s="16" t="s">
        <v>125</v>
      </c>
      <c r="AU117" s="16" t="s">
        <v>82</v>
      </c>
    </row>
    <row r="118" spans="2:65" s="12" customFormat="1">
      <c r="B118" s="144"/>
      <c r="D118" s="145" t="s">
        <v>136</v>
      </c>
      <c r="E118" s="146" t="s">
        <v>3</v>
      </c>
      <c r="F118" s="147" t="s">
        <v>275</v>
      </c>
      <c r="H118" s="148">
        <v>385</v>
      </c>
      <c r="I118" s="149"/>
      <c r="L118" s="144"/>
      <c r="M118" s="150"/>
      <c r="T118" s="151"/>
      <c r="AT118" s="146" t="s">
        <v>136</v>
      </c>
      <c r="AU118" s="146" t="s">
        <v>82</v>
      </c>
      <c r="AV118" s="12" t="s">
        <v>82</v>
      </c>
      <c r="AW118" s="12" t="s">
        <v>33</v>
      </c>
      <c r="AX118" s="12" t="s">
        <v>80</v>
      </c>
      <c r="AY118" s="146" t="s">
        <v>115</v>
      </c>
    </row>
    <row r="119" spans="2:65" s="1" customFormat="1" ht="24.2" customHeight="1">
      <c r="B119" s="126"/>
      <c r="C119" s="127" t="s">
        <v>167</v>
      </c>
      <c r="D119" s="127" t="s">
        <v>118</v>
      </c>
      <c r="E119" s="128" t="s">
        <v>276</v>
      </c>
      <c r="F119" s="129" t="s">
        <v>277</v>
      </c>
      <c r="G119" s="130" t="s">
        <v>238</v>
      </c>
      <c r="H119" s="131">
        <v>345</v>
      </c>
      <c r="I119" s="132"/>
      <c r="J119" s="133">
        <f>ROUND(I119*H119,2)</f>
        <v>0</v>
      </c>
      <c r="K119" s="129" t="s">
        <v>122</v>
      </c>
      <c r="L119" s="31"/>
      <c r="M119" s="134" t="s">
        <v>3</v>
      </c>
      <c r="N119" s="135" t="s">
        <v>43</v>
      </c>
      <c r="P119" s="136">
        <f>O119*H119</f>
        <v>0</v>
      </c>
      <c r="Q119" s="136">
        <v>1.7000000000000001E-4</v>
      </c>
      <c r="R119" s="136">
        <f>Q119*H119</f>
        <v>5.8650000000000008E-2</v>
      </c>
      <c r="S119" s="136">
        <v>0.46</v>
      </c>
      <c r="T119" s="137">
        <f>S119*H119</f>
        <v>158.70000000000002</v>
      </c>
      <c r="AR119" s="138" t="s">
        <v>138</v>
      </c>
      <c r="AT119" s="138" t="s">
        <v>118</v>
      </c>
      <c r="AU119" s="138" t="s">
        <v>82</v>
      </c>
      <c r="AY119" s="16" t="s">
        <v>115</v>
      </c>
      <c r="BE119" s="139">
        <f>IF(N119="základní",J119,0)</f>
        <v>0</v>
      </c>
      <c r="BF119" s="139">
        <f>IF(N119="snížená",J119,0)</f>
        <v>0</v>
      </c>
      <c r="BG119" s="139">
        <f>IF(N119="zákl. přenesená",J119,0)</f>
        <v>0</v>
      </c>
      <c r="BH119" s="139">
        <f>IF(N119="sníž. přenesená",J119,0)</f>
        <v>0</v>
      </c>
      <c r="BI119" s="139">
        <f>IF(N119="nulová",J119,0)</f>
        <v>0</v>
      </c>
      <c r="BJ119" s="16" t="s">
        <v>80</v>
      </c>
      <c r="BK119" s="139">
        <f>ROUND(I119*H119,2)</f>
        <v>0</v>
      </c>
      <c r="BL119" s="16" t="s">
        <v>138</v>
      </c>
      <c r="BM119" s="138" t="s">
        <v>278</v>
      </c>
    </row>
    <row r="120" spans="2:65" s="1" customFormat="1">
      <c r="B120" s="31"/>
      <c r="D120" s="140" t="s">
        <v>125</v>
      </c>
      <c r="F120" s="141" t="s">
        <v>279</v>
      </c>
      <c r="I120" s="142"/>
      <c r="L120" s="31"/>
      <c r="M120" s="143"/>
      <c r="T120" s="52"/>
      <c r="AT120" s="16" t="s">
        <v>125</v>
      </c>
      <c r="AU120" s="16" t="s">
        <v>82</v>
      </c>
    </row>
    <row r="121" spans="2:65" s="12" customFormat="1">
      <c r="B121" s="144"/>
      <c r="D121" s="145" t="s">
        <v>136</v>
      </c>
      <c r="E121" s="146" t="s">
        <v>3</v>
      </c>
      <c r="F121" s="147" t="s">
        <v>280</v>
      </c>
      <c r="H121" s="148">
        <v>345</v>
      </c>
      <c r="I121" s="149"/>
      <c r="L121" s="144"/>
      <c r="M121" s="150"/>
      <c r="T121" s="151"/>
      <c r="AT121" s="146" t="s">
        <v>136</v>
      </c>
      <c r="AU121" s="146" t="s">
        <v>82</v>
      </c>
      <c r="AV121" s="12" t="s">
        <v>82</v>
      </c>
      <c r="AW121" s="12" t="s">
        <v>33</v>
      </c>
      <c r="AX121" s="12" t="s">
        <v>80</v>
      </c>
      <c r="AY121" s="146" t="s">
        <v>115</v>
      </c>
    </row>
    <row r="122" spans="2:65" s="1" customFormat="1" ht="24.2" customHeight="1">
      <c r="B122" s="126"/>
      <c r="C122" s="127" t="s">
        <v>174</v>
      </c>
      <c r="D122" s="127" t="s">
        <v>118</v>
      </c>
      <c r="E122" s="128" t="s">
        <v>281</v>
      </c>
      <c r="F122" s="129" t="s">
        <v>282</v>
      </c>
      <c r="G122" s="130" t="s">
        <v>283</v>
      </c>
      <c r="H122" s="131">
        <v>32.5</v>
      </c>
      <c r="I122" s="132"/>
      <c r="J122" s="133">
        <f>ROUND(I122*H122,2)</f>
        <v>0</v>
      </c>
      <c r="K122" s="129" t="s">
        <v>122</v>
      </c>
      <c r="L122" s="31"/>
      <c r="M122" s="134" t="s">
        <v>3</v>
      </c>
      <c r="N122" s="135" t="s">
        <v>43</v>
      </c>
      <c r="P122" s="136">
        <f>O122*H122</f>
        <v>0</v>
      </c>
      <c r="Q122" s="136">
        <v>0</v>
      </c>
      <c r="R122" s="136">
        <f>Q122*H122</f>
        <v>0</v>
      </c>
      <c r="S122" s="136">
        <v>1.9</v>
      </c>
      <c r="T122" s="137">
        <f>S122*H122</f>
        <v>61.75</v>
      </c>
      <c r="AR122" s="138" t="s">
        <v>138</v>
      </c>
      <c r="AT122" s="138" t="s">
        <v>118</v>
      </c>
      <c r="AU122" s="138" t="s">
        <v>82</v>
      </c>
      <c r="AY122" s="16" t="s">
        <v>115</v>
      </c>
      <c r="BE122" s="139">
        <f>IF(N122="základní",J122,0)</f>
        <v>0</v>
      </c>
      <c r="BF122" s="139">
        <f>IF(N122="snížená",J122,0)</f>
        <v>0</v>
      </c>
      <c r="BG122" s="139">
        <f>IF(N122="zákl. přenesená",J122,0)</f>
        <v>0</v>
      </c>
      <c r="BH122" s="139">
        <f>IF(N122="sníž. přenesená",J122,0)</f>
        <v>0</v>
      </c>
      <c r="BI122" s="139">
        <f>IF(N122="nulová",J122,0)</f>
        <v>0</v>
      </c>
      <c r="BJ122" s="16" t="s">
        <v>80</v>
      </c>
      <c r="BK122" s="139">
        <f>ROUND(I122*H122,2)</f>
        <v>0</v>
      </c>
      <c r="BL122" s="16" t="s">
        <v>138</v>
      </c>
      <c r="BM122" s="138" t="s">
        <v>284</v>
      </c>
    </row>
    <row r="123" spans="2:65" s="1" customFormat="1">
      <c r="B123" s="31"/>
      <c r="D123" s="140" t="s">
        <v>125</v>
      </c>
      <c r="F123" s="141" t="s">
        <v>285</v>
      </c>
      <c r="I123" s="142"/>
      <c r="L123" s="31"/>
      <c r="M123" s="143"/>
      <c r="T123" s="52"/>
      <c r="AT123" s="16" t="s">
        <v>125</v>
      </c>
      <c r="AU123" s="16" t="s">
        <v>82</v>
      </c>
    </row>
    <row r="124" spans="2:65" s="12" customFormat="1">
      <c r="B124" s="144"/>
      <c r="D124" s="145" t="s">
        <v>136</v>
      </c>
      <c r="E124" s="146" t="s">
        <v>3</v>
      </c>
      <c r="F124" s="147" t="s">
        <v>286</v>
      </c>
      <c r="H124" s="148">
        <v>32.5</v>
      </c>
      <c r="I124" s="149"/>
      <c r="L124" s="144"/>
      <c r="M124" s="150"/>
      <c r="T124" s="151"/>
      <c r="AT124" s="146" t="s">
        <v>136</v>
      </c>
      <c r="AU124" s="146" t="s">
        <v>82</v>
      </c>
      <c r="AV124" s="12" t="s">
        <v>82</v>
      </c>
      <c r="AW124" s="12" t="s">
        <v>33</v>
      </c>
      <c r="AX124" s="12" t="s">
        <v>80</v>
      </c>
      <c r="AY124" s="146" t="s">
        <v>115</v>
      </c>
    </row>
    <row r="125" spans="2:65" s="1" customFormat="1" ht="16.5" customHeight="1">
      <c r="B125" s="126"/>
      <c r="C125" s="127" t="s">
        <v>180</v>
      </c>
      <c r="D125" s="127" t="s">
        <v>118</v>
      </c>
      <c r="E125" s="128" t="s">
        <v>287</v>
      </c>
      <c r="F125" s="129" t="s">
        <v>288</v>
      </c>
      <c r="G125" s="130" t="s">
        <v>289</v>
      </c>
      <c r="H125" s="131">
        <v>640</v>
      </c>
      <c r="I125" s="132"/>
      <c r="J125" s="133">
        <f>ROUND(I125*H125,2)</f>
        <v>0</v>
      </c>
      <c r="K125" s="129" t="s">
        <v>122</v>
      </c>
      <c r="L125" s="31"/>
      <c r="M125" s="134" t="s">
        <v>3</v>
      </c>
      <c r="N125" s="135" t="s">
        <v>43</v>
      </c>
      <c r="P125" s="136">
        <f>O125*H125</f>
        <v>0</v>
      </c>
      <c r="Q125" s="136">
        <v>3.0000000000000001E-5</v>
      </c>
      <c r="R125" s="136">
        <f>Q125*H125</f>
        <v>1.9200000000000002E-2</v>
      </c>
      <c r="S125" s="136">
        <v>0</v>
      </c>
      <c r="T125" s="137">
        <f>S125*H125</f>
        <v>0</v>
      </c>
      <c r="AR125" s="138" t="s">
        <v>138</v>
      </c>
      <c r="AT125" s="138" t="s">
        <v>118</v>
      </c>
      <c r="AU125" s="138" t="s">
        <v>82</v>
      </c>
      <c r="AY125" s="16" t="s">
        <v>115</v>
      </c>
      <c r="BE125" s="139">
        <f>IF(N125="základní",J125,0)</f>
        <v>0</v>
      </c>
      <c r="BF125" s="139">
        <f>IF(N125="snížená",J125,0)</f>
        <v>0</v>
      </c>
      <c r="BG125" s="139">
        <f>IF(N125="zákl. přenesená",J125,0)</f>
        <v>0</v>
      </c>
      <c r="BH125" s="139">
        <f>IF(N125="sníž. přenesená",J125,0)</f>
        <v>0</v>
      </c>
      <c r="BI125" s="139">
        <f>IF(N125="nulová",J125,0)</f>
        <v>0</v>
      </c>
      <c r="BJ125" s="16" t="s">
        <v>80</v>
      </c>
      <c r="BK125" s="139">
        <f>ROUND(I125*H125,2)</f>
        <v>0</v>
      </c>
      <c r="BL125" s="16" t="s">
        <v>138</v>
      </c>
      <c r="BM125" s="138" t="s">
        <v>290</v>
      </c>
    </row>
    <row r="126" spans="2:65" s="1" customFormat="1">
      <c r="B126" s="31"/>
      <c r="D126" s="140" t="s">
        <v>125</v>
      </c>
      <c r="F126" s="141" t="s">
        <v>291</v>
      </c>
      <c r="I126" s="142"/>
      <c r="L126" s="31"/>
      <c r="M126" s="143"/>
      <c r="T126" s="52"/>
      <c r="AT126" s="16" t="s">
        <v>125</v>
      </c>
      <c r="AU126" s="16" t="s">
        <v>82</v>
      </c>
    </row>
    <row r="127" spans="2:65" s="12" customFormat="1">
      <c r="B127" s="144"/>
      <c r="D127" s="145" t="s">
        <v>136</v>
      </c>
      <c r="E127" s="146" t="s">
        <v>3</v>
      </c>
      <c r="F127" s="147" t="s">
        <v>292</v>
      </c>
      <c r="H127" s="148">
        <v>640</v>
      </c>
      <c r="I127" s="149"/>
      <c r="L127" s="144"/>
      <c r="M127" s="150"/>
      <c r="T127" s="151"/>
      <c r="AT127" s="146" t="s">
        <v>136</v>
      </c>
      <c r="AU127" s="146" t="s">
        <v>82</v>
      </c>
      <c r="AV127" s="12" t="s">
        <v>82</v>
      </c>
      <c r="AW127" s="12" t="s">
        <v>33</v>
      </c>
      <c r="AX127" s="12" t="s">
        <v>80</v>
      </c>
      <c r="AY127" s="146" t="s">
        <v>115</v>
      </c>
    </row>
    <row r="128" spans="2:65" s="1" customFormat="1" ht="16.5" customHeight="1">
      <c r="B128" s="126"/>
      <c r="C128" s="127" t="s">
        <v>188</v>
      </c>
      <c r="D128" s="127" t="s">
        <v>118</v>
      </c>
      <c r="E128" s="128" t="s">
        <v>293</v>
      </c>
      <c r="F128" s="129" t="s">
        <v>294</v>
      </c>
      <c r="G128" s="130" t="s">
        <v>238</v>
      </c>
      <c r="H128" s="131">
        <v>848</v>
      </c>
      <c r="I128" s="132"/>
      <c r="J128" s="133">
        <f>ROUND(I128*H128,2)</f>
        <v>0</v>
      </c>
      <c r="K128" s="129" t="s">
        <v>122</v>
      </c>
      <c r="L128" s="31"/>
      <c r="M128" s="134" t="s">
        <v>3</v>
      </c>
      <c r="N128" s="135" t="s">
        <v>43</v>
      </c>
      <c r="P128" s="136">
        <f>O128*H128</f>
        <v>0</v>
      </c>
      <c r="Q128" s="136">
        <v>0</v>
      </c>
      <c r="R128" s="136">
        <f>Q128*H128</f>
        <v>0</v>
      </c>
      <c r="S128" s="136">
        <v>0</v>
      </c>
      <c r="T128" s="137">
        <f>S128*H128</f>
        <v>0</v>
      </c>
      <c r="AR128" s="138" t="s">
        <v>138</v>
      </c>
      <c r="AT128" s="138" t="s">
        <v>118</v>
      </c>
      <c r="AU128" s="138" t="s">
        <v>82</v>
      </c>
      <c r="AY128" s="16" t="s">
        <v>115</v>
      </c>
      <c r="BE128" s="139">
        <f>IF(N128="základní",J128,0)</f>
        <v>0</v>
      </c>
      <c r="BF128" s="139">
        <f>IF(N128="snížená",J128,0)</f>
        <v>0</v>
      </c>
      <c r="BG128" s="139">
        <f>IF(N128="zákl. přenesená",J128,0)</f>
        <v>0</v>
      </c>
      <c r="BH128" s="139">
        <f>IF(N128="sníž. přenesená",J128,0)</f>
        <v>0</v>
      </c>
      <c r="BI128" s="139">
        <f>IF(N128="nulová",J128,0)</f>
        <v>0</v>
      </c>
      <c r="BJ128" s="16" t="s">
        <v>80</v>
      </c>
      <c r="BK128" s="139">
        <f>ROUND(I128*H128,2)</f>
        <v>0</v>
      </c>
      <c r="BL128" s="16" t="s">
        <v>138</v>
      </c>
      <c r="BM128" s="138" t="s">
        <v>295</v>
      </c>
    </row>
    <row r="129" spans="2:65" s="1" customFormat="1">
      <c r="B129" s="31"/>
      <c r="D129" s="140" t="s">
        <v>125</v>
      </c>
      <c r="F129" s="141" t="s">
        <v>296</v>
      </c>
      <c r="I129" s="142"/>
      <c r="L129" s="31"/>
      <c r="M129" s="143"/>
      <c r="T129" s="52"/>
      <c r="AT129" s="16" t="s">
        <v>125</v>
      </c>
      <c r="AU129" s="16" t="s">
        <v>82</v>
      </c>
    </row>
    <row r="130" spans="2:65" s="12" customFormat="1">
      <c r="B130" s="144"/>
      <c r="D130" s="145" t="s">
        <v>136</v>
      </c>
      <c r="E130" s="146" t="s">
        <v>3</v>
      </c>
      <c r="F130" s="147" t="s">
        <v>297</v>
      </c>
      <c r="H130" s="148">
        <v>848</v>
      </c>
      <c r="I130" s="149"/>
      <c r="L130" s="144"/>
      <c r="M130" s="150"/>
      <c r="T130" s="151"/>
      <c r="AT130" s="146" t="s">
        <v>136</v>
      </c>
      <c r="AU130" s="146" t="s">
        <v>82</v>
      </c>
      <c r="AV130" s="12" t="s">
        <v>82</v>
      </c>
      <c r="AW130" s="12" t="s">
        <v>33</v>
      </c>
      <c r="AX130" s="12" t="s">
        <v>80</v>
      </c>
      <c r="AY130" s="146" t="s">
        <v>115</v>
      </c>
    </row>
    <row r="131" spans="2:65" s="1" customFormat="1" ht="24.2" customHeight="1">
      <c r="B131" s="126"/>
      <c r="C131" s="127" t="s">
        <v>193</v>
      </c>
      <c r="D131" s="127" t="s">
        <v>118</v>
      </c>
      <c r="E131" s="128" t="s">
        <v>298</v>
      </c>
      <c r="F131" s="129" t="s">
        <v>299</v>
      </c>
      <c r="G131" s="130" t="s">
        <v>283</v>
      </c>
      <c r="H131" s="131">
        <v>103.5</v>
      </c>
      <c r="I131" s="132"/>
      <c r="J131" s="133">
        <f>ROUND(I131*H131,2)</f>
        <v>0</v>
      </c>
      <c r="K131" s="129" t="s">
        <v>122</v>
      </c>
      <c r="L131" s="31"/>
      <c r="M131" s="134" t="s">
        <v>3</v>
      </c>
      <c r="N131" s="135" t="s">
        <v>43</v>
      </c>
      <c r="P131" s="136">
        <f>O131*H131</f>
        <v>0</v>
      </c>
      <c r="Q131" s="136">
        <v>0</v>
      </c>
      <c r="R131" s="136">
        <f>Q131*H131</f>
        <v>0</v>
      </c>
      <c r="S131" s="136">
        <v>0</v>
      </c>
      <c r="T131" s="137">
        <f>S131*H131</f>
        <v>0</v>
      </c>
      <c r="AR131" s="138" t="s">
        <v>138</v>
      </c>
      <c r="AT131" s="138" t="s">
        <v>118</v>
      </c>
      <c r="AU131" s="138" t="s">
        <v>82</v>
      </c>
      <c r="AY131" s="16" t="s">
        <v>115</v>
      </c>
      <c r="BE131" s="139">
        <f>IF(N131="základní",J131,0)</f>
        <v>0</v>
      </c>
      <c r="BF131" s="139">
        <f>IF(N131="snížená",J131,0)</f>
        <v>0</v>
      </c>
      <c r="BG131" s="139">
        <f>IF(N131="zákl. přenesená",J131,0)</f>
        <v>0</v>
      </c>
      <c r="BH131" s="139">
        <f>IF(N131="sníž. přenesená",J131,0)</f>
        <v>0</v>
      </c>
      <c r="BI131" s="139">
        <f>IF(N131="nulová",J131,0)</f>
        <v>0</v>
      </c>
      <c r="BJ131" s="16" t="s">
        <v>80</v>
      </c>
      <c r="BK131" s="139">
        <f>ROUND(I131*H131,2)</f>
        <v>0</v>
      </c>
      <c r="BL131" s="16" t="s">
        <v>138</v>
      </c>
      <c r="BM131" s="138" t="s">
        <v>300</v>
      </c>
    </row>
    <row r="132" spans="2:65" s="1" customFormat="1">
      <c r="B132" s="31"/>
      <c r="D132" s="140" t="s">
        <v>125</v>
      </c>
      <c r="F132" s="141" t="s">
        <v>301</v>
      </c>
      <c r="I132" s="142"/>
      <c r="L132" s="31"/>
      <c r="M132" s="143"/>
      <c r="T132" s="52"/>
      <c r="AT132" s="16" t="s">
        <v>125</v>
      </c>
      <c r="AU132" s="16" t="s">
        <v>82</v>
      </c>
    </row>
    <row r="133" spans="2:65" s="12" customFormat="1">
      <c r="B133" s="144"/>
      <c r="D133" s="145" t="s">
        <v>136</v>
      </c>
      <c r="E133" s="146" t="s">
        <v>3</v>
      </c>
      <c r="F133" s="147" t="s">
        <v>302</v>
      </c>
      <c r="H133" s="148">
        <v>103.5</v>
      </c>
      <c r="I133" s="149"/>
      <c r="L133" s="144"/>
      <c r="M133" s="150"/>
      <c r="T133" s="151"/>
      <c r="AT133" s="146" t="s">
        <v>136</v>
      </c>
      <c r="AU133" s="146" t="s">
        <v>82</v>
      </c>
      <c r="AV133" s="12" t="s">
        <v>82</v>
      </c>
      <c r="AW133" s="12" t="s">
        <v>33</v>
      </c>
      <c r="AX133" s="12" t="s">
        <v>80</v>
      </c>
      <c r="AY133" s="146" t="s">
        <v>115</v>
      </c>
    </row>
    <row r="134" spans="2:65" s="1" customFormat="1" ht="33" customHeight="1">
      <c r="B134" s="126"/>
      <c r="C134" s="127" t="s">
        <v>201</v>
      </c>
      <c r="D134" s="127" t="s">
        <v>118</v>
      </c>
      <c r="E134" s="128" t="s">
        <v>303</v>
      </c>
      <c r="F134" s="129" t="s">
        <v>304</v>
      </c>
      <c r="G134" s="130" t="s">
        <v>283</v>
      </c>
      <c r="H134" s="131">
        <v>51.75</v>
      </c>
      <c r="I134" s="132"/>
      <c r="J134" s="133">
        <f>ROUND(I134*H134,2)</f>
        <v>0</v>
      </c>
      <c r="K134" s="129" t="s">
        <v>305</v>
      </c>
      <c r="L134" s="31"/>
      <c r="M134" s="134" t="s">
        <v>3</v>
      </c>
      <c r="N134" s="135" t="s">
        <v>43</v>
      </c>
      <c r="P134" s="136">
        <f>O134*H134</f>
        <v>0</v>
      </c>
      <c r="Q134" s="136">
        <v>0</v>
      </c>
      <c r="R134" s="136">
        <f>Q134*H134</f>
        <v>0</v>
      </c>
      <c r="S134" s="136">
        <v>0</v>
      </c>
      <c r="T134" s="137">
        <f>S134*H134</f>
        <v>0</v>
      </c>
      <c r="AR134" s="138" t="s">
        <v>138</v>
      </c>
      <c r="AT134" s="138" t="s">
        <v>118</v>
      </c>
      <c r="AU134" s="138" t="s">
        <v>82</v>
      </c>
      <c r="AY134" s="16" t="s">
        <v>115</v>
      </c>
      <c r="BE134" s="139">
        <f>IF(N134="základní",J134,0)</f>
        <v>0</v>
      </c>
      <c r="BF134" s="139">
        <f>IF(N134="snížená",J134,0)</f>
        <v>0</v>
      </c>
      <c r="BG134" s="139">
        <f>IF(N134="zákl. přenesená",J134,0)</f>
        <v>0</v>
      </c>
      <c r="BH134" s="139">
        <f>IF(N134="sníž. přenesená",J134,0)</f>
        <v>0</v>
      </c>
      <c r="BI134" s="139">
        <f>IF(N134="nulová",J134,0)</f>
        <v>0</v>
      </c>
      <c r="BJ134" s="16" t="s">
        <v>80</v>
      </c>
      <c r="BK134" s="139">
        <f>ROUND(I134*H134,2)</f>
        <v>0</v>
      </c>
      <c r="BL134" s="16" t="s">
        <v>138</v>
      </c>
      <c r="BM134" s="138" t="s">
        <v>306</v>
      </c>
    </row>
    <row r="135" spans="2:65" s="12" customFormat="1">
      <c r="B135" s="144"/>
      <c r="D135" s="145" t="s">
        <v>136</v>
      </c>
      <c r="E135" s="146" t="s">
        <v>3</v>
      </c>
      <c r="F135" s="147" t="s">
        <v>307</v>
      </c>
      <c r="H135" s="148">
        <v>51.75</v>
      </c>
      <c r="I135" s="149"/>
      <c r="L135" s="144"/>
      <c r="M135" s="150"/>
      <c r="T135" s="151"/>
      <c r="AT135" s="146" t="s">
        <v>136</v>
      </c>
      <c r="AU135" s="146" t="s">
        <v>82</v>
      </c>
      <c r="AV135" s="12" t="s">
        <v>82</v>
      </c>
      <c r="AW135" s="12" t="s">
        <v>33</v>
      </c>
      <c r="AX135" s="12" t="s">
        <v>80</v>
      </c>
      <c r="AY135" s="146" t="s">
        <v>115</v>
      </c>
    </row>
    <row r="136" spans="2:65" s="1" customFormat="1" ht="21.75" customHeight="1">
      <c r="B136" s="126"/>
      <c r="C136" s="127" t="s">
        <v>9</v>
      </c>
      <c r="D136" s="127" t="s">
        <v>118</v>
      </c>
      <c r="E136" s="128" t="s">
        <v>308</v>
      </c>
      <c r="F136" s="129" t="s">
        <v>309</v>
      </c>
      <c r="G136" s="130" t="s">
        <v>283</v>
      </c>
      <c r="H136" s="131">
        <v>857</v>
      </c>
      <c r="I136" s="132"/>
      <c r="J136" s="133">
        <f>ROUND(I136*H136,2)</f>
        <v>0</v>
      </c>
      <c r="K136" s="129" t="s">
        <v>122</v>
      </c>
      <c r="L136" s="31"/>
      <c r="M136" s="134" t="s">
        <v>3</v>
      </c>
      <c r="N136" s="135" t="s">
        <v>43</v>
      </c>
      <c r="P136" s="136">
        <f>O136*H136</f>
        <v>0</v>
      </c>
      <c r="Q136" s="136">
        <v>0</v>
      </c>
      <c r="R136" s="136">
        <f>Q136*H136</f>
        <v>0</v>
      </c>
      <c r="S136" s="136">
        <v>0</v>
      </c>
      <c r="T136" s="137">
        <f>S136*H136</f>
        <v>0</v>
      </c>
      <c r="AR136" s="138" t="s">
        <v>138</v>
      </c>
      <c r="AT136" s="138" t="s">
        <v>118</v>
      </c>
      <c r="AU136" s="138" t="s">
        <v>82</v>
      </c>
      <c r="AY136" s="16" t="s">
        <v>115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6" t="s">
        <v>80</v>
      </c>
      <c r="BK136" s="139">
        <f>ROUND(I136*H136,2)</f>
        <v>0</v>
      </c>
      <c r="BL136" s="16" t="s">
        <v>138</v>
      </c>
      <c r="BM136" s="138" t="s">
        <v>310</v>
      </c>
    </row>
    <row r="137" spans="2:65" s="1" customFormat="1">
      <c r="B137" s="31"/>
      <c r="D137" s="140" t="s">
        <v>125</v>
      </c>
      <c r="F137" s="141" t="s">
        <v>311</v>
      </c>
      <c r="I137" s="142"/>
      <c r="L137" s="31"/>
      <c r="M137" s="143"/>
      <c r="T137" s="52"/>
      <c r="AT137" s="16" t="s">
        <v>125</v>
      </c>
      <c r="AU137" s="16" t="s">
        <v>82</v>
      </c>
    </row>
    <row r="138" spans="2:65" s="12" customFormat="1">
      <c r="B138" s="144"/>
      <c r="D138" s="145" t="s">
        <v>136</v>
      </c>
      <c r="E138" s="146" t="s">
        <v>3</v>
      </c>
      <c r="F138" s="147" t="s">
        <v>312</v>
      </c>
      <c r="H138" s="148">
        <v>857</v>
      </c>
      <c r="I138" s="149"/>
      <c r="L138" s="144"/>
      <c r="M138" s="150"/>
      <c r="T138" s="151"/>
      <c r="AT138" s="146" t="s">
        <v>136</v>
      </c>
      <c r="AU138" s="146" t="s">
        <v>82</v>
      </c>
      <c r="AV138" s="12" t="s">
        <v>82</v>
      </c>
      <c r="AW138" s="12" t="s">
        <v>33</v>
      </c>
      <c r="AX138" s="12" t="s">
        <v>80</v>
      </c>
      <c r="AY138" s="146" t="s">
        <v>115</v>
      </c>
    </row>
    <row r="139" spans="2:65" s="1" customFormat="1" ht="21.75" customHeight="1">
      <c r="B139" s="126"/>
      <c r="C139" s="127" t="s">
        <v>212</v>
      </c>
      <c r="D139" s="127" t="s">
        <v>118</v>
      </c>
      <c r="E139" s="128" t="s">
        <v>313</v>
      </c>
      <c r="F139" s="129" t="s">
        <v>314</v>
      </c>
      <c r="G139" s="130" t="s">
        <v>283</v>
      </c>
      <c r="H139" s="131">
        <v>191</v>
      </c>
      <c r="I139" s="132"/>
      <c r="J139" s="133">
        <f>ROUND(I139*H139,2)</f>
        <v>0</v>
      </c>
      <c r="K139" s="129" t="s">
        <v>122</v>
      </c>
      <c r="L139" s="31"/>
      <c r="M139" s="134" t="s">
        <v>3</v>
      </c>
      <c r="N139" s="135" t="s">
        <v>43</v>
      </c>
      <c r="P139" s="136">
        <f>O139*H139</f>
        <v>0</v>
      </c>
      <c r="Q139" s="136">
        <v>0</v>
      </c>
      <c r="R139" s="136">
        <f>Q139*H139</f>
        <v>0</v>
      </c>
      <c r="S139" s="136">
        <v>0</v>
      </c>
      <c r="T139" s="137">
        <f>S139*H139</f>
        <v>0</v>
      </c>
      <c r="AR139" s="138" t="s">
        <v>138</v>
      </c>
      <c r="AT139" s="138" t="s">
        <v>118</v>
      </c>
      <c r="AU139" s="138" t="s">
        <v>82</v>
      </c>
      <c r="AY139" s="16" t="s">
        <v>115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16" t="s">
        <v>80</v>
      </c>
      <c r="BK139" s="139">
        <f>ROUND(I139*H139,2)</f>
        <v>0</v>
      </c>
      <c r="BL139" s="16" t="s">
        <v>138</v>
      </c>
      <c r="BM139" s="138" t="s">
        <v>315</v>
      </c>
    </row>
    <row r="140" spans="2:65" s="1" customFormat="1">
      <c r="B140" s="31"/>
      <c r="D140" s="140" t="s">
        <v>125</v>
      </c>
      <c r="F140" s="141" t="s">
        <v>316</v>
      </c>
      <c r="I140" s="142"/>
      <c r="L140" s="31"/>
      <c r="M140" s="143"/>
      <c r="T140" s="52"/>
      <c r="AT140" s="16" t="s">
        <v>125</v>
      </c>
      <c r="AU140" s="16" t="s">
        <v>82</v>
      </c>
    </row>
    <row r="141" spans="2:65" s="12" customFormat="1">
      <c r="B141" s="144"/>
      <c r="D141" s="145" t="s">
        <v>136</v>
      </c>
      <c r="E141" s="146" t="s">
        <v>3</v>
      </c>
      <c r="F141" s="147" t="s">
        <v>317</v>
      </c>
      <c r="H141" s="148">
        <v>161</v>
      </c>
      <c r="I141" s="149"/>
      <c r="L141" s="144"/>
      <c r="M141" s="150"/>
      <c r="T141" s="151"/>
      <c r="AT141" s="146" t="s">
        <v>136</v>
      </c>
      <c r="AU141" s="146" t="s">
        <v>82</v>
      </c>
      <c r="AV141" s="12" t="s">
        <v>82</v>
      </c>
      <c r="AW141" s="12" t="s">
        <v>33</v>
      </c>
      <c r="AX141" s="12" t="s">
        <v>72</v>
      </c>
      <c r="AY141" s="146" t="s">
        <v>115</v>
      </c>
    </row>
    <row r="142" spans="2:65" s="12" customFormat="1">
      <c r="B142" s="144"/>
      <c r="D142" s="145" t="s">
        <v>136</v>
      </c>
      <c r="E142" s="146" t="s">
        <v>3</v>
      </c>
      <c r="F142" s="147" t="s">
        <v>318</v>
      </c>
      <c r="H142" s="148">
        <v>30</v>
      </c>
      <c r="I142" s="149"/>
      <c r="L142" s="144"/>
      <c r="M142" s="150"/>
      <c r="T142" s="151"/>
      <c r="AT142" s="146" t="s">
        <v>136</v>
      </c>
      <c r="AU142" s="146" t="s">
        <v>82</v>
      </c>
      <c r="AV142" s="12" t="s">
        <v>82</v>
      </c>
      <c r="AW142" s="12" t="s">
        <v>33</v>
      </c>
      <c r="AX142" s="12" t="s">
        <v>72</v>
      </c>
      <c r="AY142" s="146" t="s">
        <v>115</v>
      </c>
    </row>
    <row r="143" spans="2:65" s="13" customFormat="1">
      <c r="B143" s="153"/>
      <c r="D143" s="145" t="s">
        <v>136</v>
      </c>
      <c r="E143" s="154" t="s">
        <v>3</v>
      </c>
      <c r="F143" s="155" t="s">
        <v>200</v>
      </c>
      <c r="H143" s="156">
        <v>191</v>
      </c>
      <c r="I143" s="157"/>
      <c r="L143" s="153"/>
      <c r="M143" s="158"/>
      <c r="T143" s="159"/>
      <c r="AT143" s="154" t="s">
        <v>136</v>
      </c>
      <c r="AU143" s="154" t="s">
        <v>82</v>
      </c>
      <c r="AV143" s="13" t="s">
        <v>138</v>
      </c>
      <c r="AW143" s="13" t="s">
        <v>33</v>
      </c>
      <c r="AX143" s="13" t="s">
        <v>80</v>
      </c>
      <c r="AY143" s="154" t="s">
        <v>115</v>
      </c>
    </row>
    <row r="144" spans="2:65" s="1" customFormat="1" ht="24.2" customHeight="1">
      <c r="B144" s="126"/>
      <c r="C144" s="127" t="s">
        <v>319</v>
      </c>
      <c r="D144" s="127" t="s">
        <v>118</v>
      </c>
      <c r="E144" s="128" t="s">
        <v>320</v>
      </c>
      <c r="F144" s="129" t="s">
        <v>321</v>
      </c>
      <c r="G144" s="130" t="s">
        <v>283</v>
      </c>
      <c r="H144" s="131">
        <v>4.8479999999999999</v>
      </c>
      <c r="I144" s="132"/>
      <c r="J144" s="133">
        <f>ROUND(I144*H144,2)</f>
        <v>0</v>
      </c>
      <c r="K144" s="129" t="s">
        <v>122</v>
      </c>
      <c r="L144" s="31"/>
      <c r="M144" s="134" t="s">
        <v>3</v>
      </c>
      <c r="N144" s="135" t="s">
        <v>43</v>
      </c>
      <c r="P144" s="136">
        <f>O144*H144</f>
        <v>0</v>
      </c>
      <c r="Q144" s="136">
        <v>0</v>
      </c>
      <c r="R144" s="136">
        <f>Q144*H144</f>
        <v>0</v>
      </c>
      <c r="S144" s="136">
        <v>0</v>
      </c>
      <c r="T144" s="137">
        <f>S144*H144</f>
        <v>0</v>
      </c>
      <c r="AR144" s="138" t="s">
        <v>138</v>
      </c>
      <c r="AT144" s="138" t="s">
        <v>118</v>
      </c>
      <c r="AU144" s="138" t="s">
        <v>82</v>
      </c>
      <c r="AY144" s="16" t="s">
        <v>115</v>
      </c>
      <c r="BE144" s="139">
        <f>IF(N144="základní",J144,0)</f>
        <v>0</v>
      </c>
      <c r="BF144" s="139">
        <f>IF(N144="snížená",J144,0)</f>
        <v>0</v>
      </c>
      <c r="BG144" s="139">
        <f>IF(N144="zákl. přenesená",J144,0)</f>
        <v>0</v>
      </c>
      <c r="BH144" s="139">
        <f>IF(N144="sníž. přenesená",J144,0)</f>
        <v>0</v>
      </c>
      <c r="BI144" s="139">
        <f>IF(N144="nulová",J144,0)</f>
        <v>0</v>
      </c>
      <c r="BJ144" s="16" t="s">
        <v>80</v>
      </c>
      <c r="BK144" s="139">
        <f>ROUND(I144*H144,2)</f>
        <v>0</v>
      </c>
      <c r="BL144" s="16" t="s">
        <v>138</v>
      </c>
      <c r="BM144" s="138" t="s">
        <v>322</v>
      </c>
    </row>
    <row r="145" spans="2:65" s="1" customFormat="1">
      <c r="B145" s="31"/>
      <c r="D145" s="140" t="s">
        <v>125</v>
      </c>
      <c r="F145" s="141" t="s">
        <v>323</v>
      </c>
      <c r="I145" s="142"/>
      <c r="L145" s="31"/>
      <c r="M145" s="143"/>
      <c r="T145" s="52"/>
      <c r="AT145" s="16" t="s">
        <v>125</v>
      </c>
      <c r="AU145" s="16" t="s">
        <v>82</v>
      </c>
    </row>
    <row r="146" spans="2:65" s="12" customFormat="1">
      <c r="B146" s="144"/>
      <c r="D146" s="145" t="s">
        <v>136</v>
      </c>
      <c r="E146" s="146" t="s">
        <v>3</v>
      </c>
      <c r="F146" s="147" t="s">
        <v>324</v>
      </c>
      <c r="H146" s="148">
        <v>4.8479999999999999</v>
      </c>
      <c r="I146" s="149"/>
      <c r="L146" s="144"/>
      <c r="M146" s="150"/>
      <c r="T146" s="151"/>
      <c r="AT146" s="146" t="s">
        <v>136</v>
      </c>
      <c r="AU146" s="146" t="s">
        <v>82</v>
      </c>
      <c r="AV146" s="12" t="s">
        <v>82</v>
      </c>
      <c r="AW146" s="12" t="s">
        <v>33</v>
      </c>
      <c r="AX146" s="12" t="s">
        <v>80</v>
      </c>
      <c r="AY146" s="146" t="s">
        <v>115</v>
      </c>
    </row>
    <row r="147" spans="2:65" s="1" customFormat="1" ht="49.15" customHeight="1">
      <c r="B147" s="126"/>
      <c r="C147" s="127" t="s">
        <v>325</v>
      </c>
      <c r="D147" s="127" t="s">
        <v>118</v>
      </c>
      <c r="E147" s="128" t="s">
        <v>326</v>
      </c>
      <c r="F147" s="129" t="s">
        <v>327</v>
      </c>
      <c r="G147" s="130" t="s">
        <v>283</v>
      </c>
      <c r="H147" s="131">
        <v>2.355</v>
      </c>
      <c r="I147" s="132"/>
      <c r="J147" s="133">
        <f>ROUND(I147*H147,2)</f>
        <v>0</v>
      </c>
      <c r="K147" s="129" t="s">
        <v>122</v>
      </c>
      <c r="L147" s="31"/>
      <c r="M147" s="134" t="s">
        <v>3</v>
      </c>
      <c r="N147" s="135" t="s">
        <v>43</v>
      </c>
      <c r="P147" s="136">
        <f>O147*H147</f>
        <v>0</v>
      </c>
      <c r="Q147" s="136">
        <v>1.044E-2</v>
      </c>
      <c r="R147" s="136">
        <f>Q147*H147</f>
        <v>2.4586199999999999E-2</v>
      </c>
      <c r="S147" s="136">
        <v>0</v>
      </c>
      <c r="T147" s="137">
        <f>S147*H147</f>
        <v>0</v>
      </c>
      <c r="AR147" s="138" t="s">
        <v>138</v>
      </c>
      <c r="AT147" s="138" t="s">
        <v>118</v>
      </c>
      <c r="AU147" s="138" t="s">
        <v>82</v>
      </c>
      <c r="AY147" s="16" t="s">
        <v>115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6" t="s">
        <v>80</v>
      </c>
      <c r="BK147" s="139">
        <f>ROUND(I147*H147,2)</f>
        <v>0</v>
      </c>
      <c r="BL147" s="16" t="s">
        <v>138</v>
      </c>
      <c r="BM147" s="138" t="s">
        <v>328</v>
      </c>
    </row>
    <row r="148" spans="2:65" s="1" customFormat="1">
      <c r="B148" s="31"/>
      <c r="D148" s="140" t="s">
        <v>125</v>
      </c>
      <c r="F148" s="141" t="s">
        <v>329</v>
      </c>
      <c r="I148" s="142"/>
      <c r="L148" s="31"/>
      <c r="M148" s="143"/>
      <c r="T148" s="52"/>
      <c r="AT148" s="16" t="s">
        <v>125</v>
      </c>
      <c r="AU148" s="16" t="s">
        <v>82</v>
      </c>
    </row>
    <row r="149" spans="2:65" s="12" customFormat="1">
      <c r="B149" s="144"/>
      <c r="D149" s="145" t="s">
        <v>136</v>
      </c>
      <c r="E149" s="146" t="s">
        <v>3</v>
      </c>
      <c r="F149" s="147" t="s">
        <v>330</v>
      </c>
      <c r="H149" s="148">
        <v>2.355</v>
      </c>
      <c r="I149" s="149"/>
      <c r="L149" s="144"/>
      <c r="M149" s="150"/>
      <c r="T149" s="151"/>
      <c r="AT149" s="146" t="s">
        <v>136</v>
      </c>
      <c r="AU149" s="146" t="s">
        <v>82</v>
      </c>
      <c r="AV149" s="12" t="s">
        <v>82</v>
      </c>
      <c r="AW149" s="12" t="s">
        <v>33</v>
      </c>
      <c r="AX149" s="12" t="s">
        <v>80</v>
      </c>
      <c r="AY149" s="146" t="s">
        <v>115</v>
      </c>
    </row>
    <row r="150" spans="2:65" s="1" customFormat="1" ht="62.65" customHeight="1">
      <c r="B150" s="126"/>
      <c r="C150" s="127" t="s">
        <v>331</v>
      </c>
      <c r="D150" s="127" t="s">
        <v>118</v>
      </c>
      <c r="E150" s="128" t="s">
        <v>332</v>
      </c>
      <c r="F150" s="129" t="s">
        <v>333</v>
      </c>
      <c r="G150" s="130" t="s">
        <v>283</v>
      </c>
      <c r="H150" s="131">
        <v>1.1779999999999999</v>
      </c>
      <c r="I150" s="132"/>
      <c r="J150" s="133">
        <f>ROUND(I150*H150,2)</f>
        <v>0</v>
      </c>
      <c r="K150" s="129" t="s">
        <v>122</v>
      </c>
      <c r="L150" s="31"/>
      <c r="M150" s="134" t="s">
        <v>3</v>
      </c>
      <c r="N150" s="135" t="s">
        <v>43</v>
      </c>
      <c r="P150" s="136">
        <f>O150*H150</f>
        <v>0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138</v>
      </c>
      <c r="AT150" s="138" t="s">
        <v>118</v>
      </c>
      <c r="AU150" s="138" t="s">
        <v>82</v>
      </c>
      <c r="AY150" s="16" t="s">
        <v>115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6" t="s">
        <v>80</v>
      </c>
      <c r="BK150" s="139">
        <f>ROUND(I150*H150,2)</f>
        <v>0</v>
      </c>
      <c r="BL150" s="16" t="s">
        <v>138</v>
      </c>
      <c r="BM150" s="138" t="s">
        <v>334</v>
      </c>
    </row>
    <row r="151" spans="2:65" s="1" customFormat="1">
      <c r="B151" s="31"/>
      <c r="D151" s="140" t="s">
        <v>125</v>
      </c>
      <c r="F151" s="141" t="s">
        <v>335</v>
      </c>
      <c r="I151" s="142"/>
      <c r="L151" s="31"/>
      <c r="M151" s="143"/>
      <c r="T151" s="52"/>
      <c r="AT151" s="16" t="s">
        <v>125</v>
      </c>
      <c r="AU151" s="16" t="s">
        <v>82</v>
      </c>
    </row>
    <row r="152" spans="2:65" s="12" customFormat="1">
      <c r="B152" s="144"/>
      <c r="D152" s="145" t="s">
        <v>136</v>
      </c>
      <c r="E152" s="146" t="s">
        <v>3</v>
      </c>
      <c r="F152" s="147" t="s">
        <v>336</v>
      </c>
      <c r="H152" s="148">
        <v>1.1779999999999999</v>
      </c>
      <c r="I152" s="149"/>
      <c r="L152" s="144"/>
      <c r="M152" s="150"/>
      <c r="T152" s="151"/>
      <c r="AT152" s="146" t="s">
        <v>136</v>
      </c>
      <c r="AU152" s="146" t="s">
        <v>82</v>
      </c>
      <c r="AV152" s="12" t="s">
        <v>82</v>
      </c>
      <c r="AW152" s="12" t="s">
        <v>33</v>
      </c>
      <c r="AX152" s="12" t="s">
        <v>80</v>
      </c>
      <c r="AY152" s="146" t="s">
        <v>115</v>
      </c>
    </row>
    <row r="153" spans="2:65" s="1" customFormat="1" ht="24.2" customHeight="1">
      <c r="B153" s="126"/>
      <c r="C153" s="127" t="s">
        <v>337</v>
      </c>
      <c r="D153" s="127" t="s">
        <v>118</v>
      </c>
      <c r="E153" s="128" t="s">
        <v>338</v>
      </c>
      <c r="F153" s="129" t="s">
        <v>339</v>
      </c>
      <c r="G153" s="130" t="s">
        <v>340</v>
      </c>
      <c r="H153" s="131">
        <v>161</v>
      </c>
      <c r="I153" s="132"/>
      <c r="J153" s="133">
        <f>ROUND(I153*H153,2)</f>
        <v>0</v>
      </c>
      <c r="K153" s="129" t="s">
        <v>122</v>
      </c>
      <c r="L153" s="31"/>
      <c r="M153" s="134" t="s">
        <v>3</v>
      </c>
      <c r="N153" s="135" t="s">
        <v>43</v>
      </c>
      <c r="P153" s="136">
        <f>O153*H153</f>
        <v>0</v>
      </c>
      <c r="Q153" s="136">
        <v>1.0200000000000001E-3</v>
      </c>
      <c r="R153" s="136">
        <f>Q153*H153</f>
        <v>0.16422</v>
      </c>
      <c r="S153" s="136">
        <v>0</v>
      </c>
      <c r="T153" s="137">
        <f>S153*H153</f>
        <v>0</v>
      </c>
      <c r="AR153" s="138" t="s">
        <v>138</v>
      </c>
      <c r="AT153" s="138" t="s">
        <v>118</v>
      </c>
      <c r="AU153" s="138" t="s">
        <v>82</v>
      </c>
      <c r="AY153" s="16" t="s">
        <v>115</v>
      </c>
      <c r="BE153" s="139">
        <f>IF(N153="základní",J153,0)</f>
        <v>0</v>
      </c>
      <c r="BF153" s="139">
        <f>IF(N153="snížená",J153,0)</f>
        <v>0</v>
      </c>
      <c r="BG153" s="139">
        <f>IF(N153="zákl. přenesená",J153,0)</f>
        <v>0</v>
      </c>
      <c r="BH153" s="139">
        <f>IF(N153="sníž. přenesená",J153,0)</f>
        <v>0</v>
      </c>
      <c r="BI153" s="139">
        <f>IF(N153="nulová",J153,0)</f>
        <v>0</v>
      </c>
      <c r="BJ153" s="16" t="s">
        <v>80</v>
      </c>
      <c r="BK153" s="139">
        <f>ROUND(I153*H153,2)</f>
        <v>0</v>
      </c>
      <c r="BL153" s="16" t="s">
        <v>138</v>
      </c>
      <c r="BM153" s="138" t="s">
        <v>341</v>
      </c>
    </row>
    <row r="154" spans="2:65" s="1" customFormat="1">
      <c r="B154" s="31"/>
      <c r="D154" s="140" t="s">
        <v>125</v>
      </c>
      <c r="F154" s="141" t="s">
        <v>342</v>
      </c>
      <c r="I154" s="142"/>
      <c r="L154" s="31"/>
      <c r="M154" s="143"/>
      <c r="T154" s="52"/>
      <c r="AT154" s="16" t="s">
        <v>125</v>
      </c>
      <c r="AU154" s="16" t="s">
        <v>82</v>
      </c>
    </row>
    <row r="155" spans="2:65" s="14" customFormat="1">
      <c r="B155" s="163"/>
      <c r="D155" s="145" t="s">
        <v>136</v>
      </c>
      <c r="E155" s="164" t="s">
        <v>3</v>
      </c>
      <c r="F155" s="165" t="s">
        <v>343</v>
      </c>
      <c r="H155" s="164" t="s">
        <v>3</v>
      </c>
      <c r="I155" s="166"/>
      <c r="L155" s="163"/>
      <c r="M155" s="167"/>
      <c r="T155" s="168"/>
      <c r="AT155" s="164" t="s">
        <v>136</v>
      </c>
      <c r="AU155" s="164" t="s">
        <v>82</v>
      </c>
      <c r="AV155" s="14" t="s">
        <v>80</v>
      </c>
      <c r="AW155" s="14" t="s">
        <v>33</v>
      </c>
      <c r="AX155" s="14" t="s">
        <v>72</v>
      </c>
      <c r="AY155" s="164" t="s">
        <v>115</v>
      </c>
    </row>
    <row r="156" spans="2:65" s="12" customFormat="1">
      <c r="B156" s="144"/>
      <c r="D156" s="145" t="s">
        <v>136</v>
      </c>
      <c r="E156" s="146" t="s">
        <v>3</v>
      </c>
      <c r="F156" s="147" t="s">
        <v>344</v>
      </c>
      <c r="H156" s="148">
        <v>93.5</v>
      </c>
      <c r="I156" s="149"/>
      <c r="L156" s="144"/>
      <c r="M156" s="150"/>
      <c r="T156" s="151"/>
      <c r="AT156" s="146" t="s">
        <v>136</v>
      </c>
      <c r="AU156" s="146" t="s">
        <v>82</v>
      </c>
      <c r="AV156" s="12" t="s">
        <v>82</v>
      </c>
      <c r="AW156" s="12" t="s">
        <v>33</v>
      </c>
      <c r="AX156" s="12" t="s">
        <v>72</v>
      </c>
      <c r="AY156" s="146" t="s">
        <v>115</v>
      </c>
    </row>
    <row r="157" spans="2:65" s="12" customFormat="1">
      <c r="B157" s="144"/>
      <c r="D157" s="145" t="s">
        <v>136</v>
      </c>
      <c r="E157" s="146" t="s">
        <v>3</v>
      </c>
      <c r="F157" s="147" t="s">
        <v>345</v>
      </c>
      <c r="H157" s="148">
        <v>67.5</v>
      </c>
      <c r="I157" s="149"/>
      <c r="L157" s="144"/>
      <c r="M157" s="150"/>
      <c r="T157" s="151"/>
      <c r="AT157" s="146" t="s">
        <v>136</v>
      </c>
      <c r="AU157" s="146" t="s">
        <v>82</v>
      </c>
      <c r="AV157" s="12" t="s">
        <v>82</v>
      </c>
      <c r="AW157" s="12" t="s">
        <v>33</v>
      </c>
      <c r="AX157" s="12" t="s">
        <v>72</v>
      </c>
      <c r="AY157" s="146" t="s">
        <v>115</v>
      </c>
    </row>
    <row r="158" spans="2:65" s="13" customFormat="1">
      <c r="B158" s="153"/>
      <c r="D158" s="145" t="s">
        <v>136</v>
      </c>
      <c r="E158" s="154" t="s">
        <v>3</v>
      </c>
      <c r="F158" s="155" t="s">
        <v>200</v>
      </c>
      <c r="H158" s="156">
        <v>161</v>
      </c>
      <c r="I158" s="157"/>
      <c r="L158" s="153"/>
      <c r="M158" s="158"/>
      <c r="T158" s="159"/>
      <c r="AT158" s="154" t="s">
        <v>136</v>
      </c>
      <c r="AU158" s="154" t="s">
        <v>82</v>
      </c>
      <c r="AV158" s="13" t="s">
        <v>138</v>
      </c>
      <c r="AW158" s="13" t="s">
        <v>33</v>
      </c>
      <c r="AX158" s="13" t="s">
        <v>80</v>
      </c>
      <c r="AY158" s="154" t="s">
        <v>115</v>
      </c>
    </row>
    <row r="159" spans="2:65" s="1" customFormat="1" ht="16.5" customHeight="1">
      <c r="B159" s="126"/>
      <c r="C159" s="169" t="s">
        <v>8</v>
      </c>
      <c r="D159" s="169" t="s">
        <v>346</v>
      </c>
      <c r="E159" s="170" t="s">
        <v>347</v>
      </c>
      <c r="F159" s="171" t="s">
        <v>348</v>
      </c>
      <c r="G159" s="172" t="s">
        <v>349</v>
      </c>
      <c r="H159" s="173">
        <v>1.377</v>
      </c>
      <c r="I159" s="174"/>
      <c r="J159" s="175">
        <f>ROUND(I159*H159,2)</f>
        <v>0</v>
      </c>
      <c r="K159" s="171" t="s">
        <v>122</v>
      </c>
      <c r="L159" s="176"/>
      <c r="M159" s="177" t="s">
        <v>3</v>
      </c>
      <c r="N159" s="178" t="s">
        <v>43</v>
      </c>
      <c r="P159" s="136">
        <f>O159*H159</f>
        <v>0</v>
      </c>
      <c r="Q159" s="136">
        <v>1</v>
      </c>
      <c r="R159" s="136">
        <f>Q159*H159</f>
        <v>1.377</v>
      </c>
      <c r="S159" s="136">
        <v>0</v>
      </c>
      <c r="T159" s="137">
        <f>S159*H159</f>
        <v>0</v>
      </c>
      <c r="AR159" s="138" t="s">
        <v>161</v>
      </c>
      <c r="AT159" s="138" t="s">
        <v>346</v>
      </c>
      <c r="AU159" s="138" t="s">
        <v>82</v>
      </c>
      <c r="AY159" s="16" t="s">
        <v>115</v>
      </c>
      <c r="BE159" s="139">
        <f>IF(N159="základní",J159,0)</f>
        <v>0</v>
      </c>
      <c r="BF159" s="139">
        <f>IF(N159="snížená",J159,0)</f>
        <v>0</v>
      </c>
      <c r="BG159" s="139">
        <f>IF(N159="zákl. přenesená",J159,0)</f>
        <v>0</v>
      </c>
      <c r="BH159" s="139">
        <f>IF(N159="sníž. přenesená",J159,0)</f>
        <v>0</v>
      </c>
      <c r="BI159" s="139">
        <f>IF(N159="nulová",J159,0)</f>
        <v>0</v>
      </c>
      <c r="BJ159" s="16" t="s">
        <v>80</v>
      </c>
      <c r="BK159" s="139">
        <f>ROUND(I159*H159,2)</f>
        <v>0</v>
      </c>
      <c r="BL159" s="16" t="s">
        <v>138</v>
      </c>
      <c r="BM159" s="138" t="s">
        <v>350</v>
      </c>
    </row>
    <row r="160" spans="2:65" s="12" customFormat="1">
      <c r="B160" s="144"/>
      <c r="D160" s="145" t="s">
        <v>136</v>
      </c>
      <c r="E160" s="146" t="s">
        <v>3</v>
      </c>
      <c r="F160" s="147" t="s">
        <v>351</v>
      </c>
      <c r="H160" s="148">
        <v>1.377</v>
      </c>
      <c r="I160" s="149"/>
      <c r="L160" s="144"/>
      <c r="M160" s="150"/>
      <c r="T160" s="151"/>
      <c r="AT160" s="146" t="s">
        <v>136</v>
      </c>
      <c r="AU160" s="146" t="s">
        <v>82</v>
      </c>
      <c r="AV160" s="12" t="s">
        <v>82</v>
      </c>
      <c r="AW160" s="12" t="s">
        <v>33</v>
      </c>
      <c r="AX160" s="12" t="s">
        <v>80</v>
      </c>
      <c r="AY160" s="146" t="s">
        <v>115</v>
      </c>
    </row>
    <row r="161" spans="2:65" s="1" customFormat="1" ht="16.5" customHeight="1">
      <c r="B161" s="126"/>
      <c r="C161" s="169" t="s">
        <v>352</v>
      </c>
      <c r="D161" s="169" t="s">
        <v>346</v>
      </c>
      <c r="E161" s="170" t="s">
        <v>353</v>
      </c>
      <c r="F161" s="171" t="s">
        <v>354</v>
      </c>
      <c r="G161" s="172" t="s">
        <v>349</v>
      </c>
      <c r="H161" s="173">
        <v>3.9830000000000001</v>
      </c>
      <c r="I161" s="174"/>
      <c r="J161" s="175">
        <f>ROUND(I161*H161,2)</f>
        <v>0</v>
      </c>
      <c r="K161" s="171" t="s">
        <v>122</v>
      </c>
      <c r="L161" s="176"/>
      <c r="M161" s="177" t="s">
        <v>3</v>
      </c>
      <c r="N161" s="178" t="s">
        <v>43</v>
      </c>
      <c r="P161" s="136">
        <f>O161*H161</f>
        <v>0</v>
      </c>
      <c r="Q161" s="136">
        <v>1</v>
      </c>
      <c r="R161" s="136">
        <f>Q161*H161</f>
        <v>3.9830000000000001</v>
      </c>
      <c r="S161" s="136">
        <v>0</v>
      </c>
      <c r="T161" s="137">
        <f>S161*H161</f>
        <v>0</v>
      </c>
      <c r="AR161" s="138" t="s">
        <v>161</v>
      </c>
      <c r="AT161" s="138" t="s">
        <v>346</v>
      </c>
      <c r="AU161" s="138" t="s">
        <v>82</v>
      </c>
      <c r="AY161" s="16" t="s">
        <v>115</v>
      </c>
      <c r="BE161" s="139">
        <f>IF(N161="základní",J161,0)</f>
        <v>0</v>
      </c>
      <c r="BF161" s="139">
        <f>IF(N161="snížená",J161,0)</f>
        <v>0</v>
      </c>
      <c r="BG161" s="139">
        <f>IF(N161="zákl. přenesená",J161,0)</f>
        <v>0</v>
      </c>
      <c r="BH161" s="139">
        <f>IF(N161="sníž. přenesená",J161,0)</f>
        <v>0</v>
      </c>
      <c r="BI161" s="139">
        <f>IF(N161="nulová",J161,0)</f>
        <v>0</v>
      </c>
      <c r="BJ161" s="16" t="s">
        <v>80</v>
      </c>
      <c r="BK161" s="139">
        <f>ROUND(I161*H161,2)</f>
        <v>0</v>
      </c>
      <c r="BL161" s="16" t="s">
        <v>138</v>
      </c>
      <c r="BM161" s="138" t="s">
        <v>355</v>
      </c>
    </row>
    <row r="162" spans="2:65" s="12" customFormat="1">
      <c r="B162" s="144"/>
      <c r="D162" s="145" t="s">
        <v>136</v>
      </c>
      <c r="E162" s="146" t="s">
        <v>3</v>
      </c>
      <c r="F162" s="147" t="s">
        <v>356</v>
      </c>
      <c r="H162" s="148">
        <v>3.9830000000000001</v>
      </c>
      <c r="I162" s="149"/>
      <c r="L162" s="144"/>
      <c r="M162" s="150"/>
      <c r="T162" s="151"/>
      <c r="AT162" s="146" t="s">
        <v>136</v>
      </c>
      <c r="AU162" s="146" t="s">
        <v>82</v>
      </c>
      <c r="AV162" s="12" t="s">
        <v>82</v>
      </c>
      <c r="AW162" s="12" t="s">
        <v>33</v>
      </c>
      <c r="AX162" s="12" t="s">
        <v>80</v>
      </c>
      <c r="AY162" s="146" t="s">
        <v>115</v>
      </c>
    </row>
    <row r="163" spans="2:65" s="1" customFormat="1" ht="16.5" customHeight="1">
      <c r="B163" s="126"/>
      <c r="C163" s="127" t="s">
        <v>357</v>
      </c>
      <c r="D163" s="127" t="s">
        <v>118</v>
      </c>
      <c r="E163" s="128" t="s">
        <v>358</v>
      </c>
      <c r="F163" s="129" t="s">
        <v>359</v>
      </c>
      <c r="G163" s="130" t="s">
        <v>340</v>
      </c>
      <c r="H163" s="131">
        <v>32</v>
      </c>
      <c r="I163" s="132"/>
      <c r="J163" s="133">
        <f>ROUND(I163*H163,2)</f>
        <v>0</v>
      </c>
      <c r="K163" s="129" t="s">
        <v>122</v>
      </c>
      <c r="L163" s="31"/>
      <c r="M163" s="134" t="s">
        <v>3</v>
      </c>
      <c r="N163" s="135" t="s">
        <v>43</v>
      </c>
      <c r="P163" s="136">
        <f>O163*H163</f>
        <v>0</v>
      </c>
      <c r="Q163" s="136">
        <v>0.15478</v>
      </c>
      <c r="R163" s="136">
        <f>Q163*H163</f>
        <v>4.95296</v>
      </c>
      <c r="S163" s="136">
        <v>0</v>
      </c>
      <c r="T163" s="137">
        <f>S163*H163</f>
        <v>0</v>
      </c>
      <c r="AR163" s="138" t="s">
        <v>138</v>
      </c>
      <c r="AT163" s="138" t="s">
        <v>118</v>
      </c>
      <c r="AU163" s="138" t="s">
        <v>82</v>
      </c>
      <c r="AY163" s="16" t="s">
        <v>115</v>
      </c>
      <c r="BE163" s="139">
        <f>IF(N163="základní",J163,0)</f>
        <v>0</v>
      </c>
      <c r="BF163" s="139">
        <f>IF(N163="snížená",J163,0)</f>
        <v>0</v>
      </c>
      <c r="BG163" s="139">
        <f>IF(N163="zákl. přenesená",J163,0)</f>
        <v>0</v>
      </c>
      <c r="BH163" s="139">
        <f>IF(N163="sníž. přenesená",J163,0)</f>
        <v>0</v>
      </c>
      <c r="BI163" s="139">
        <f>IF(N163="nulová",J163,0)</f>
        <v>0</v>
      </c>
      <c r="BJ163" s="16" t="s">
        <v>80</v>
      </c>
      <c r="BK163" s="139">
        <f>ROUND(I163*H163,2)</f>
        <v>0</v>
      </c>
      <c r="BL163" s="16" t="s">
        <v>138</v>
      </c>
      <c r="BM163" s="138" t="s">
        <v>360</v>
      </c>
    </row>
    <row r="164" spans="2:65" s="1" customFormat="1">
      <c r="B164" s="31"/>
      <c r="D164" s="140" t="s">
        <v>125</v>
      </c>
      <c r="F164" s="141" t="s">
        <v>361</v>
      </c>
      <c r="I164" s="142"/>
      <c r="L164" s="31"/>
      <c r="M164" s="143"/>
      <c r="T164" s="52"/>
      <c r="AT164" s="16" t="s">
        <v>125</v>
      </c>
      <c r="AU164" s="16" t="s">
        <v>82</v>
      </c>
    </row>
    <row r="165" spans="2:65" s="14" customFormat="1">
      <c r="B165" s="163"/>
      <c r="D165" s="145" t="s">
        <v>136</v>
      </c>
      <c r="E165" s="164" t="s">
        <v>3</v>
      </c>
      <c r="F165" s="165" t="s">
        <v>362</v>
      </c>
      <c r="H165" s="164" t="s">
        <v>3</v>
      </c>
      <c r="I165" s="166"/>
      <c r="L165" s="163"/>
      <c r="M165" s="167"/>
      <c r="T165" s="168"/>
      <c r="AT165" s="164" t="s">
        <v>136</v>
      </c>
      <c r="AU165" s="164" t="s">
        <v>82</v>
      </c>
      <c r="AV165" s="14" t="s">
        <v>80</v>
      </c>
      <c r="AW165" s="14" t="s">
        <v>33</v>
      </c>
      <c r="AX165" s="14" t="s">
        <v>72</v>
      </c>
      <c r="AY165" s="164" t="s">
        <v>115</v>
      </c>
    </row>
    <row r="166" spans="2:65" s="12" customFormat="1">
      <c r="B166" s="144"/>
      <c r="D166" s="145" t="s">
        <v>136</v>
      </c>
      <c r="E166" s="146" t="s">
        <v>3</v>
      </c>
      <c r="F166" s="147" t="s">
        <v>363</v>
      </c>
      <c r="H166" s="148">
        <v>32</v>
      </c>
      <c r="I166" s="149"/>
      <c r="L166" s="144"/>
      <c r="M166" s="150"/>
      <c r="T166" s="151"/>
      <c r="AT166" s="146" t="s">
        <v>136</v>
      </c>
      <c r="AU166" s="146" t="s">
        <v>82</v>
      </c>
      <c r="AV166" s="12" t="s">
        <v>82</v>
      </c>
      <c r="AW166" s="12" t="s">
        <v>33</v>
      </c>
      <c r="AX166" s="12" t="s">
        <v>80</v>
      </c>
      <c r="AY166" s="146" t="s">
        <v>115</v>
      </c>
    </row>
    <row r="167" spans="2:65" s="1" customFormat="1" ht="16.5" customHeight="1">
      <c r="B167" s="126"/>
      <c r="C167" s="127" t="s">
        <v>364</v>
      </c>
      <c r="D167" s="127" t="s">
        <v>118</v>
      </c>
      <c r="E167" s="128" t="s">
        <v>365</v>
      </c>
      <c r="F167" s="129" t="s">
        <v>366</v>
      </c>
      <c r="G167" s="130" t="s">
        <v>340</v>
      </c>
      <c r="H167" s="131">
        <v>32</v>
      </c>
      <c r="I167" s="132"/>
      <c r="J167" s="133">
        <f>ROUND(I167*H167,2)</f>
        <v>0</v>
      </c>
      <c r="K167" s="129" t="s">
        <v>122</v>
      </c>
      <c r="L167" s="31"/>
      <c r="M167" s="134" t="s">
        <v>3</v>
      </c>
      <c r="N167" s="135" t="s">
        <v>43</v>
      </c>
      <c r="P167" s="136">
        <f>O167*H167</f>
        <v>0</v>
      </c>
      <c r="Q167" s="136">
        <v>0</v>
      </c>
      <c r="R167" s="136">
        <f>Q167*H167</f>
        <v>0</v>
      </c>
      <c r="S167" s="136">
        <v>0</v>
      </c>
      <c r="T167" s="137">
        <f>S167*H167</f>
        <v>0</v>
      </c>
      <c r="AR167" s="138" t="s">
        <v>138</v>
      </c>
      <c r="AT167" s="138" t="s">
        <v>118</v>
      </c>
      <c r="AU167" s="138" t="s">
        <v>82</v>
      </c>
      <c r="AY167" s="16" t="s">
        <v>115</v>
      </c>
      <c r="BE167" s="139">
        <f>IF(N167="základní",J167,0)</f>
        <v>0</v>
      </c>
      <c r="BF167" s="139">
        <f>IF(N167="snížená",J167,0)</f>
        <v>0</v>
      </c>
      <c r="BG167" s="139">
        <f>IF(N167="zákl. přenesená",J167,0)</f>
        <v>0</v>
      </c>
      <c r="BH167" s="139">
        <f>IF(N167="sníž. přenesená",J167,0)</f>
        <v>0</v>
      </c>
      <c r="BI167" s="139">
        <f>IF(N167="nulová",J167,0)</f>
        <v>0</v>
      </c>
      <c r="BJ167" s="16" t="s">
        <v>80</v>
      </c>
      <c r="BK167" s="139">
        <f>ROUND(I167*H167,2)</f>
        <v>0</v>
      </c>
      <c r="BL167" s="16" t="s">
        <v>138</v>
      </c>
      <c r="BM167" s="138" t="s">
        <v>367</v>
      </c>
    </row>
    <row r="168" spans="2:65" s="1" customFormat="1">
      <c r="B168" s="31"/>
      <c r="D168" s="140" t="s">
        <v>125</v>
      </c>
      <c r="F168" s="141" t="s">
        <v>368</v>
      </c>
      <c r="I168" s="142"/>
      <c r="L168" s="31"/>
      <c r="M168" s="143"/>
      <c r="T168" s="52"/>
      <c r="AT168" s="16" t="s">
        <v>125</v>
      </c>
      <c r="AU168" s="16" t="s">
        <v>82</v>
      </c>
    </row>
    <row r="169" spans="2:65" s="14" customFormat="1">
      <c r="B169" s="163"/>
      <c r="D169" s="145" t="s">
        <v>136</v>
      </c>
      <c r="E169" s="164" t="s">
        <v>3</v>
      </c>
      <c r="F169" s="165" t="s">
        <v>362</v>
      </c>
      <c r="H169" s="164" t="s">
        <v>3</v>
      </c>
      <c r="I169" s="166"/>
      <c r="L169" s="163"/>
      <c r="M169" s="167"/>
      <c r="T169" s="168"/>
      <c r="AT169" s="164" t="s">
        <v>136</v>
      </c>
      <c r="AU169" s="164" t="s">
        <v>82</v>
      </c>
      <c r="AV169" s="14" t="s">
        <v>80</v>
      </c>
      <c r="AW169" s="14" t="s">
        <v>33</v>
      </c>
      <c r="AX169" s="14" t="s">
        <v>72</v>
      </c>
      <c r="AY169" s="164" t="s">
        <v>115</v>
      </c>
    </row>
    <row r="170" spans="2:65" s="12" customFormat="1">
      <c r="B170" s="144"/>
      <c r="D170" s="145" t="s">
        <v>136</v>
      </c>
      <c r="E170" s="146" t="s">
        <v>3</v>
      </c>
      <c r="F170" s="147" t="s">
        <v>363</v>
      </c>
      <c r="H170" s="148">
        <v>32</v>
      </c>
      <c r="I170" s="149"/>
      <c r="L170" s="144"/>
      <c r="M170" s="150"/>
      <c r="T170" s="151"/>
      <c r="AT170" s="146" t="s">
        <v>136</v>
      </c>
      <c r="AU170" s="146" t="s">
        <v>82</v>
      </c>
      <c r="AV170" s="12" t="s">
        <v>82</v>
      </c>
      <c r="AW170" s="12" t="s">
        <v>33</v>
      </c>
      <c r="AX170" s="12" t="s">
        <v>80</v>
      </c>
      <c r="AY170" s="146" t="s">
        <v>115</v>
      </c>
    </row>
    <row r="171" spans="2:65" s="1" customFormat="1" ht="21.75" customHeight="1">
      <c r="B171" s="126"/>
      <c r="C171" s="127" t="s">
        <v>369</v>
      </c>
      <c r="D171" s="127" t="s">
        <v>118</v>
      </c>
      <c r="E171" s="128" t="s">
        <v>370</v>
      </c>
      <c r="F171" s="129" t="s">
        <v>371</v>
      </c>
      <c r="G171" s="130" t="s">
        <v>238</v>
      </c>
      <c r="H171" s="131">
        <v>76.25</v>
      </c>
      <c r="I171" s="132"/>
      <c r="J171" s="133">
        <f>ROUND(I171*H171,2)</f>
        <v>0</v>
      </c>
      <c r="K171" s="129" t="s">
        <v>122</v>
      </c>
      <c r="L171" s="31"/>
      <c r="M171" s="134" t="s">
        <v>3</v>
      </c>
      <c r="N171" s="135" t="s">
        <v>43</v>
      </c>
      <c r="P171" s="136">
        <f>O171*H171</f>
        <v>0</v>
      </c>
      <c r="Q171" s="136">
        <v>2.64E-2</v>
      </c>
      <c r="R171" s="136">
        <f>Q171*H171</f>
        <v>2.0129999999999999</v>
      </c>
      <c r="S171" s="136">
        <v>0</v>
      </c>
      <c r="T171" s="137">
        <f>S171*H171</f>
        <v>0</v>
      </c>
      <c r="AR171" s="138" t="s">
        <v>138</v>
      </c>
      <c r="AT171" s="138" t="s">
        <v>118</v>
      </c>
      <c r="AU171" s="138" t="s">
        <v>82</v>
      </c>
      <c r="AY171" s="16" t="s">
        <v>115</v>
      </c>
      <c r="BE171" s="139">
        <f>IF(N171="základní",J171,0)</f>
        <v>0</v>
      </c>
      <c r="BF171" s="139">
        <f>IF(N171="snížená",J171,0)</f>
        <v>0</v>
      </c>
      <c r="BG171" s="139">
        <f>IF(N171="zákl. přenesená",J171,0)</f>
        <v>0</v>
      </c>
      <c r="BH171" s="139">
        <f>IF(N171="sníž. přenesená",J171,0)</f>
        <v>0</v>
      </c>
      <c r="BI171" s="139">
        <f>IF(N171="nulová",J171,0)</f>
        <v>0</v>
      </c>
      <c r="BJ171" s="16" t="s">
        <v>80</v>
      </c>
      <c r="BK171" s="139">
        <f>ROUND(I171*H171,2)</f>
        <v>0</v>
      </c>
      <c r="BL171" s="16" t="s">
        <v>138</v>
      </c>
      <c r="BM171" s="138" t="s">
        <v>372</v>
      </c>
    </row>
    <row r="172" spans="2:65" s="1" customFormat="1">
      <c r="B172" s="31"/>
      <c r="D172" s="140" t="s">
        <v>125</v>
      </c>
      <c r="F172" s="141" t="s">
        <v>373</v>
      </c>
      <c r="I172" s="142"/>
      <c r="L172" s="31"/>
      <c r="M172" s="143"/>
      <c r="T172" s="52"/>
      <c r="AT172" s="16" t="s">
        <v>125</v>
      </c>
      <c r="AU172" s="16" t="s">
        <v>82</v>
      </c>
    </row>
    <row r="173" spans="2:65" s="14" customFormat="1">
      <c r="B173" s="163"/>
      <c r="D173" s="145" t="s">
        <v>136</v>
      </c>
      <c r="E173" s="164" t="s">
        <v>3</v>
      </c>
      <c r="F173" s="165" t="s">
        <v>374</v>
      </c>
      <c r="H173" s="164" t="s">
        <v>3</v>
      </c>
      <c r="I173" s="166"/>
      <c r="L173" s="163"/>
      <c r="M173" s="167"/>
      <c r="T173" s="168"/>
      <c r="AT173" s="164" t="s">
        <v>136</v>
      </c>
      <c r="AU173" s="164" t="s">
        <v>82</v>
      </c>
      <c r="AV173" s="14" t="s">
        <v>80</v>
      </c>
      <c r="AW173" s="14" t="s">
        <v>33</v>
      </c>
      <c r="AX173" s="14" t="s">
        <v>72</v>
      </c>
      <c r="AY173" s="164" t="s">
        <v>115</v>
      </c>
    </row>
    <row r="174" spans="2:65" s="12" customFormat="1">
      <c r="B174" s="144"/>
      <c r="D174" s="145" t="s">
        <v>136</v>
      </c>
      <c r="E174" s="146" t="s">
        <v>3</v>
      </c>
      <c r="F174" s="147" t="s">
        <v>375</v>
      </c>
      <c r="H174" s="148">
        <v>76.25</v>
      </c>
      <c r="I174" s="149"/>
      <c r="L174" s="144"/>
      <c r="M174" s="150"/>
      <c r="T174" s="151"/>
      <c r="AT174" s="146" t="s">
        <v>136</v>
      </c>
      <c r="AU174" s="146" t="s">
        <v>82</v>
      </c>
      <c r="AV174" s="12" t="s">
        <v>82</v>
      </c>
      <c r="AW174" s="12" t="s">
        <v>33</v>
      </c>
      <c r="AX174" s="12" t="s">
        <v>80</v>
      </c>
      <c r="AY174" s="146" t="s">
        <v>115</v>
      </c>
    </row>
    <row r="175" spans="2:65" s="1" customFormat="1" ht="16.5" customHeight="1">
      <c r="B175" s="126"/>
      <c r="C175" s="169" t="s">
        <v>376</v>
      </c>
      <c r="D175" s="169" t="s">
        <v>346</v>
      </c>
      <c r="E175" s="170" t="s">
        <v>377</v>
      </c>
      <c r="F175" s="171" t="s">
        <v>378</v>
      </c>
      <c r="G175" s="172" t="s">
        <v>283</v>
      </c>
      <c r="H175" s="173">
        <v>6.1</v>
      </c>
      <c r="I175" s="174"/>
      <c r="J175" s="175">
        <f>ROUND(I175*H175,2)</f>
        <v>0</v>
      </c>
      <c r="K175" s="171" t="s">
        <v>122</v>
      </c>
      <c r="L175" s="176"/>
      <c r="M175" s="177" t="s">
        <v>3</v>
      </c>
      <c r="N175" s="178" t="s">
        <v>43</v>
      </c>
      <c r="P175" s="136">
        <f>O175*H175</f>
        <v>0</v>
      </c>
      <c r="Q175" s="136">
        <v>0.5</v>
      </c>
      <c r="R175" s="136">
        <f>Q175*H175</f>
        <v>3.05</v>
      </c>
      <c r="S175" s="136">
        <v>0</v>
      </c>
      <c r="T175" s="137">
        <f>S175*H175</f>
        <v>0</v>
      </c>
      <c r="AR175" s="138" t="s">
        <v>161</v>
      </c>
      <c r="AT175" s="138" t="s">
        <v>346</v>
      </c>
      <c r="AU175" s="138" t="s">
        <v>82</v>
      </c>
      <c r="AY175" s="16" t="s">
        <v>115</v>
      </c>
      <c r="BE175" s="139">
        <f>IF(N175="základní",J175,0)</f>
        <v>0</v>
      </c>
      <c r="BF175" s="139">
        <f>IF(N175="snížená",J175,0)</f>
        <v>0</v>
      </c>
      <c r="BG175" s="139">
        <f>IF(N175="zákl. přenesená",J175,0)</f>
        <v>0</v>
      </c>
      <c r="BH175" s="139">
        <f>IF(N175="sníž. přenesená",J175,0)</f>
        <v>0</v>
      </c>
      <c r="BI175" s="139">
        <f>IF(N175="nulová",J175,0)</f>
        <v>0</v>
      </c>
      <c r="BJ175" s="16" t="s">
        <v>80</v>
      </c>
      <c r="BK175" s="139">
        <f>ROUND(I175*H175,2)</f>
        <v>0</v>
      </c>
      <c r="BL175" s="16" t="s">
        <v>138</v>
      </c>
      <c r="BM175" s="138" t="s">
        <v>379</v>
      </c>
    </row>
    <row r="176" spans="2:65" s="14" customFormat="1">
      <c r="B176" s="163"/>
      <c r="D176" s="145" t="s">
        <v>136</v>
      </c>
      <c r="E176" s="164" t="s">
        <v>3</v>
      </c>
      <c r="F176" s="165" t="s">
        <v>374</v>
      </c>
      <c r="H176" s="164" t="s">
        <v>3</v>
      </c>
      <c r="I176" s="166"/>
      <c r="L176" s="163"/>
      <c r="M176" s="167"/>
      <c r="T176" s="168"/>
      <c r="AT176" s="164" t="s">
        <v>136</v>
      </c>
      <c r="AU176" s="164" t="s">
        <v>82</v>
      </c>
      <c r="AV176" s="14" t="s">
        <v>80</v>
      </c>
      <c r="AW176" s="14" t="s">
        <v>33</v>
      </c>
      <c r="AX176" s="14" t="s">
        <v>72</v>
      </c>
      <c r="AY176" s="164" t="s">
        <v>115</v>
      </c>
    </row>
    <row r="177" spans="2:65" s="12" customFormat="1">
      <c r="B177" s="144"/>
      <c r="D177" s="145" t="s">
        <v>136</v>
      </c>
      <c r="E177" s="146" t="s">
        <v>3</v>
      </c>
      <c r="F177" s="147" t="s">
        <v>380</v>
      </c>
      <c r="H177" s="148">
        <v>6.1</v>
      </c>
      <c r="I177" s="149"/>
      <c r="L177" s="144"/>
      <c r="M177" s="150"/>
      <c r="T177" s="151"/>
      <c r="AT177" s="146" t="s">
        <v>136</v>
      </c>
      <c r="AU177" s="146" t="s">
        <v>82</v>
      </c>
      <c r="AV177" s="12" t="s">
        <v>82</v>
      </c>
      <c r="AW177" s="12" t="s">
        <v>33</v>
      </c>
      <c r="AX177" s="12" t="s">
        <v>80</v>
      </c>
      <c r="AY177" s="146" t="s">
        <v>115</v>
      </c>
    </row>
    <row r="178" spans="2:65" s="1" customFormat="1" ht="24.2" customHeight="1">
      <c r="B178" s="126"/>
      <c r="C178" s="127" t="s">
        <v>381</v>
      </c>
      <c r="D178" s="127" t="s">
        <v>118</v>
      </c>
      <c r="E178" s="128" t="s">
        <v>382</v>
      </c>
      <c r="F178" s="129" t="s">
        <v>383</v>
      </c>
      <c r="G178" s="130" t="s">
        <v>283</v>
      </c>
      <c r="H178" s="131">
        <v>30</v>
      </c>
      <c r="I178" s="132"/>
      <c r="J178" s="133">
        <f>ROUND(I178*H178,2)</f>
        <v>0</v>
      </c>
      <c r="K178" s="129" t="s">
        <v>122</v>
      </c>
      <c r="L178" s="31"/>
      <c r="M178" s="134" t="s">
        <v>3</v>
      </c>
      <c r="N178" s="135" t="s">
        <v>43</v>
      </c>
      <c r="P178" s="136">
        <f>O178*H178</f>
        <v>0</v>
      </c>
      <c r="Q178" s="136">
        <v>0</v>
      </c>
      <c r="R178" s="136">
        <f>Q178*H178</f>
        <v>0</v>
      </c>
      <c r="S178" s="136">
        <v>0</v>
      </c>
      <c r="T178" s="137">
        <f>S178*H178</f>
        <v>0</v>
      </c>
      <c r="AR178" s="138" t="s">
        <v>138</v>
      </c>
      <c r="AT178" s="138" t="s">
        <v>118</v>
      </c>
      <c r="AU178" s="138" t="s">
        <v>82</v>
      </c>
      <c r="AY178" s="16" t="s">
        <v>115</v>
      </c>
      <c r="BE178" s="139">
        <f>IF(N178="základní",J178,0)</f>
        <v>0</v>
      </c>
      <c r="BF178" s="139">
        <f>IF(N178="snížená",J178,0)</f>
        <v>0</v>
      </c>
      <c r="BG178" s="139">
        <f>IF(N178="zákl. přenesená",J178,0)</f>
        <v>0</v>
      </c>
      <c r="BH178" s="139">
        <f>IF(N178="sníž. přenesená",J178,0)</f>
        <v>0</v>
      </c>
      <c r="BI178" s="139">
        <f>IF(N178="nulová",J178,0)</f>
        <v>0</v>
      </c>
      <c r="BJ178" s="16" t="s">
        <v>80</v>
      </c>
      <c r="BK178" s="139">
        <f>ROUND(I178*H178,2)</f>
        <v>0</v>
      </c>
      <c r="BL178" s="16" t="s">
        <v>138</v>
      </c>
      <c r="BM178" s="138" t="s">
        <v>384</v>
      </c>
    </row>
    <row r="179" spans="2:65" s="1" customFormat="1">
      <c r="B179" s="31"/>
      <c r="D179" s="140" t="s">
        <v>125</v>
      </c>
      <c r="F179" s="141" t="s">
        <v>385</v>
      </c>
      <c r="I179" s="142"/>
      <c r="L179" s="31"/>
      <c r="M179" s="143"/>
      <c r="T179" s="52"/>
      <c r="AT179" s="16" t="s">
        <v>125</v>
      </c>
      <c r="AU179" s="16" t="s">
        <v>82</v>
      </c>
    </row>
    <row r="180" spans="2:65" s="12" customFormat="1">
      <c r="B180" s="144"/>
      <c r="D180" s="145" t="s">
        <v>136</v>
      </c>
      <c r="E180" s="146" t="s">
        <v>3</v>
      </c>
      <c r="F180" s="147" t="s">
        <v>386</v>
      </c>
      <c r="H180" s="148">
        <v>30</v>
      </c>
      <c r="I180" s="149"/>
      <c r="L180" s="144"/>
      <c r="M180" s="150"/>
      <c r="T180" s="151"/>
      <c r="AT180" s="146" t="s">
        <v>136</v>
      </c>
      <c r="AU180" s="146" t="s">
        <v>82</v>
      </c>
      <c r="AV180" s="12" t="s">
        <v>82</v>
      </c>
      <c r="AW180" s="12" t="s">
        <v>33</v>
      </c>
      <c r="AX180" s="12" t="s">
        <v>80</v>
      </c>
      <c r="AY180" s="146" t="s">
        <v>115</v>
      </c>
    </row>
    <row r="181" spans="2:65" s="1" customFormat="1" ht="16.5" customHeight="1">
      <c r="B181" s="126"/>
      <c r="C181" s="169" t="s">
        <v>387</v>
      </c>
      <c r="D181" s="169" t="s">
        <v>346</v>
      </c>
      <c r="E181" s="170" t="s">
        <v>388</v>
      </c>
      <c r="F181" s="171" t="s">
        <v>389</v>
      </c>
      <c r="G181" s="172" t="s">
        <v>349</v>
      </c>
      <c r="H181" s="173">
        <v>15</v>
      </c>
      <c r="I181" s="174"/>
      <c r="J181" s="175">
        <f>ROUND(I181*H181,2)</f>
        <v>0</v>
      </c>
      <c r="K181" s="171" t="s">
        <v>122</v>
      </c>
      <c r="L181" s="176"/>
      <c r="M181" s="177" t="s">
        <v>3</v>
      </c>
      <c r="N181" s="178" t="s">
        <v>43</v>
      </c>
      <c r="P181" s="136">
        <f>O181*H181</f>
        <v>0</v>
      </c>
      <c r="Q181" s="136">
        <v>1</v>
      </c>
      <c r="R181" s="136">
        <f>Q181*H181</f>
        <v>15</v>
      </c>
      <c r="S181" s="136">
        <v>0</v>
      </c>
      <c r="T181" s="137">
        <f>S181*H181</f>
        <v>0</v>
      </c>
      <c r="AR181" s="138" t="s">
        <v>161</v>
      </c>
      <c r="AT181" s="138" t="s">
        <v>346</v>
      </c>
      <c r="AU181" s="138" t="s">
        <v>82</v>
      </c>
      <c r="AY181" s="16" t="s">
        <v>115</v>
      </c>
      <c r="BE181" s="139">
        <f>IF(N181="základní",J181,0)</f>
        <v>0</v>
      </c>
      <c r="BF181" s="139">
        <f>IF(N181="snížená",J181,0)</f>
        <v>0</v>
      </c>
      <c r="BG181" s="139">
        <f>IF(N181="zákl. přenesená",J181,0)</f>
        <v>0</v>
      </c>
      <c r="BH181" s="139">
        <f>IF(N181="sníž. přenesená",J181,0)</f>
        <v>0</v>
      </c>
      <c r="BI181" s="139">
        <f>IF(N181="nulová",J181,0)</f>
        <v>0</v>
      </c>
      <c r="BJ181" s="16" t="s">
        <v>80</v>
      </c>
      <c r="BK181" s="139">
        <f>ROUND(I181*H181,2)</f>
        <v>0</v>
      </c>
      <c r="BL181" s="16" t="s">
        <v>138</v>
      </c>
      <c r="BM181" s="138" t="s">
        <v>390</v>
      </c>
    </row>
    <row r="182" spans="2:65" s="12" customFormat="1">
      <c r="B182" s="144"/>
      <c r="D182" s="145" t="s">
        <v>136</v>
      </c>
      <c r="E182" s="146" t="s">
        <v>3</v>
      </c>
      <c r="F182" s="147" t="s">
        <v>391</v>
      </c>
      <c r="H182" s="148">
        <v>15</v>
      </c>
      <c r="I182" s="149"/>
      <c r="L182" s="144"/>
      <c r="M182" s="150"/>
      <c r="T182" s="151"/>
      <c r="AT182" s="146" t="s">
        <v>136</v>
      </c>
      <c r="AU182" s="146" t="s">
        <v>82</v>
      </c>
      <c r="AV182" s="12" t="s">
        <v>82</v>
      </c>
      <c r="AW182" s="12" t="s">
        <v>33</v>
      </c>
      <c r="AX182" s="12" t="s">
        <v>80</v>
      </c>
      <c r="AY182" s="146" t="s">
        <v>115</v>
      </c>
    </row>
    <row r="183" spans="2:65" s="1" customFormat="1" ht="24.2" customHeight="1">
      <c r="B183" s="126"/>
      <c r="C183" s="127" t="s">
        <v>392</v>
      </c>
      <c r="D183" s="127" t="s">
        <v>118</v>
      </c>
      <c r="E183" s="128" t="s">
        <v>393</v>
      </c>
      <c r="F183" s="129" t="s">
        <v>394</v>
      </c>
      <c r="G183" s="130" t="s">
        <v>283</v>
      </c>
      <c r="H183" s="131">
        <v>30</v>
      </c>
      <c r="I183" s="132"/>
      <c r="J183" s="133">
        <f>ROUND(I183*H183,2)</f>
        <v>0</v>
      </c>
      <c r="K183" s="129" t="s">
        <v>122</v>
      </c>
      <c r="L183" s="31"/>
      <c r="M183" s="134" t="s">
        <v>3</v>
      </c>
      <c r="N183" s="135" t="s">
        <v>43</v>
      </c>
      <c r="P183" s="136">
        <f>O183*H183</f>
        <v>0</v>
      </c>
      <c r="Q183" s="136">
        <v>0</v>
      </c>
      <c r="R183" s="136">
        <f>Q183*H183</f>
        <v>0</v>
      </c>
      <c r="S183" s="136">
        <v>0</v>
      </c>
      <c r="T183" s="137">
        <f>S183*H183</f>
        <v>0</v>
      </c>
      <c r="AR183" s="138" t="s">
        <v>138</v>
      </c>
      <c r="AT183" s="138" t="s">
        <v>118</v>
      </c>
      <c r="AU183" s="138" t="s">
        <v>82</v>
      </c>
      <c r="AY183" s="16" t="s">
        <v>115</v>
      </c>
      <c r="BE183" s="139">
        <f>IF(N183="základní",J183,0)</f>
        <v>0</v>
      </c>
      <c r="BF183" s="139">
        <f>IF(N183="snížená",J183,0)</f>
        <v>0</v>
      </c>
      <c r="BG183" s="139">
        <f>IF(N183="zákl. přenesená",J183,0)</f>
        <v>0</v>
      </c>
      <c r="BH183" s="139">
        <f>IF(N183="sníž. přenesená",J183,0)</f>
        <v>0</v>
      </c>
      <c r="BI183" s="139">
        <f>IF(N183="nulová",J183,0)</f>
        <v>0</v>
      </c>
      <c r="BJ183" s="16" t="s">
        <v>80</v>
      </c>
      <c r="BK183" s="139">
        <f>ROUND(I183*H183,2)</f>
        <v>0</v>
      </c>
      <c r="BL183" s="16" t="s">
        <v>138</v>
      </c>
      <c r="BM183" s="138" t="s">
        <v>395</v>
      </c>
    </row>
    <row r="184" spans="2:65" s="1" customFormat="1">
      <c r="B184" s="31"/>
      <c r="D184" s="140" t="s">
        <v>125</v>
      </c>
      <c r="F184" s="141" t="s">
        <v>396</v>
      </c>
      <c r="I184" s="142"/>
      <c r="L184" s="31"/>
      <c r="M184" s="143"/>
      <c r="T184" s="52"/>
      <c r="AT184" s="16" t="s">
        <v>125</v>
      </c>
      <c r="AU184" s="16" t="s">
        <v>82</v>
      </c>
    </row>
    <row r="185" spans="2:65" s="12" customFormat="1">
      <c r="B185" s="144"/>
      <c r="D185" s="145" t="s">
        <v>136</v>
      </c>
      <c r="E185" s="146" t="s">
        <v>3</v>
      </c>
      <c r="F185" s="147" t="s">
        <v>397</v>
      </c>
      <c r="H185" s="148">
        <v>30</v>
      </c>
      <c r="I185" s="149"/>
      <c r="L185" s="144"/>
      <c r="M185" s="150"/>
      <c r="T185" s="151"/>
      <c r="AT185" s="146" t="s">
        <v>136</v>
      </c>
      <c r="AU185" s="146" t="s">
        <v>82</v>
      </c>
      <c r="AV185" s="12" t="s">
        <v>82</v>
      </c>
      <c r="AW185" s="12" t="s">
        <v>33</v>
      </c>
      <c r="AX185" s="12" t="s">
        <v>80</v>
      </c>
      <c r="AY185" s="146" t="s">
        <v>115</v>
      </c>
    </row>
    <row r="186" spans="2:65" s="1" customFormat="1" ht="33" customHeight="1">
      <c r="B186" s="126"/>
      <c r="C186" s="127" t="s">
        <v>398</v>
      </c>
      <c r="D186" s="127" t="s">
        <v>118</v>
      </c>
      <c r="E186" s="128" t="s">
        <v>399</v>
      </c>
      <c r="F186" s="129" t="s">
        <v>400</v>
      </c>
      <c r="G186" s="130" t="s">
        <v>283</v>
      </c>
      <c r="H186" s="131">
        <v>84.5</v>
      </c>
      <c r="I186" s="132"/>
      <c r="J186" s="133">
        <f>ROUND(I186*H186,2)</f>
        <v>0</v>
      </c>
      <c r="K186" s="129" t="s">
        <v>305</v>
      </c>
      <c r="L186" s="31"/>
      <c r="M186" s="134" t="s">
        <v>3</v>
      </c>
      <c r="N186" s="135" t="s">
        <v>43</v>
      </c>
      <c r="P186" s="136">
        <f>O186*H186</f>
        <v>0</v>
      </c>
      <c r="Q186" s="136">
        <v>0</v>
      </c>
      <c r="R186" s="136">
        <f>Q186*H186</f>
        <v>0</v>
      </c>
      <c r="S186" s="136">
        <v>0</v>
      </c>
      <c r="T186" s="137">
        <f>S186*H186</f>
        <v>0</v>
      </c>
      <c r="AR186" s="138" t="s">
        <v>138</v>
      </c>
      <c r="AT186" s="138" t="s">
        <v>118</v>
      </c>
      <c r="AU186" s="138" t="s">
        <v>82</v>
      </c>
      <c r="AY186" s="16" t="s">
        <v>115</v>
      </c>
      <c r="BE186" s="139">
        <f>IF(N186="základní",J186,0)</f>
        <v>0</v>
      </c>
      <c r="BF186" s="139">
        <f>IF(N186="snížená",J186,0)</f>
        <v>0</v>
      </c>
      <c r="BG186" s="139">
        <f>IF(N186="zákl. přenesená",J186,0)</f>
        <v>0</v>
      </c>
      <c r="BH186" s="139">
        <f>IF(N186="sníž. přenesená",J186,0)</f>
        <v>0</v>
      </c>
      <c r="BI186" s="139">
        <f>IF(N186="nulová",J186,0)</f>
        <v>0</v>
      </c>
      <c r="BJ186" s="16" t="s">
        <v>80</v>
      </c>
      <c r="BK186" s="139">
        <f>ROUND(I186*H186,2)</f>
        <v>0</v>
      </c>
      <c r="BL186" s="16" t="s">
        <v>138</v>
      </c>
      <c r="BM186" s="138" t="s">
        <v>401</v>
      </c>
    </row>
    <row r="187" spans="2:65" s="12" customFormat="1">
      <c r="B187" s="144"/>
      <c r="D187" s="145" t="s">
        <v>136</v>
      </c>
      <c r="E187" s="146" t="s">
        <v>3</v>
      </c>
      <c r="F187" s="147" t="s">
        <v>402</v>
      </c>
      <c r="H187" s="148">
        <v>84.5</v>
      </c>
      <c r="I187" s="149"/>
      <c r="L187" s="144"/>
      <c r="M187" s="150"/>
      <c r="T187" s="151"/>
      <c r="AT187" s="146" t="s">
        <v>136</v>
      </c>
      <c r="AU187" s="146" t="s">
        <v>82</v>
      </c>
      <c r="AV187" s="12" t="s">
        <v>82</v>
      </c>
      <c r="AW187" s="12" t="s">
        <v>33</v>
      </c>
      <c r="AX187" s="12" t="s">
        <v>80</v>
      </c>
      <c r="AY187" s="146" t="s">
        <v>115</v>
      </c>
    </row>
    <row r="188" spans="2:65" s="1" customFormat="1" ht="24.2" customHeight="1">
      <c r="B188" s="126"/>
      <c r="C188" s="127" t="s">
        <v>403</v>
      </c>
      <c r="D188" s="127" t="s">
        <v>118</v>
      </c>
      <c r="E188" s="128" t="s">
        <v>404</v>
      </c>
      <c r="F188" s="129" t="s">
        <v>405</v>
      </c>
      <c r="G188" s="130" t="s">
        <v>244</v>
      </c>
      <c r="H188" s="131">
        <v>47</v>
      </c>
      <c r="I188" s="132"/>
      <c r="J188" s="133">
        <f>ROUND(I188*H188,2)</f>
        <v>0</v>
      </c>
      <c r="K188" s="129" t="s">
        <v>122</v>
      </c>
      <c r="L188" s="31"/>
      <c r="M188" s="134" t="s">
        <v>3</v>
      </c>
      <c r="N188" s="135" t="s">
        <v>43</v>
      </c>
      <c r="P188" s="136">
        <f>O188*H188</f>
        <v>0</v>
      </c>
      <c r="Q188" s="136">
        <v>0</v>
      </c>
      <c r="R188" s="136">
        <f>Q188*H188</f>
        <v>0</v>
      </c>
      <c r="S188" s="136">
        <v>0</v>
      </c>
      <c r="T188" s="137">
        <f>S188*H188</f>
        <v>0</v>
      </c>
      <c r="AR188" s="138" t="s">
        <v>138</v>
      </c>
      <c r="AT188" s="138" t="s">
        <v>118</v>
      </c>
      <c r="AU188" s="138" t="s">
        <v>82</v>
      </c>
      <c r="AY188" s="16" t="s">
        <v>115</v>
      </c>
      <c r="BE188" s="139">
        <f>IF(N188="základní",J188,0)</f>
        <v>0</v>
      </c>
      <c r="BF188" s="139">
        <f>IF(N188="snížená",J188,0)</f>
        <v>0</v>
      </c>
      <c r="BG188" s="139">
        <f>IF(N188="zákl. přenesená",J188,0)</f>
        <v>0</v>
      </c>
      <c r="BH188" s="139">
        <f>IF(N188="sníž. přenesená",J188,0)</f>
        <v>0</v>
      </c>
      <c r="BI188" s="139">
        <f>IF(N188="nulová",J188,0)</f>
        <v>0</v>
      </c>
      <c r="BJ188" s="16" t="s">
        <v>80</v>
      </c>
      <c r="BK188" s="139">
        <f>ROUND(I188*H188,2)</f>
        <v>0</v>
      </c>
      <c r="BL188" s="16" t="s">
        <v>138</v>
      </c>
      <c r="BM188" s="138" t="s">
        <v>406</v>
      </c>
    </row>
    <row r="189" spans="2:65" s="1" customFormat="1">
      <c r="B189" s="31"/>
      <c r="D189" s="140" t="s">
        <v>125</v>
      </c>
      <c r="F189" s="141" t="s">
        <v>407</v>
      </c>
      <c r="I189" s="142"/>
      <c r="L189" s="31"/>
      <c r="M189" s="143"/>
      <c r="T189" s="52"/>
      <c r="AT189" s="16" t="s">
        <v>125</v>
      </c>
      <c r="AU189" s="16" t="s">
        <v>82</v>
      </c>
    </row>
    <row r="190" spans="2:65" s="12" customFormat="1">
      <c r="B190" s="144"/>
      <c r="D190" s="145" t="s">
        <v>136</v>
      </c>
      <c r="E190" s="146" t="s">
        <v>3</v>
      </c>
      <c r="F190" s="147" t="s">
        <v>408</v>
      </c>
      <c r="H190" s="148">
        <v>47</v>
      </c>
      <c r="I190" s="149"/>
      <c r="L190" s="144"/>
      <c r="M190" s="150"/>
      <c r="T190" s="151"/>
      <c r="AT190" s="146" t="s">
        <v>136</v>
      </c>
      <c r="AU190" s="146" t="s">
        <v>82</v>
      </c>
      <c r="AV190" s="12" t="s">
        <v>82</v>
      </c>
      <c r="AW190" s="12" t="s">
        <v>33</v>
      </c>
      <c r="AX190" s="12" t="s">
        <v>80</v>
      </c>
      <c r="AY190" s="146" t="s">
        <v>115</v>
      </c>
    </row>
    <row r="191" spans="2:65" s="1" customFormat="1" ht="24.2" customHeight="1">
      <c r="B191" s="126"/>
      <c r="C191" s="127" t="s">
        <v>409</v>
      </c>
      <c r="D191" s="127" t="s">
        <v>118</v>
      </c>
      <c r="E191" s="128" t="s">
        <v>410</v>
      </c>
      <c r="F191" s="129" t="s">
        <v>411</v>
      </c>
      <c r="G191" s="130" t="s">
        <v>244</v>
      </c>
      <c r="H191" s="131">
        <v>3</v>
      </c>
      <c r="I191" s="132"/>
      <c r="J191" s="133">
        <f>ROUND(I191*H191,2)</f>
        <v>0</v>
      </c>
      <c r="K191" s="129" t="s">
        <v>122</v>
      </c>
      <c r="L191" s="31"/>
      <c r="M191" s="134" t="s">
        <v>3</v>
      </c>
      <c r="N191" s="135" t="s">
        <v>43</v>
      </c>
      <c r="P191" s="136">
        <f>O191*H191</f>
        <v>0</v>
      </c>
      <c r="Q191" s="136">
        <v>0</v>
      </c>
      <c r="R191" s="136">
        <f>Q191*H191</f>
        <v>0</v>
      </c>
      <c r="S191" s="136">
        <v>0</v>
      </c>
      <c r="T191" s="137">
        <f>S191*H191</f>
        <v>0</v>
      </c>
      <c r="AR191" s="138" t="s">
        <v>138</v>
      </c>
      <c r="AT191" s="138" t="s">
        <v>118</v>
      </c>
      <c r="AU191" s="138" t="s">
        <v>82</v>
      </c>
      <c r="AY191" s="16" t="s">
        <v>115</v>
      </c>
      <c r="BE191" s="139">
        <f>IF(N191="základní",J191,0)</f>
        <v>0</v>
      </c>
      <c r="BF191" s="139">
        <f>IF(N191="snížená",J191,0)</f>
        <v>0</v>
      </c>
      <c r="BG191" s="139">
        <f>IF(N191="zákl. přenesená",J191,0)</f>
        <v>0</v>
      </c>
      <c r="BH191" s="139">
        <f>IF(N191="sníž. přenesená",J191,0)</f>
        <v>0</v>
      </c>
      <c r="BI191" s="139">
        <f>IF(N191="nulová",J191,0)</f>
        <v>0</v>
      </c>
      <c r="BJ191" s="16" t="s">
        <v>80</v>
      </c>
      <c r="BK191" s="139">
        <f>ROUND(I191*H191,2)</f>
        <v>0</v>
      </c>
      <c r="BL191" s="16" t="s">
        <v>138</v>
      </c>
      <c r="BM191" s="138" t="s">
        <v>412</v>
      </c>
    </row>
    <row r="192" spans="2:65" s="1" customFormat="1">
      <c r="B192" s="31"/>
      <c r="D192" s="140" t="s">
        <v>125</v>
      </c>
      <c r="F192" s="141" t="s">
        <v>413</v>
      </c>
      <c r="I192" s="142"/>
      <c r="L192" s="31"/>
      <c r="M192" s="143"/>
      <c r="T192" s="52"/>
      <c r="AT192" s="16" t="s">
        <v>125</v>
      </c>
      <c r="AU192" s="16" t="s">
        <v>82</v>
      </c>
    </row>
    <row r="193" spans="2:65" s="12" customFormat="1">
      <c r="B193" s="144"/>
      <c r="D193" s="145" t="s">
        <v>136</v>
      </c>
      <c r="E193" s="146" t="s">
        <v>3</v>
      </c>
      <c r="F193" s="147" t="s">
        <v>414</v>
      </c>
      <c r="H193" s="148">
        <v>3</v>
      </c>
      <c r="I193" s="149"/>
      <c r="L193" s="144"/>
      <c r="M193" s="150"/>
      <c r="T193" s="151"/>
      <c r="AT193" s="146" t="s">
        <v>136</v>
      </c>
      <c r="AU193" s="146" t="s">
        <v>82</v>
      </c>
      <c r="AV193" s="12" t="s">
        <v>82</v>
      </c>
      <c r="AW193" s="12" t="s">
        <v>33</v>
      </c>
      <c r="AX193" s="12" t="s">
        <v>80</v>
      </c>
      <c r="AY193" s="146" t="s">
        <v>115</v>
      </c>
    </row>
    <row r="194" spans="2:65" s="1" customFormat="1" ht="24.2" customHeight="1">
      <c r="B194" s="126"/>
      <c r="C194" s="127" t="s">
        <v>415</v>
      </c>
      <c r="D194" s="127" t="s">
        <v>118</v>
      </c>
      <c r="E194" s="128" t="s">
        <v>416</v>
      </c>
      <c r="F194" s="129" t="s">
        <v>417</v>
      </c>
      <c r="G194" s="130" t="s">
        <v>244</v>
      </c>
      <c r="H194" s="131">
        <v>47</v>
      </c>
      <c r="I194" s="132"/>
      <c r="J194" s="133">
        <f>ROUND(I194*H194,2)</f>
        <v>0</v>
      </c>
      <c r="K194" s="129" t="s">
        <v>122</v>
      </c>
      <c r="L194" s="31"/>
      <c r="M194" s="134" t="s">
        <v>3</v>
      </c>
      <c r="N194" s="135" t="s">
        <v>43</v>
      </c>
      <c r="P194" s="136">
        <f>O194*H194</f>
        <v>0</v>
      </c>
      <c r="Q194" s="136">
        <v>0</v>
      </c>
      <c r="R194" s="136">
        <f>Q194*H194</f>
        <v>0</v>
      </c>
      <c r="S194" s="136">
        <v>0</v>
      </c>
      <c r="T194" s="137">
        <f>S194*H194</f>
        <v>0</v>
      </c>
      <c r="AR194" s="138" t="s">
        <v>138</v>
      </c>
      <c r="AT194" s="138" t="s">
        <v>118</v>
      </c>
      <c r="AU194" s="138" t="s">
        <v>82</v>
      </c>
      <c r="AY194" s="16" t="s">
        <v>115</v>
      </c>
      <c r="BE194" s="139">
        <f>IF(N194="základní",J194,0)</f>
        <v>0</v>
      </c>
      <c r="BF194" s="139">
        <f>IF(N194="snížená",J194,0)</f>
        <v>0</v>
      </c>
      <c r="BG194" s="139">
        <f>IF(N194="zákl. přenesená",J194,0)</f>
        <v>0</v>
      </c>
      <c r="BH194" s="139">
        <f>IF(N194="sníž. přenesená",J194,0)</f>
        <v>0</v>
      </c>
      <c r="BI194" s="139">
        <f>IF(N194="nulová",J194,0)</f>
        <v>0</v>
      </c>
      <c r="BJ194" s="16" t="s">
        <v>80</v>
      </c>
      <c r="BK194" s="139">
        <f>ROUND(I194*H194,2)</f>
        <v>0</v>
      </c>
      <c r="BL194" s="16" t="s">
        <v>138</v>
      </c>
      <c r="BM194" s="138" t="s">
        <v>418</v>
      </c>
    </row>
    <row r="195" spans="2:65" s="1" customFormat="1">
      <c r="B195" s="31"/>
      <c r="D195" s="140" t="s">
        <v>125</v>
      </c>
      <c r="F195" s="141" t="s">
        <v>419</v>
      </c>
      <c r="I195" s="142"/>
      <c r="L195" s="31"/>
      <c r="M195" s="143"/>
      <c r="T195" s="52"/>
      <c r="AT195" s="16" t="s">
        <v>125</v>
      </c>
      <c r="AU195" s="16" t="s">
        <v>82</v>
      </c>
    </row>
    <row r="196" spans="2:65" s="12" customFormat="1">
      <c r="B196" s="144"/>
      <c r="D196" s="145" t="s">
        <v>136</v>
      </c>
      <c r="E196" s="146" t="s">
        <v>3</v>
      </c>
      <c r="F196" s="147" t="s">
        <v>408</v>
      </c>
      <c r="H196" s="148">
        <v>47</v>
      </c>
      <c r="I196" s="149"/>
      <c r="L196" s="144"/>
      <c r="M196" s="150"/>
      <c r="T196" s="151"/>
      <c r="AT196" s="146" t="s">
        <v>136</v>
      </c>
      <c r="AU196" s="146" t="s">
        <v>82</v>
      </c>
      <c r="AV196" s="12" t="s">
        <v>82</v>
      </c>
      <c r="AW196" s="12" t="s">
        <v>33</v>
      </c>
      <c r="AX196" s="12" t="s">
        <v>80</v>
      </c>
      <c r="AY196" s="146" t="s">
        <v>115</v>
      </c>
    </row>
    <row r="197" spans="2:65" s="1" customFormat="1" ht="24.2" customHeight="1">
      <c r="B197" s="126"/>
      <c r="C197" s="127" t="s">
        <v>420</v>
      </c>
      <c r="D197" s="127" t="s">
        <v>118</v>
      </c>
      <c r="E197" s="128" t="s">
        <v>421</v>
      </c>
      <c r="F197" s="129" t="s">
        <v>422</v>
      </c>
      <c r="G197" s="130" t="s">
        <v>244</v>
      </c>
      <c r="H197" s="131">
        <v>3</v>
      </c>
      <c r="I197" s="132"/>
      <c r="J197" s="133">
        <f>ROUND(I197*H197,2)</f>
        <v>0</v>
      </c>
      <c r="K197" s="129" t="s">
        <v>122</v>
      </c>
      <c r="L197" s="31"/>
      <c r="M197" s="134" t="s">
        <v>3</v>
      </c>
      <c r="N197" s="135" t="s">
        <v>43</v>
      </c>
      <c r="P197" s="136">
        <f>O197*H197</f>
        <v>0</v>
      </c>
      <c r="Q197" s="136">
        <v>0</v>
      </c>
      <c r="R197" s="136">
        <f>Q197*H197</f>
        <v>0</v>
      </c>
      <c r="S197" s="136">
        <v>0</v>
      </c>
      <c r="T197" s="137">
        <f>S197*H197</f>
        <v>0</v>
      </c>
      <c r="AR197" s="138" t="s">
        <v>138</v>
      </c>
      <c r="AT197" s="138" t="s">
        <v>118</v>
      </c>
      <c r="AU197" s="138" t="s">
        <v>82</v>
      </c>
      <c r="AY197" s="16" t="s">
        <v>115</v>
      </c>
      <c r="BE197" s="139">
        <f>IF(N197="základní",J197,0)</f>
        <v>0</v>
      </c>
      <c r="BF197" s="139">
        <f>IF(N197="snížená",J197,0)</f>
        <v>0</v>
      </c>
      <c r="BG197" s="139">
        <f>IF(N197="zákl. přenesená",J197,0)</f>
        <v>0</v>
      </c>
      <c r="BH197" s="139">
        <f>IF(N197="sníž. přenesená",J197,0)</f>
        <v>0</v>
      </c>
      <c r="BI197" s="139">
        <f>IF(N197="nulová",J197,0)</f>
        <v>0</v>
      </c>
      <c r="BJ197" s="16" t="s">
        <v>80</v>
      </c>
      <c r="BK197" s="139">
        <f>ROUND(I197*H197,2)</f>
        <v>0</v>
      </c>
      <c r="BL197" s="16" t="s">
        <v>138</v>
      </c>
      <c r="BM197" s="138" t="s">
        <v>423</v>
      </c>
    </row>
    <row r="198" spans="2:65" s="1" customFormat="1">
      <c r="B198" s="31"/>
      <c r="D198" s="140" t="s">
        <v>125</v>
      </c>
      <c r="F198" s="141" t="s">
        <v>424</v>
      </c>
      <c r="I198" s="142"/>
      <c r="L198" s="31"/>
      <c r="M198" s="143"/>
      <c r="T198" s="52"/>
      <c r="AT198" s="16" t="s">
        <v>125</v>
      </c>
      <c r="AU198" s="16" t="s">
        <v>82</v>
      </c>
    </row>
    <row r="199" spans="2:65" s="12" customFormat="1">
      <c r="B199" s="144"/>
      <c r="D199" s="145" t="s">
        <v>136</v>
      </c>
      <c r="E199" s="146" t="s">
        <v>3</v>
      </c>
      <c r="F199" s="147" t="s">
        <v>414</v>
      </c>
      <c r="H199" s="148">
        <v>3</v>
      </c>
      <c r="I199" s="149"/>
      <c r="L199" s="144"/>
      <c r="M199" s="150"/>
      <c r="T199" s="151"/>
      <c r="AT199" s="146" t="s">
        <v>136</v>
      </c>
      <c r="AU199" s="146" t="s">
        <v>82</v>
      </c>
      <c r="AV199" s="12" t="s">
        <v>82</v>
      </c>
      <c r="AW199" s="12" t="s">
        <v>33</v>
      </c>
      <c r="AX199" s="12" t="s">
        <v>80</v>
      </c>
      <c r="AY199" s="146" t="s">
        <v>115</v>
      </c>
    </row>
    <row r="200" spans="2:65" s="1" customFormat="1" ht="24.2" customHeight="1">
      <c r="B200" s="126"/>
      <c r="C200" s="127" t="s">
        <v>425</v>
      </c>
      <c r="D200" s="127" t="s">
        <v>118</v>
      </c>
      <c r="E200" s="128" t="s">
        <v>426</v>
      </c>
      <c r="F200" s="129" t="s">
        <v>427</v>
      </c>
      <c r="G200" s="130" t="s">
        <v>244</v>
      </c>
      <c r="H200" s="131">
        <v>47</v>
      </c>
      <c r="I200" s="132"/>
      <c r="J200" s="133">
        <f>ROUND(I200*H200,2)</f>
        <v>0</v>
      </c>
      <c r="K200" s="129" t="s">
        <v>122</v>
      </c>
      <c r="L200" s="31"/>
      <c r="M200" s="134" t="s">
        <v>3</v>
      </c>
      <c r="N200" s="135" t="s">
        <v>43</v>
      </c>
      <c r="P200" s="136">
        <f>O200*H200</f>
        <v>0</v>
      </c>
      <c r="Q200" s="136">
        <v>0</v>
      </c>
      <c r="R200" s="136">
        <f>Q200*H200</f>
        <v>0</v>
      </c>
      <c r="S200" s="136">
        <v>0</v>
      </c>
      <c r="T200" s="137">
        <f>S200*H200</f>
        <v>0</v>
      </c>
      <c r="AR200" s="138" t="s">
        <v>138</v>
      </c>
      <c r="AT200" s="138" t="s">
        <v>118</v>
      </c>
      <c r="AU200" s="138" t="s">
        <v>82</v>
      </c>
      <c r="AY200" s="16" t="s">
        <v>115</v>
      </c>
      <c r="BE200" s="139">
        <f>IF(N200="základní",J200,0)</f>
        <v>0</v>
      </c>
      <c r="BF200" s="139">
        <f>IF(N200="snížená",J200,0)</f>
        <v>0</v>
      </c>
      <c r="BG200" s="139">
        <f>IF(N200="zákl. přenesená",J200,0)</f>
        <v>0</v>
      </c>
      <c r="BH200" s="139">
        <f>IF(N200="sníž. přenesená",J200,0)</f>
        <v>0</v>
      </c>
      <c r="BI200" s="139">
        <f>IF(N200="nulová",J200,0)</f>
        <v>0</v>
      </c>
      <c r="BJ200" s="16" t="s">
        <v>80</v>
      </c>
      <c r="BK200" s="139">
        <f>ROUND(I200*H200,2)</f>
        <v>0</v>
      </c>
      <c r="BL200" s="16" t="s">
        <v>138</v>
      </c>
      <c r="BM200" s="138" t="s">
        <v>428</v>
      </c>
    </row>
    <row r="201" spans="2:65" s="1" customFormat="1">
      <c r="B201" s="31"/>
      <c r="D201" s="140" t="s">
        <v>125</v>
      </c>
      <c r="F201" s="141" t="s">
        <v>429</v>
      </c>
      <c r="I201" s="142"/>
      <c r="L201" s="31"/>
      <c r="M201" s="143"/>
      <c r="T201" s="52"/>
      <c r="AT201" s="16" t="s">
        <v>125</v>
      </c>
      <c r="AU201" s="16" t="s">
        <v>82</v>
      </c>
    </row>
    <row r="202" spans="2:65" s="12" customFormat="1">
      <c r="B202" s="144"/>
      <c r="D202" s="145" t="s">
        <v>136</v>
      </c>
      <c r="E202" s="146" t="s">
        <v>3</v>
      </c>
      <c r="F202" s="147" t="s">
        <v>430</v>
      </c>
      <c r="H202" s="148">
        <v>47</v>
      </c>
      <c r="I202" s="149"/>
      <c r="L202" s="144"/>
      <c r="M202" s="150"/>
      <c r="T202" s="151"/>
      <c r="AT202" s="146" t="s">
        <v>136</v>
      </c>
      <c r="AU202" s="146" t="s">
        <v>82</v>
      </c>
      <c r="AV202" s="12" t="s">
        <v>82</v>
      </c>
      <c r="AW202" s="12" t="s">
        <v>33</v>
      </c>
      <c r="AX202" s="12" t="s">
        <v>80</v>
      </c>
      <c r="AY202" s="146" t="s">
        <v>115</v>
      </c>
    </row>
    <row r="203" spans="2:65" s="1" customFormat="1" ht="24.2" customHeight="1">
      <c r="B203" s="126"/>
      <c r="C203" s="127" t="s">
        <v>431</v>
      </c>
      <c r="D203" s="127" t="s">
        <v>118</v>
      </c>
      <c r="E203" s="128" t="s">
        <v>432</v>
      </c>
      <c r="F203" s="129" t="s">
        <v>433</v>
      </c>
      <c r="G203" s="130" t="s">
        <v>244</v>
      </c>
      <c r="H203" s="131">
        <v>3</v>
      </c>
      <c r="I203" s="132"/>
      <c r="J203" s="133">
        <f>ROUND(I203*H203,2)</f>
        <v>0</v>
      </c>
      <c r="K203" s="129" t="s">
        <v>122</v>
      </c>
      <c r="L203" s="31"/>
      <c r="M203" s="134" t="s">
        <v>3</v>
      </c>
      <c r="N203" s="135" t="s">
        <v>43</v>
      </c>
      <c r="P203" s="136">
        <f>O203*H203</f>
        <v>0</v>
      </c>
      <c r="Q203" s="136">
        <v>0</v>
      </c>
      <c r="R203" s="136">
        <f>Q203*H203</f>
        <v>0</v>
      </c>
      <c r="S203" s="136">
        <v>0</v>
      </c>
      <c r="T203" s="137">
        <f>S203*H203</f>
        <v>0</v>
      </c>
      <c r="AR203" s="138" t="s">
        <v>138</v>
      </c>
      <c r="AT203" s="138" t="s">
        <v>118</v>
      </c>
      <c r="AU203" s="138" t="s">
        <v>82</v>
      </c>
      <c r="AY203" s="16" t="s">
        <v>115</v>
      </c>
      <c r="BE203" s="139">
        <f>IF(N203="základní",J203,0)</f>
        <v>0</v>
      </c>
      <c r="BF203" s="139">
        <f>IF(N203="snížená",J203,0)</f>
        <v>0</v>
      </c>
      <c r="BG203" s="139">
        <f>IF(N203="zákl. přenesená",J203,0)</f>
        <v>0</v>
      </c>
      <c r="BH203" s="139">
        <f>IF(N203="sníž. přenesená",J203,0)</f>
        <v>0</v>
      </c>
      <c r="BI203" s="139">
        <f>IF(N203="nulová",J203,0)</f>
        <v>0</v>
      </c>
      <c r="BJ203" s="16" t="s">
        <v>80</v>
      </c>
      <c r="BK203" s="139">
        <f>ROUND(I203*H203,2)</f>
        <v>0</v>
      </c>
      <c r="BL203" s="16" t="s">
        <v>138</v>
      </c>
      <c r="BM203" s="138" t="s">
        <v>434</v>
      </c>
    </row>
    <row r="204" spans="2:65" s="1" customFormat="1">
      <c r="B204" s="31"/>
      <c r="D204" s="140" t="s">
        <v>125</v>
      </c>
      <c r="F204" s="141" t="s">
        <v>435</v>
      </c>
      <c r="I204" s="142"/>
      <c r="L204" s="31"/>
      <c r="M204" s="143"/>
      <c r="T204" s="52"/>
      <c r="AT204" s="16" t="s">
        <v>125</v>
      </c>
      <c r="AU204" s="16" t="s">
        <v>82</v>
      </c>
    </row>
    <row r="205" spans="2:65" s="12" customFormat="1">
      <c r="B205" s="144"/>
      <c r="D205" s="145" t="s">
        <v>136</v>
      </c>
      <c r="E205" s="146" t="s">
        <v>3</v>
      </c>
      <c r="F205" s="147" t="s">
        <v>436</v>
      </c>
      <c r="H205" s="148">
        <v>3</v>
      </c>
      <c r="I205" s="149"/>
      <c r="L205" s="144"/>
      <c r="M205" s="150"/>
      <c r="T205" s="151"/>
      <c r="AT205" s="146" t="s">
        <v>136</v>
      </c>
      <c r="AU205" s="146" t="s">
        <v>82</v>
      </c>
      <c r="AV205" s="12" t="s">
        <v>82</v>
      </c>
      <c r="AW205" s="12" t="s">
        <v>33</v>
      </c>
      <c r="AX205" s="12" t="s">
        <v>80</v>
      </c>
      <c r="AY205" s="146" t="s">
        <v>115</v>
      </c>
    </row>
    <row r="206" spans="2:65" s="1" customFormat="1" ht="21.75" customHeight="1">
      <c r="B206" s="126"/>
      <c r="C206" s="127" t="s">
        <v>437</v>
      </c>
      <c r="D206" s="127" t="s">
        <v>118</v>
      </c>
      <c r="E206" s="128" t="s">
        <v>438</v>
      </c>
      <c r="F206" s="129" t="s">
        <v>439</v>
      </c>
      <c r="G206" s="130" t="s">
        <v>238</v>
      </c>
      <c r="H206" s="131">
        <v>678</v>
      </c>
      <c r="I206" s="132"/>
      <c r="J206" s="133">
        <f>ROUND(I206*H206,2)</f>
        <v>0</v>
      </c>
      <c r="K206" s="129" t="s">
        <v>122</v>
      </c>
      <c r="L206" s="31"/>
      <c r="M206" s="134" t="s">
        <v>3</v>
      </c>
      <c r="N206" s="135" t="s">
        <v>43</v>
      </c>
      <c r="P206" s="136">
        <f>O206*H206</f>
        <v>0</v>
      </c>
      <c r="Q206" s="136">
        <v>0</v>
      </c>
      <c r="R206" s="136">
        <f>Q206*H206</f>
        <v>0</v>
      </c>
      <c r="S206" s="136">
        <v>0</v>
      </c>
      <c r="T206" s="137">
        <f>S206*H206</f>
        <v>0</v>
      </c>
      <c r="AR206" s="138" t="s">
        <v>138</v>
      </c>
      <c r="AT206" s="138" t="s">
        <v>118</v>
      </c>
      <c r="AU206" s="138" t="s">
        <v>82</v>
      </c>
      <c r="AY206" s="16" t="s">
        <v>115</v>
      </c>
      <c r="BE206" s="139">
        <f>IF(N206="základní",J206,0)</f>
        <v>0</v>
      </c>
      <c r="BF206" s="139">
        <f>IF(N206="snížená",J206,0)</f>
        <v>0</v>
      </c>
      <c r="BG206" s="139">
        <f>IF(N206="zákl. přenesená",J206,0)</f>
        <v>0</v>
      </c>
      <c r="BH206" s="139">
        <f>IF(N206="sníž. přenesená",J206,0)</f>
        <v>0</v>
      </c>
      <c r="BI206" s="139">
        <f>IF(N206="nulová",J206,0)</f>
        <v>0</v>
      </c>
      <c r="BJ206" s="16" t="s">
        <v>80</v>
      </c>
      <c r="BK206" s="139">
        <f>ROUND(I206*H206,2)</f>
        <v>0</v>
      </c>
      <c r="BL206" s="16" t="s">
        <v>138</v>
      </c>
      <c r="BM206" s="138" t="s">
        <v>440</v>
      </c>
    </row>
    <row r="207" spans="2:65" s="1" customFormat="1">
      <c r="B207" s="31"/>
      <c r="D207" s="140" t="s">
        <v>125</v>
      </c>
      <c r="F207" s="141" t="s">
        <v>441</v>
      </c>
      <c r="I207" s="142"/>
      <c r="L207" s="31"/>
      <c r="M207" s="143"/>
      <c r="T207" s="52"/>
      <c r="AT207" s="16" t="s">
        <v>125</v>
      </c>
      <c r="AU207" s="16" t="s">
        <v>82</v>
      </c>
    </row>
    <row r="208" spans="2:65" s="1" customFormat="1" ht="37.9" customHeight="1">
      <c r="B208" s="126"/>
      <c r="C208" s="127" t="s">
        <v>442</v>
      </c>
      <c r="D208" s="127" t="s">
        <v>118</v>
      </c>
      <c r="E208" s="128" t="s">
        <v>443</v>
      </c>
      <c r="F208" s="129" t="s">
        <v>444</v>
      </c>
      <c r="G208" s="130" t="s">
        <v>244</v>
      </c>
      <c r="H208" s="131">
        <v>893</v>
      </c>
      <c r="I208" s="132"/>
      <c r="J208" s="133">
        <f>ROUND(I208*H208,2)</f>
        <v>0</v>
      </c>
      <c r="K208" s="129" t="s">
        <v>122</v>
      </c>
      <c r="L208" s="31"/>
      <c r="M208" s="134" t="s">
        <v>3</v>
      </c>
      <c r="N208" s="135" t="s">
        <v>43</v>
      </c>
      <c r="P208" s="136">
        <f>O208*H208</f>
        <v>0</v>
      </c>
      <c r="Q208" s="136">
        <v>0</v>
      </c>
      <c r="R208" s="136">
        <f>Q208*H208</f>
        <v>0</v>
      </c>
      <c r="S208" s="136">
        <v>0</v>
      </c>
      <c r="T208" s="137">
        <f>S208*H208</f>
        <v>0</v>
      </c>
      <c r="AR208" s="138" t="s">
        <v>138</v>
      </c>
      <c r="AT208" s="138" t="s">
        <v>118</v>
      </c>
      <c r="AU208" s="138" t="s">
        <v>82</v>
      </c>
      <c r="AY208" s="16" t="s">
        <v>115</v>
      </c>
      <c r="BE208" s="139">
        <f>IF(N208="základní",J208,0)</f>
        <v>0</v>
      </c>
      <c r="BF208" s="139">
        <f>IF(N208="snížená",J208,0)</f>
        <v>0</v>
      </c>
      <c r="BG208" s="139">
        <f>IF(N208="zákl. přenesená",J208,0)</f>
        <v>0</v>
      </c>
      <c r="BH208" s="139">
        <f>IF(N208="sníž. přenesená",J208,0)</f>
        <v>0</v>
      </c>
      <c r="BI208" s="139">
        <f>IF(N208="nulová",J208,0)</f>
        <v>0</v>
      </c>
      <c r="BJ208" s="16" t="s">
        <v>80</v>
      </c>
      <c r="BK208" s="139">
        <f>ROUND(I208*H208,2)</f>
        <v>0</v>
      </c>
      <c r="BL208" s="16" t="s">
        <v>138</v>
      </c>
      <c r="BM208" s="138" t="s">
        <v>445</v>
      </c>
    </row>
    <row r="209" spans="2:65" s="1" customFormat="1">
      <c r="B209" s="31"/>
      <c r="D209" s="140" t="s">
        <v>125</v>
      </c>
      <c r="F209" s="141" t="s">
        <v>446</v>
      </c>
      <c r="I209" s="142"/>
      <c r="L209" s="31"/>
      <c r="M209" s="143"/>
      <c r="T209" s="52"/>
      <c r="AT209" s="16" t="s">
        <v>125</v>
      </c>
      <c r="AU209" s="16" t="s">
        <v>82</v>
      </c>
    </row>
    <row r="210" spans="2:65" s="12" customFormat="1">
      <c r="B210" s="144"/>
      <c r="D210" s="145" t="s">
        <v>136</v>
      </c>
      <c r="E210" s="146" t="s">
        <v>3</v>
      </c>
      <c r="F210" s="147" t="s">
        <v>447</v>
      </c>
      <c r="H210" s="148">
        <v>893</v>
      </c>
      <c r="I210" s="149"/>
      <c r="L210" s="144"/>
      <c r="M210" s="150"/>
      <c r="T210" s="151"/>
      <c r="AT210" s="146" t="s">
        <v>136</v>
      </c>
      <c r="AU210" s="146" t="s">
        <v>82</v>
      </c>
      <c r="AV210" s="12" t="s">
        <v>82</v>
      </c>
      <c r="AW210" s="12" t="s">
        <v>33</v>
      </c>
      <c r="AX210" s="12" t="s">
        <v>80</v>
      </c>
      <c r="AY210" s="146" t="s">
        <v>115</v>
      </c>
    </row>
    <row r="211" spans="2:65" s="1" customFormat="1" ht="37.9" customHeight="1">
      <c r="B211" s="126"/>
      <c r="C211" s="127" t="s">
        <v>448</v>
      </c>
      <c r="D211" s="127" t="s">
        <v>118</v>
      </c>
      <c r="E211" s="128" t="s">
        <v>449</v>
      </c>
      <c r="F211" s="129" t="s">
        <v>450</v>
      </c>
      <c r="G211" s="130" t="s">
        <v>244</v>
      </c>
      <c r="H211" s="131">
        <v>57</v>
      </c>
      <c r="I211" s="132"/>
      <c r="J211" s="133">
        <f>ROUND(I211*H211,2)</f>
        <v>0</v>
      </c>
      <c r="K211" s="129" t="s">
        <v>122</v>
      </c>
      <c r="L211" s="31"/>
      <c r="M211" s="134" t="s">
        <v>3</v>
      </c>
      <c r="N211" s="135" t="s">
        <v>43</v>
      </c>
      <c r="P211" s="136">
        <f>O211*H211</f>
        <v>0</v>
      </c>
      <c r="Q211" s="136">
        <v>0</v>
      </c>
      <c r="R211" s="136">
        <f>Q211*H211</f>
        <v>0</v>
      </c>
      <c r="S211" s="136">
        <v>0</v>
      </c>
      <c r="T211" s="137">
        <f>S211*H211</f>
        <v>0</v>
      </c>
      <c r="AR211" s="138" t="s">
        <v>138</v>
      </c>
      <c r="AT211" s="138" t="s">
        <v>118</v>
      </c>
      <c r="AU211" s="138" t="s">
        <v>82</v>
      </c>
      <c r="AY211" s="16" t="s">
        <v>115</v>
      </c>
      <c r="BE211" s="139">
        <f>IF(N211="základní",J211,0)</f>
        <v>0</v>
      </c>
      <c r="BF211" s="139">
        <f>IF(N211="snížená",J211,0)</f>
        <v>0</v>
      </c>
      <c r="BG211" s="139">
        <f>IF(N211="zákl. přenesená",J211,0)</f>
        <v>0</v>
      </c>
      <c r="BH211" s="139">
        <f>IF(N211="sníž. přenesená",J211,0)</f>
        <v>0</v>
      </c>
      <c r="BI211" s="139">
        <f>IF(N211="nulová",J211,0)</f>
        <v>0</v>
      </c>
      <c r="BJ211" s="16" t="s">
        <v>80</v>
      </c>
      <c r="BK211" s="139">
        <f>ROUND(I211*H211,2)</f>
        <v>0</v>
      </c>
      <c r="BL211" s="16" t="s">
        <v>138</v>
      </c>
      <c r="BM211" s="138" t="s">
        <v>451</v>
      </c>
    </row>
    <row r="212" spans="2:65" s="1" customFormat="1">
      <c r="B212" s="31"/>
      <c r="D212" s="140" t="s">
        <v>125</v>
      </c>
      <c r="F212" s="141" t="s">
        <v>452</v>
      </c>
      <c r="I212" s="142"/>
      <c r="L212" s="31"/>
      <c r="M212" s="143"/>
      <c r="T212" s="52"/>
      <c r="AT212" s="16" t="s">
        <v>125</v>
      </c>
      <c r="AU212" s="16" t="s">
        <v>82</v>
      </c>
    </row>
    <row r="213" spans="2:65" s="12" customFormat="1">
      <c r="B213" s="144"/>
      <c r="D213" s="145" t="s">
        <v>136</v>
      </c>
      <c r="E213" s="146" t="s">
        <v>3</v>
      </c>
      <c r="F213" s="147" t="s">
        <v>453</v>
      </c>
      <c r="H213" s="148">
        <v>57</v>
      </c>
      <c r="I213" s="149"/>
      <c r="L213" s="144"/>
      <c r="M213" s="150"/>
      <c r="T213" s="151"/>
      <c r="AT213" s="146" t="s">
        <v>136</v>
      </c>
      <c r="AU213" s="146" t="s">
        <v>82</v>
      </c>
      <c r="AV213" s="12" t="s">
        <v>82</v>
      </c>
      <c r="AW213" s="12" t="s">
        <v>33</v>
      </c>
      <c r="AX213" s="12" t="s">
        <v>80</v>
      </c>
      <c r="AY213" s="146" t="s">
        <v>115</v>
      </c>
    </row>
    <row r="214" spans="2:65" s="1" customFormat="1" ht="33" customHeight="1">
      <c r="B214" s="126"/>
      <c r="C214" s="127" t="s">
        <v>454</v>
      </c>
      <c r="D214" s="127" t="s">
        <v>118</v>
      </c>
      <c r="E214" s="128" t="s">
        <v>455</v>
      </c>
      <c r="F214" s="129" t="s">
        <v>456</v>
      </c>
      <c r="G214" s="130" t="s">
        <v>244</v>
      </c>
      <c r="H214" s="131">
        <v>893</v>
      </c>
      <c r="I214" s="132"/>
      <c r="J214" s="133">
        <f>ROUND(I214*H214,2)</f>
        <v>0</v>
      </c>
      <c r="K214" s="129" t="s">
        <v>122</v>
      </c>
      <c r="L214" s="31"/>
      <c r="M214" s="134" t="s">
        <v>3</v>
      </c>
      <c r="N214" s="135" t="s">
        <v>43</v>
      </c>
      <c r="P214" s="136">
        <f>O214*H214</f>
        <v>0</v>
      </c>
      <c r="Q214" s="136">
        <v>0</v>
      </c>
      <c r="R214" s="136">
        <f>Q214*H214</f>
        <v>0</v>
      </c>
      <c r="S214" s="136">
        <v>0</v>
      </c>
      <c r="T214" s="137">
        <f>S214*H214</f>
        <v>0</v>
      </c>
      <c r="AR214" s="138" t="s">
        <v>138</v>
      </c>
      <c r="AT214" s="138" t="s">
        <v>118</v>
      </c>
      <c r="AU214" s="138" t="s">
        <v>82</v>
      </c>
      <c r="AY214" s="16" t="s">
        <v>115</v>
      </c>
      <c r="BE214" s="139">
        <f>IF(N214="základní",J214,0)</f>
        <v>0</v>
      </c>
      <c r="BF214" s="139">
        <f>IF(N214="snížená",J214,0)</f>
        <v>0</v>
      </c>
      <c r="BG214" s="139">
        <f>IF(N214="zákl. přenesená",J214,0)</f>
        <v>0</v>
      </c>
      <c r="BH214" s="139">
        <f>IF(N214="sníž. přenesená",J214,0)</f>
        <v>0</v>
      </c>
      <c r="BI214" s="139">
        <f>IF(N214="nulová",J214,0)</f>
        <v>0</v>
      </c>
      <c r="BJ214" s="16" t="s">
        <v>80</v>
      </c>
      <c r="BK214" s="139">
        <f>ROUND(I214*H214,2)</f>
        <v>0</v>
      </c>
      <c r="BL214" s="16" t="s">
        <v>138</v>
      </c>
      <c r="BM214" s="138" t="s">
        <v>457</v>
      </c>
    </row>
    <row r="215" spans="2:65" s="1" customFormat="1">
      <c r="B215" s="31"/>
      <c r="D215" s="140" t="s">
        <v>125</v>
      </c>
      <c r="F215" s="141" t="s">
        <v>458</v>
      </c>
      <c r="I215" s="142"/>
      <c r="L215" s="31"/>
      <c r="M215" s="143"/>
      <c r="T215" s="52"/>
      <c r="AT215" s="16" t="s">
        <v>125</v>
      </c>
      <c r="AU215" s="16" t="s">
        <v>82</v>
      </c>
    </row>
    <row r="216" spans="2:65" s="12" customFormat="1">
      <c r="B216" s="144"/>
      <c r="D216" s="145" t="s">
        <v>136</v>
      </c>
      <c r="E216" s="146" t="s">
        <v>3</v>
      </c>
      <c r="F216" s="147" t="s">
        <v>447</v>
      </c>
      <c r="H216" s="148">
        <v>893</v>
      </c>
      <c r="I216" s="149"/>
      <c r="L216" s="144"/>
      <c r="M216" s="150"/>
      <c r="T216" s="151"/>
      <c r="AT216" s="146" t="s">
        <v>136</v>
      </c>
      <c r="AU216" s="146" t="s">
        <v>82</v>
      </c>
      <c r="AV216" s="12" t="s">
        <v>82</v>
      </c>
      <c r="AW216" s="12" t="s">
        <v>33</v>
      </c>
      <c r="AX216" s="12" t="s">
        <v>80</v>
      </c>
      <c r="AY216" s="146" t="s">
        <v>115</v>
      </c>
    </row>
    <row r="217" spans="2:65" s="1" customFormat="1" ht="33" customHeight="1">
      <c r="B217" s="126"/>
      <c r="C217" s="127" t="s">
        <v>459</v>
      </c>
      <c r="D217" s="127" t="s">
        <v>118</v>
      </c>
      <c r="E217" s="128" t="s">
        <v>460</v>
      </c>
      <c r="F217" s="129" t="s">
        <v>461</v>
      </c>
      <c r="G217" s="130" t="s">
        <v>244</v>
      </c>
      <c r="H217" s="131">
        <v>57</v>
      </c>
      <c r="I217" s="132"/>
      <c r="J217" s="133">
        <f>ROUND(I217*H217,2)</f>
        <v>0</v>
      </c>
      <c r="K217" s="129" t="s">
        <v>122</v>
      </c>
      <c r="L217" s="31"/>
      <c r="M217" s="134" t="s">
        <v>3</v>
      </c>
      <c r="N217" s="135" t="s">
        <v>43</v>
      </c>
      <c r="P217" s="136">
        <f>O217*H217</f>
        <v>0</v>
      </c>
      <c r="Q217" s="136">
        <v>0</v>
      </c>
      <c r="R217" s="136">
        <f>Q217*H217</f>
        <v>0</v>
      </c>
      <c r="S217" s="136">
        <v>0</v>
      </c>
      <c r="T217" s="137">
        <f>S217*H217</f>
        <v>0</v>
      </c>
      <c r="AR217" s="138" t="s">
        <v>138</v>
      </c>
      <c r="AT217" s="138" t="s">
        <v>118</v>
      </c>
      <c r="AU217" s="138" t="s">
        <v>82</v>
      </c>
      <c r="AY217" s="16" t="s">
        <v>115</v>
      </c>
      <c r="BE217" s="139">
        <f>IF(N217="základní",J217,0)</f>
        <v>0</v>
      </c>
      <c r="BF217" s="139">
        <f>IF(N217="snížená",J217,0)</f>
        <v>0</v>
      </c>
      <c r="BG217" s="139">
        <f>IF(N217="zákl. přenesená",J217,0)</f>
        <v>0</v>
      </c>
      <c r="BH217" s="139">
        <f>IF(N217="sníž. přenesená",J217,0)</f>
        <v>0</v>
      </c>
      <c r="BI217" s="139">
        <f>IF(N217="nulová",J217,0)</f>
        <v>0</v>
      </c>
      <c r="BJ217" s="16" t="s">
        <v>80</v>
      </c>
      <c r="BK217" s="139">
        <f>ROUND(I217*H217,2)</f>
        <v>0</v>
      </c>
      <c r="BL217" s="16" t="s">
        <v>138</v>
      </c>
      <c r="BM217" s="138" t="s">
        <v>462</v>
      </c>
    </row>
    <row r="218" spans="2:65" s="1" customFormat="1">
      <c r="B218" s="31"/>
      <c r="D218" s="140" t="s">
        <v>125</v>
      </c>
      <c r="F218" s="141" t="s">
        <v>463</v>
      </c>
      <c r="I218" s="142"/>
      <c r="L218" s="31"/>
      <c r="M218" s="143"/>
      <c r="T218" s="52"/>
      <c r="AT218" s="16" t="s">
        <v>125</v>
      </c>
      <c r="AU218" s="16" t="s">
        <v>82</v>
      </c>
    </row>
    <row r="219" spans="2:65" s="12" customFormat="1">
      <c r="B219" s="144"/>
      <c r="D219" s="145" t="s">
        <v>136</v>
      </c>
      <c r="E219" s="146" t="s">
        <v>3</v>
      </c>
      <c r="F219" s="147" t="s">
        <v>453</v>
      </c>
      <c r="H219" s="148">
        <v>57</v>
      </c>
      <c r="I219" s="149"/>
      <c r="L219" s="144"/>
      <c r="M219" s="150"/>
      <c r="T219" s="151"/>
      <c r="AT219" s="146" t="s">
        <v>136</v>
      </c>
      <c r="AU219" s="146" t="s">
        <v>82</v>
      </c>
      <c r="AV219" s="12" t="s">
        <v>82</v>
      </c>
      <c r="AW219" s="12" t="s">
        <v>33</v>
      </c>
      <c r="AX219" s="12" t="s">
        <v>80</v>
      </c>
      <c r="AY219" s="146" t="s">
        <v>115</v>
      </c>
    </row>
    <row r="220" spans="2:65" s="1" customFormat="1" ht="33" customHeight="1">
      <c r="B220" s="126"/>
      <c r="C220" s="127" t="s">
        <v>464</v>
      </c>
      <c r="D220" s="127" t="s">
        <v>118</v>
      </c>
      <c r="E220" s="128" t="s">
        <v>465</v>
      </c>
      <c r="F220" s="129" t="s">
        <v>466</v>
      </c>
      <c r="G220" s="130" t="s">
        <v>244</v>
      </c>
      <c r="H220" s="131">
        <v>893</v>
      </c>
      <c r="I220" s="132"/>
      <c r="J220" s="133">
        <f>ROUND(I220*H220,2)</f>
        <v>0</v>
      </c>
      <c r="K220" s="129" t="s">
        <v>122</v>
      </c>
      <c r="L220" s="31"/>
      <c r="M220" s="134" t="s">
        <v>3</v>
      </c>
      <c r="N220" s="135" t="s">
        <v>43</v>
      </c>
      <c r="P220" s="136">
        <f>O220*H220</f>
        <v>0</v>
      </c>
      <c r="Q220" s="136">
        <v>0</v>
      </c>
      <c r="R220" s="136">
        <f>Q220*H220</f>
        <v>0</v>
      </c>
      <c r="S220" s="136">
        <v>0</v>
      </c>
      <c r="T220" s="137">
        <f>S220*H220</f>
        <v>0</v>
      </c>
      <c r="AR220" s="138" t="s">
        <v>138</v>
      </c>
      <c r="AT220" s="138" t="s">
        <v>118</v>
      </c>
      <c r="AU220" s="138" t="s">
        <v>82</v>
      </c>
      <c r="AY220" s="16" t="s">
        <v>115</v>
      </c>
      <c r="BE220" s="139">
        <f>IF(N220="základní",J220,0)</f>
        <v>0</v>
      </c>
      <c r="BF220" s="139">
        <f>IF(N220="snížená",J220,0)</f>
        <v>0</v>
      </c>
      <c r="BG220" s="139">
        <f>IF(N220="zákl. přenesená",J220,0)</f>
        <v>0</v>
      </c>
      <c r="BH220" s="139">
        <f>IF(N220="sníž. přenesená",J220,0)</f>
        <v>0</v>
      </c>
      <c r="BI220" s="139">
        <f>IF(N220="nulová",J220,0)</f>
        <v>0</v>
      </c>
      <c r="BJ220" s="16" t="s">
        <v>80</v>
      </c>
      <c r="BK220" s="139">
        <f>ROUND(I220*H220,2)</f>
        <v>0</v>
      </c>
      <c r="BL220" s="16" t="s">
        <v>138</v>
      </c>
      <c r="BM220" s="138" t="s">
        <v>467</v>
      </c>
    </row>
    <row r="221" spans="2:65" s="1" customFormat="1">
      <c r="B221" s="31"/>
      <c r="D221" s="140" t="s">
        <v>125</v>
      </c>
      <c r="F221" s="141" t="s">
        <v>468</v>
      </c>
      <c r="I221" s="142"/>
      <c r="L221" s="31"/>
      <c r="M221" s="143"/>
      <c r="T221" s="52"/>
      <c r="AT221" s="16" t="s">
        <v>125</v>
      </c>
      <c r="AU221" s="16" t="s">
        <v>82</v>
      </c>
    </row>
    <row r="222" spans="2:65" s="12" customFormat="1">
      <c r="B222" s="144"/>
      <c r="D222" s="145" t="s">
        <v>136</v>
      </c>
      <c r="E222" s="146" t="s">
        <v>3</v>
      </c>
      <c r="F222" s="147" t="s">
        <v>447</v>
      </c>
      <c r="H222" s="148">
        <v>893</v>
      </c>
      <c r="I222" s="149"/>
      <c r="L222" s="144"/>
      <c r="M222" s="150"/>
      <c r="T222" s="151"/>
      <c r="AT222" s="146" t="s">
        <v>136</v>
      </c>
      <c r="AU222" s="146" t="s">
        <v>82</v>
      </c>
      <c r="AV222" s="12" t="s">
        <v>82</v>
      </c>
      <c r="AW222" s="12" t="s">
        <v>33</v>
      </c>
      <c r="AX222" s="12" t="s">
        <v>80</v>
      </c>
      <c r="AY222" s="146" t="s">
        <v>115</v>
      </c>
    </row>
    <row r="223" spans="2:65" s="1" customFormat="1" ht="33" customHeight="1">
      <c r="B223" s="126"/>
      <c r="C223" s="127" t="s">
        <v>469</v>
      </c>
      <c r="D223" s="127" t="s">
        <v>118</v>
      </c>
      <c r="E223" s="128" t="s">
        <v>470</v>
      </c>
      <c r="F223" s="129" t="s">
        <v>471</v>
      </c>
      <c r="G223" s="130" t="s">
        <v>244</v>
      </c>
      <c r="H223" s="131">
        <v>57</v>
      </c>
      <c r="I223" s="132"/>
      <c r="J223" s="133">
        <f>ROUND(I223*H223,2)</f>
        <v>0</v>
      </c>
      <c r="K223" s="129" t="s">
        <v>122</v>
      </c>
      <c r="L223" s="31"/>
      <c r="M223" s="134" t="s">
        <v>3</v>
      </c>
      <c r="N223" s="135" t="s">
        <v>43</v>
      </c>
      <c r="P223" s="136">
        <f>O223*H223</f>
        <v>0</v>
      </c>
      <c r="Q223" s="136">
        <v>0</v>
      </c>
      <c r="R223" s="136">
        <f>Q223*H223</f>
        <v>0</v>
      </c>
      <c r="S223" s="136">
        <v>0</v>
      </c>
      <c r="T223" s="137">
        <f>S223*H223</f>
        <v>0</v>
      </c>
      <c r="AR223" s="138" t="s">
        <v>138</v>
      </c>
      <c r="AT223" s="138" t="s">
        <v>118</v>
      </c>
      <c r="AU223" s="138" t="s">
        <v>82</v>
      </c>
      <c r="AY223" s="16" t="s">
        <v>115</v>
      </c>
      <c r="BE223" s="139">
        <f>IF(N223="základní",J223,0)</f>
        <v>0</v>
      </c>
      <c r="BF223" s="139">
        <f>IF(N223="snížená",J223,0)</f>
        <v>0</v>
      </c>
      <c r="BG223" s="139">
        <f>IF(N223="zákl. přenesená",J223,0)</f>
        <v>0</v>
      </c>
      <c r="BH223" s="139">
        <f>IF(N223="sníž. přenesená",J223,0)</f>
        <v>0</v>
      </c>
      <c r="BI223" s="139">
        <f>IF(N223="nulová",J223,0)</f>
        <v>0</v>
      </c>
      <c r="BJ223" s="16" t="s">
        <v>80</v>
      </c>
      <c r="BK223" s="139">
        <f>ROUND(I223*H223,2)</f>
        <v>0</v>
      </c>
      <c r="BL223" s="16" t="s">
        <v>138</v>
      </c>
      <c r="BM223" s="138" t="s">
        <v>472</v>
      </c>
    </row>
    <row r="224" spans="2:65" s="1" customFormat="1">
      <c r="B224" s="31"/>
      <c r="D224" s="140" t="s">
        <v>125</v>
      </c>
      <c r="F224" s="141" t="s">
        <v>473</v>
      </c>
      <c r="I224" s="142"/>
      <c r="L224" s="31"/>
      <c r="M224" s="143"/>
      <c r="T224" s="52"/>
      <c r="AT224" s="16" t="s">
        <v>125</v>
      </c>
      <c r="AU224" s="16" t="s">
        <v>82</v>
      </c>
    </row>
    <row r="225" spans="2:65" s="12" customFormat="1">
      <c r="B225" s="144"/>
      <c r="D225" s="145" t="s">
        <v>136</v>
      </c>
      <c r="E225" s="146" t="s">
        <v>3</v>
      </c>
      <c r="F225" s="147" t="s">
        <v>453</v>
      </c>
      <c r="H225" s="148">
        <v>57</v>
      </c>
      <c r="I225" s="149"/>
      <c r="L225" s="144"/>
      <c r="M225" s="150"/>
      <c r="T225" s="151"/>
      <c r="AT225" s="146" t="s">
        <v>136</v>
      </c>
      <c r="AU225" s="146" t="s">
        <v>82</v>
      </c>
      <c r="AV225" s="12" t="s">
        <v>82</v>
      </c>
      <c r="AW225" s="12" t="s">
        <v>33</v>
      </c>
      <c r="AX225" s="12" t="s">
        <v>80</v>
      </c>
      <c r="AY225" s="146" t="s">
        <v>115</v>
      </c>
    </row>
    <row r="226" spans="2:65" s="1" customFormat="1" ht="37.9" customHeight="1">
      <c r="B226" s="126"/>
      <c r="C226" s="127" t="s">
        <v>474</v>
      </c>
      <c r="D226" s="127" t="s">
        <v>118</v>
      </c>
      <c r="E226" s="128" t="s">
        <v>475</v>
      </c>
      <c r="F226" s="129" t="s">
        <v>476</v>
      </c>
      <c r="G226" s="130" t="s">
        <v>283</v>
      </c>
      <c r="H226" s="131">
        <v>1172.3109999999999</v>
      </c>
      <c r="I226" s="132"/>
      <c r="J226" s="133">
        <f>ROUND(I226*H226,2)</f>
        <v>0</v>
      </c>
      <c r="K226" s="129" t="s">
        <v>122</v>
      </c>
      <c r="L226" s="31"/>
      <c r="M226" s="134" t="s">
        <v>3</v>
      </c>
      <c r="N226" s="135" t="s">
        <v>43</v>
      </c>
      <c r="P226" s="136">
        <f>O226*H226</f>
        <v>0</v>
      </c>
      <c r="Q226" s="136">
        <v>0</v>
      </c>
      <c r="R226" s="136">
        <f>Q226*H226</f>
        <v>0</v>
      </c>
      <c r="S226" s="136">
        <v>0</v>
      </c>
      <c r="T226" s="137">
        <f>S226*H226</f>
        <v>0</v>
      </c>
      <c r="AR226" s="138" t="s">
        <v>138</v>
      </c>
      <c r="AT226" s="138" t="s">
        <v>118</v>
      </c>
      <c r="AU226" s="138" t="s">
        <v>82</v>
      </c>
      <c r="AY226" s="16" t="s">
        <v>115</v>
      </c>
      <c r="BE226" s="139">
        <f>IF(N226="základní",J226,0)</f>
        <v>0</v>
      </c>
      <c r="BF226" s="139">
        <f>IF(N226="snížená",J226,0)</f>
        <v>0</v>
      </c>
      <c r="BG226" s="139">
        <f>IF(N226="zákl. přenesená",J226,0)</f>
        <v>0</v>
      </c>
      <c r="BH226" s="139">
        <f>IF(N226="sníž. přenesená",J226,0)</f>
        <v>0</v>
      </c>
      <c r="BI226" s="139">
        <f>IF(N226="nulová",J226,0)</f>
        <v>0</v>
      </c>
      <c r="BJ226" s="16" t="s">
        <v>80</v>
      </c>
      <c r="BK226" s="139">
        <f>ROUND(I226*H226,2)</f>
        <v>0</v>
      </c>
      <c r="BL226" s="16" t="s">
        <v>138</v>
      </c>
      <c r="BM226" s="138" t="s">
        <v>477</v>
      </c>
    </row>
    <row r="227" spans="2:65" s="1" customFormat="1">
      <c r="B227" s="31"/>
      <c r="D227" s="140" t="s">
        <v>125</v>
      </c>
      <c r="F227" s="141" t="s">
        <v>478</v>
      </c>
      <c r="I227" s="142"/>
      <c r="L227" s="31"/>
      <c r="M227" s="143"/>
      <c r="T227" s="52"/>
      <c r="AT227" s="16" t="s">
        <v>125</v>
      </c>
      <c r="AU227" s="16" t="s">
        <v>82</v>
      </c>
    </row>
    <row r="228" spans="2:65" s="14" customFormat="1">
      <c r="B228" s="163"/>
      <c r="D228" s="145" t="s">
        <v>136</v>
      </c>
      <c r="E228" s="164" t="s">
        <v>3</v>
      </c>
      <c r="F228" s="165" t="s">
        <v>479</v>
      </c>
      <c r="H228" s="164" t="s">
        <v>3</v>
      </c>
      <c r="I228" s="166"/>
      <c r="L228" s="163"/>
      <c r="M228" s="167"/>
      <c r="T228" s="168"/>
      <c r="AT228" s="164" t="s">
        <v>136</v>
      </c>
      <c r="AU228" s="164" t="s">
        <v>82</v>
      </c>
      <c r="AV228" s="14" t="s">
        <v>80</v>
      </c>
      <c r="AW228" s="14" t="s">
        <v>33</v>
      </c>
      <c r="AX228" s="14" t="s">
        <v>72</v>
      </c>
      <c r="AY228" s="164" t="s">
        <v>115</v>
      </c>
    </row>
    <row r="229" spans="2:65" s="12" customFormat="1">
      <c r="B229" s="144"/>
      <c r="D229" s="145" t="s">
        <v>136</v>
      </c>
      <c r="E229" s="146" t="s">
        <v>3</v>
      </c>
      <c r="F229" s="147" t="s">
        <v>480</v>
      </c>
      <c r="H229" s="148">
        <v>103.5</v>
      </c>
      <c r="I229" s="149"/>
      <c r="L229" s="144"/>
      <c r="M229" s="150"/>
      <c r="T229" s="151"/>
      <c r="AT229" s="146" t="s">
        <v>136</v>
      </c>
      <c r="AU229" s="146" t="s">
        <v>82</v>
      </c>
      <c r="AV229" s="12" t="s">
        <v>82</v>
      </c>
      <c r="AW229" s="12" t="s">
        <v>33</v>
      </c>
      <c r="AX229" s="12" t="s">
        <v>72</v>
      </c>
      <c r="AY229" s="146" t="s">
        <v>115</v>
      </c>
    </row>
    <row r="230" spans="2:65" s="12" customFormat="1">
      <c r="B230" s="144"/>
      <c r="D230" s="145" t="s">
        <v>136</v>
      </c>
      <c r="E230" s="146" t="s">
        <v>3</v>
      </c>
      <c r="F230" s="147" t="s">
        <v>481</v>
      </c>
      <c r="H230" s="148">
        <v>857</v>
      </c>
      <c r="I230" s="149"/>
      <c r="L230" s="144"/>
      <c r="M230" s="150"/>
      <c r="T230" s="151"/>
      <c r="AT230" s="146" t="s">
        <v>136</v>
      </c>
      <c r="AU230" s="146" t="s">
        <v>82</v>
      </c>
      <c r="AV230" s="12" t="s">
        <v>82</v>
      </c>
      <c r="AW230" s="12" t="s">
        <v>33</v>
      </c>
      <c r="AX230" s="12" t="s">
        <v>72</v>
      </c>
      <c r="AY230" s="146" t="s">
        <v>115</v>
      </c>
    </row>
    <row r="231" spans="2:65" s="12" customFormat="1">
      <c r="B231" s="144"/>
      <c r="D231" s="145" t="s">
        <v>136</v>
      </c>
      <c r="E231" s="146" t="s">
        <v>3</v>
      </c>
      <c r="F231" s="147" t="s">
        <v>482</v>
      </c>
      <c r="H231" s="148">
        <v>191</v>
      </c>
      <c r="I231" s="149"/>
      <c r="L231" s="144"/>
      <c r="M231" s="150"/>
      <c r="T231" s="151"/>
      <c r="AT231" s="146" t="s">
        <v>136</v>
      </c>
      <c r="AU231" s="146" t="s">
        <v>82</v>
      </c>
      <c r="AV231" s="12" t="s">
        <v>82</v>
      </c>
      <c r="AW231" s="12" t="s">
        <v>33</v>
      </c>
      <c r="AX231" s="12" t="s">
        <v>72</v>
      </c>
      <c r="AY231" s="146" t="s">
        <v>115</v>
      </c>
    </row>
    <row r="232" spans="2:65" s="12" customFormat="1">
      <c r="B232" s="144"/>
      <c r="D232" s="145" t="s">
        <v>136</v>
      </c>
      <c r="E232" s="146" t="s">
        <v>3</v>
      </c>
      <c r="F232" s="147" t="s">
        <v>483</v>
      </c>
      <c r="H232" s="148">
        <v>4.8479999999999999</v>
      </c>
      <c r="I232" s="149"/>
      <c r="L232" s="144"/>
      <c r="M232" s="150"/>
      <c r="T232" s="151"/>
      <c r="AT232" s="146" t="s">
        <v>136</v>
      </c>
      <c r="AU232" s="146" t="s">
        <v>82</v>
      </c>
      <c r="AV232" s="12" t="s">
        <v>82</v>
      </c>
      <c r="AW232" s="12" t="s">
        <v>33</v>
      </c>
      <c r="AX232" s="12" t="s">
        <v>72</v>
      </c>
      <c r="AY232" s="146" t="s">
        <v>115</v>
      </c>
    </row>
    <row r="233" spans="2:65" s="12" customFormat="1">
      <c r="B233" s="144"/>
      <c r="D233" s="145" t="s">
        <v>136</v>
      </c>
      <c r="E233" s="146" t="s">
        <v>3</v>
      </c>
      <c r="F233" s="147" t="s">
        <v>484</v>
      </c>
      <c r="H233" s="148">
        <v>2.355</v>
      </c>
      <c r="I233" s="149"/>
      <c r="L233" s="144"/>
      <c r="M233" s="150"/>
      <c r="T233" s="151"/>
      <c r="AT233" s="146" t="s">
        <v>136</v>
      </c>
      <c r="AU233" s="146" t="s">
        <v>82</v>
      </c>
      <c r="AV233" s="12" t="s">
        <v>82</v>
      </c>
      <c r="AW233" s="12" t="s">
        <v>33</v>
      </c>
      <c r="AX233" s="12" t="s">
        <v>72</v>
      </c>
      <c r="AY233" s="146" t="s">
        <v>115</v>
      </c>
    </row>
    <row r="234" spans="2:65" s="12" customFormat="1">
      <c r="B234" s="144"/>
      <c r="D234" s="145" t="s">
        <v>136</v>
      </c>
      <c r="E234" s="146" t="s">
        <v>3</v>
      </c>
      <c r="F234" s="147" t="s">
        <v>485</v>
      </c>
      <c r="H234" s="148">
        <v>13.608000000000001</v>
      </c>
      <c r="I234" s="149"/>
      <c r="L234" s="144"/>
      <c r="M234" s="150"/>
      <c r="T234" s="151"/>
      <c r="AT234" s="146" t="s">
        <v>136</v>
      </c>
      <c r="AU234" s="146" t="s">
        <v>82</v>
      </c>
      <c r="AV234" s="12" t="s">
        <v>82</v>
      </c>
      <c r="AW234" s="12" t="s">
        <v>33</v>
      </c>
      <c r="AX234" s="12" t="s">
        <v>72</v>
      </c>
      <c r="AY234" s="146" t="s">
        <v>115</v>
      </c>
    </row>
    <row r="235" spans="2:65" s="13" customFormat="1">
      <c r="B235" s="153"/>
      <c r="D235" s="145" t="s">
        <v>136</v>
      </c>
      <c r="E235" s="154" t="s">
        <v>3</v>
      </c>
      <c r="F235" s="155" t="s">
        <v>200</v>
      </c>
      <c r="H235" s="156">
        <v>1172.3109999999999</v>
      </c>
      <c r="I235" s="157"/>
      <c r="L235" s="153"/>
      <c r="M235" s="158"/>
      <c r="T235" s="159"/>
      <c r="AT235" s="154" t="s">
        <v>136</v>
      </c>
      <c r="AU235" s="154" t="s">
        <v>82</v>
      </c>
      <c r="AV235" s="13" t="s">
        <v>138</v>
      </c>
      <c r="AW235" s="13" t="s">
        <v>33</v>
      </c>
      <c r="AX235" s="13" t="s">
        <v>80</v>
      </c>
      <c r="AY235" s="154" t="s">
        <v>115</v>
      </c>
    </row>
    <row r="236" spans="2:65" s="1" customFormat="1" ht="37.9" customHeight="1">
      <c r="B236" s="126"/>
      <c r="C236" s="127" t="s">
        <v>486</v>
      </c>
      <c r="D236" s="127" t="s">
        <v>118</v>
      </c>
      <c r="E236" s="128" t="s">
        <v>487</v>
      </c>
      <c r="F236" s="129" t="s">
        <v>488</v>
      </c>
      <c r="G236" s="130" t="s">
        <v>283</v>
      </c>
      <c r="H236" s="131">
        <v>11723.11</v>
      </c>
      <c r="I236" s="132"/>
      <c r="J236" s="133">
        <f>ROUND(I236*H236,2)</f>
        <v>0</v>
      </c>
      <c r="K236" s="129" t="s">
        <v>122</v>
      </c>
      <c r="L236" s="31"/>
      <c r="M236" s="134" t="s">
        <v>3</v>
      </c>
      <c r="N236" s="135" t="s">
        <v>43</v>
      </c>
      <c r="P236" s="136">
        <f>O236*H236</f>
        <v>0</v>
      </c>
      <c r="Q236" s="136">
        <v>0</v>
      </c>
      <c r="R236" s="136">
        <f>Q236*H236</f>
        <v>0</v>
      </c>
      <c r="S236" s="136">
        <v>0</v>
      </c>
      <c r="T236" s="137">
        <f>S236*H236</f>
        <v>0</v>
      </c>
      <c r="AR236" s="138" t="s">
        <v>138</v>
      </c>
      <c r="AT236" s="138" t="s">
        <v>118</v>
      </c>
      <c r="AU236" s="138" t="s">
        <v>82</v>
      </c>
      <c r="AY236" s="16" t="s">
        <v>115</v>
      </c>
      <c r="BE236" s="139">
        <f>IF(N236="základní",J236,0)</f>
        <v>0</v>
      </c>
      <c r="BF236" s="139">
        <f>IF(N236="snížená",J236,0)</f>
        <v>0</v>
      </c>
      <c r="BG236" s="139">
        <f>IF(N236="zákl. přenesená",J236,0)</f>
        <v>0</v>
      </c>
      <c r="BH236" s="139">
        <f>IF(N236="sníž. přenesená",J236,0)</f>
        <v>0</v>
      </c>
      <c r="BI236" s="139">
        <f>IF(N236="nulová",J236,0)</f>
        <v>0</v>
      </c>
      <c r="BJ236" s="16" t="s">
        <v>80</v>
      </c>
      <c r="BK236" s="139">
        <f>ROUND(I236*H236,2)</f>
        <v>0</v>
      </c>
      <c r="BL236" s="16" t="s">
        <v>138</v>
      </c>
      <c r="BM236" s="138" t="s">
        <v>489</v>
      </c>
    </row>
    <row r="237" spans="2:65" s="1" customFormat="1">
      <c r="B237" s="31"/>
      <c r="D237" s="140" t="s">
        <v>125</v>
      </c>
      <c r="F237" s="141" t="s">
        <v>490</v>
      </c>
      <c r="I237" s="142"/>
      <c r="L237" s="31"/>
      <c r="M237" s="143"/>
      <c r="T237" s="52"/>
      <c r="AT237" s="16" t="s">
        <v>125</v>
      </c>
      <c r="AU237" s="16" t="s">
        <v>82</v>
      </c>
    </row>
    <row r="238" spans="2:65" s="12" customFormat="1">
      <c r="B238" s="144"/>
      <c r="D238" s="145" t="s">
        <v>136</v>
      </c>
      <c r="E238" s="146" t="s">
        <v>3</v>
      </c>
      <c r="F238" s="147" t="s">
        <v>491</v>
      </c>
      <c r="H238" s="148">
        <v>11723.11</v>
      </c>
      <c r="I238" s="149"/>
      <c r="L238" s="144"/>
      <c r="M238" s="150"/>
      <c r="T238" s="151"/>
      <c r="AT238" s="146" t="s">
        <v>136</v>
      </c>
      <c r="AU238" s="146" t="s">
        <v>82</v>
      </c>
      <c r="AV238" s="12" t="s">
        <v>82</v>
      </c>
      <c r="AW238" s="12" t="s">
        <v>33</v>
      </c>
      <c r="AX238" s="12" t="s">
        <v>80</v>
      </c>
      <c r="AY238" s="146" t="s">
        <v>115</v>
      </c>
    </row>
    <row r="239" spans="2:65" s="1" customFormat="1" ht="24.2" customHeight="1">
      <c r="B239" s="126"/>
      <c r="C239" s="127" t="s">
        <v>492</v>
      </c>
      <c r="D239" s="127" t="s">
        <v>118</v>
      </c>
      <c r="E239" s="128" t="s">
        <v>493</v>
      </c>
      <c r="F239" s="129" t="s">
        <v>494</v>
      </c>
      <c r="G239" s="130" t="s">
        <v>283</v>
      </c>
      <c r="H239" s="131">
        <v>84.5</v>
      </c>
      <c r="I239" s="132"/>
      <c r="J239" s="133">
        <f>ROUND(I239*H239,2)</f>
        <v>0</v>
      </c>
      <c r="K239" s="129" t="s">
        <v>122</v>
      </c>
      <c r="L239" s="31"/>
      <c r="M239" s="134" t="s">
        <v>3</v>
      </c>
      <c r="N239" s="135" t="s">
        <v>43</v>
      </c>
      <c r="P239" s="136">
        <f>O239*H239</f>
        <v>0</v>
      </c>
      <c r="Q239" s="136">
        <v>0</v>
      </c>
      <c r="R239" s="136">
        <f>Q239*H239</f>
        <v>0</v>
      </c>
      <c r="S239" s="136">
        <v>0</v>
      </c>
      <c r="T239" s="137">
        <f>S239*H239</f>
        <v>0</v>
      </c>
      <c r="AR239" s="138" t="s">
        <v>138</v>
      </c>
      <c r="AT239" s="138" t="s">
        <v>118</v>
      </c>
      <c r="AU239" s="138" t="s">
        <v>82</v>
      </c>
      <c r="AY239" s="16" t="s">
        <v>115</v>
      </c>
      <c r="BE239" s="139">
        <f>IF(N239="základní",J239,0)</f>
        <v>0</v>
      </c>
      <c r="BF239" s="139">
        <f>IF(N239="snížená",J239,0)</f>
        <v>0</v>
      </c>
      <c r="BG239" s="139">
        <f>IF(N239="zákl. přenesená",J239,0)</f>
        <v>0</v>
      </c>
      <c r="BH239" s="139">
        <f>IF(N239="sníž. přenesená",J239,0)</f>
        <v>0</v>
      </c>
      <c r="BI239" s="139">
        <f>IF(N239="nulová",J239,0)</f>
        <v>0</v>
      </c>
      <c r="BJ239" s="16" t="s">
        <v>80</v>
      </c>
      <c r="BK239" s="139">
        <f>ROUND(I239*H239,2)</f>
        <v>0</v>
      </c>
      <c r="BL239" s="16" t="s">
        <v>138</v>
      </c>
      <c r="BM239" s="138" t="s">
        <v>495</v>
      </c>
    </row>
    <row r="240" spans="2:65" s="1" customFormat="1">
      <c r="B240" s="31"/>
      <c r="D240" s="140" t="s">
        <v>125</v>
      </c>
      <c r="F240" s="141" t="s">
        <v>496</v>
      </c>
      <c r="I240" s="142"/>
      <c r="L240" s="31"/>
      <c r="M240" s="143"/>
      <c r="T240" s="52"/>
      <c r="AT240" s="16" t="s">
        <v>125</v>
      </c>
      <c r="AU240" s="16" t="s">
        <v>82</v>
      </c>
    </row>
    <row r="241" spans="2:65" s="12" customFormat="1">
      <c r="B241" s="144"/>
      <c r="D241" s="145" t="s">
        <v>136</v>
      </c>
      <c r="E241" s="146" t="s">
        <v>3</v>
      </c>
      <c r="F241" s="147" t="s">
        <v>497</v>
      </c>
      <c r="H241" s="148">
        <v>84.5</v>
      </c>
      <c r="I241" s="149"/>
      <c r="L241" s="144"/>
      <c r="M241" s="150"/>
      <c r="T241" s="151"/>
      <c r="AT241" s="146" t="s">
        <v>136</v>
      </c>
      <c r="AU241" s="146" t="s">
        <v>82</v>
      </c>
      <c r="AV241" s="12" t="s">
        <v>82</v>
      </c>
      <c r="AW241" s="12" t="s">
        <v>33</v>
      </c>
      <c r="AX241" s="12" t="s">
        <v>80</v>
      </c>
      <c r="AY241" s="146" t="s">
        <v>115</v>
      </c>
    </row>
    <row r="242" spans="2:65" s="1" customFormat="1" ht="24.2" customHeight="1">
      <c r="B242" s="126"/>
      <c r="C242" s="127" t="s">
        <v>498</v>
      </c>
      <c r="D242" s="127" t="s">
        <v>118</v>
      </c>
      <c r="E242" s="128" t="s">
        <v>499</v>
      </c>
      <c r="F242" s="129" t="s">
        <v>500</v>
      </c>
      <c r="G242" s="130" t="s">
        <v>283</v>
      </c>
      <c r="H242" s="131">
        <v>1172.3109999999999</v>
      </c>
      <c r="I242" s="132"/>
      <c r="J242" s="133">
        <f>ROUND(I242*H242,2)</f>
        <v>0</v>
      </c>
      <c r="K242" s="129" t="s">
        <v>122</v>
      </c>
      <c r="L242" s="31"/>
      <c r="M242" s="134" t="s">
        <v>3</v>
      </c>
      <c r="N242" s="135" t="s">
        <v>43</v>
      </c>
      <c r="P242" s="136">
        <f>O242*H242</f>
        <v>0</v>
      </c>
      <c r="Q242" s="136">
        <v>0</v>
      </c>
      <c r="R242" s="136">
        <f>Q242*H242</f>
        <v>0</v>
      </c>
      <c r="S242" s="136">
        <v>0</v>
      </c>
      <c r="T242" s="137">
        <f>S242*H242</f>
        <v>0</v>
      </c>
      <c r="AR242" s="138" t="s">
        <v>138</v>
      </c>
      <c r="AT242" s="138" t="s">
        <v>118</v>
      </c>
      <c r="AU242" s="138" t="s">
        <v>82</v>
      </c>
      <c r="AY242" s="16" t="s">
        <v>115</v>
      </c>
      <c r="BE242" s="139">
        <f>IF(N242="základní",J242,0)</f>
        <v>0</v>
      </c>
      <c r="BF242" s="139">
        <f>IF(N242="snížená",J242,0)</f>
        <v>0</v>
      </c>
      <c r="BG242" s="139">
        <f>IF(N242="zákl. přenesená",J242,0)</f>
        <v>0</v>
      </c>
      <c r="BH242" s="139">
        <f>IF(N242="sníž. přenesená",J242,0)</f>
        <v>0</v>
      </c>
      <c r="BI242" s="139">
        <f>IF(N242="nulová",J242,0)</f>
        <v>0</v>
      </c>
      <c r="BJ242" s="16" t="s">
        <v>80</v>
      </c>
      <c r="BK242" s="139">
        <f>ROUND(I242*H242,2)</f>
        <v>0</v>
      </c>
      <c r="BL242" s="16" t="s">
        <v>138</v>
      </c>
      <c r="BM242" s="138" t="s">
        <v>501</v>
      </c>
    </row>
    <row r="243" spans="2:65" s="1" customFormat="1">
      <c r="B243" s="31"/>
      <c r="D243" s="140" t="s">
        <v>125</v>
      </c>
      <c r="F243" s="141" t="s">
        <v>502</v>
      </c>
      <c r="I243" s="142"/>
      <c r="L243" s="31"/>
      <c r="M243" s="143"/>
      <c r="T243" s="52"/>
      <c r="AT243" s="16" t="s">
        <v>125</v>
      </c>
      <c r="AU243" s="16" t="s">
        <v>82</v>
      </c>
    </row>
    <row r="244" spans="2:65" s="1" customFormat="1" ht="24.2" customHeight="1">
      <c r="B244" s="126"/>
      <c r="C244" s="127" t="s">
        <v>503</v>
      </c>
      <c r="D244" s="127" t="s">
        <v>118</v>
      </c>
      <c r="E244" s="128" t="s">
        <v>504</v>
      </c>
      <c r="F244" s="129" t="s">
        <v>505</v>
      </c>
      <c r="G244" s="130" t="s">
        <v>349</v>
      </c>
      <c r="H244" s="131">
        <v>1992.9290000000001</v>
      </c>
      <c r="I244" s="132"/>
      <c r="J244" s="133">
        <f>ROUND(I244*H244,2)</f>
        <v>0</v>
      </c>
      <c r="K244" s="129" t="s">
        <v>122</v>
      </c>
      <c r="L244" s="31"/>
      <c r="M244" s="134" t="s">
        <v>3</v>
      </c>
      <c r="N244" s="135" t="s">
        <v>43</v>
      </c>
      <c r="P244" s="136">
        <f>O244*H244</f>
        <v>0</v>
      </c>
      <c r="Q244" s="136">
        <v>0</v>
      </c>
      <c r="R244" s="136">
        <f>Q244*H244</f>
        <v>0</v>
      </c>
      <c r="S244" s="136">
        <v>0</v>
      </c>
      <c r="T244" s="137">
        <f>S244*H244</f>
        <v>0</v>
      </c>
      <c r="AR244" s="138" t="s">
        <v>138</v>
      </c>
      <c r="AT244" s="138" t="s">
        <v>118</v>
      </c>
      <c r="AU244" s="138" t="s">
        <v>82</v>
      </c>
      <c r="AY244" s="16" t="s">
        <v>115</v>
      </c>
      <c r="BE244" s="139">
        <f>IF(N244="základní",J244,0)</f>
        <v>0</v>
      </c>
      <c r="BF244" s="139">
        <f>IF(N244="snížená",J244,0)</f>
        <v>0</v>
      </c>
      <c r="BG244" s="139">
        <f>IF(N244="zákl. přenesená",J244,0)</f>
        <v>0</v>
      </c>
      <c r="BH244" s="139">
        <f>IF(N244="sníž. přenesená",J244,0)</f>
        <v>0</v>
      </c>
      <c r="BI244" s="139">
        <f>IF(N244="nulová",J244,0)</f>
        <v>0</v>
      </c>
      <c r="BJ244" s="16" t="s">
        <v>80</v>
      </c>
      <c r="BK244" s="139">
        <f>ROUND(I244*H244,2)</f>
        <v>0</v>
      </c>
      <c r="BL244" s="16" t="s">
        <v>138</v>
      </c>
      <c r="BM244" s="138" t="s">
        <v>506</v>
      </c>
    </row>
    <row r="245" spans="2:65" s="1" customFormat="1">
      <c r="B245" s="31"/>
      <c r="D245" s="140" t="s">
        <v>125</v>
      </c>
      <c r="F245" s="141" t="s">
        <v>507</v>
      </c>
      <c r="I245" s="142"/>
      <c r="L245" s="31"/>
      <c r="M245" s="143"/>
      <c r="T245" s="52"/>
      <c r="AT245" s="16" t="s">
        <v>125</v>
      </c>
      <c r="AU245" s="16" t="s">
        <v>82</v>
      </c>
    </row>
    <row r="246" spans="2:65" s="12" customFormat="1">
      <c r="B246" s="144"/>
      <c r="D246" s="145" t="s">
        <v>136</v>
      </c>
      <c r="E246" s="146" t="s">
        <v>3</v>
      </c>
      <c r="F246" s="147" t="s">
        <v>508</v>
      </c>
      <c r="H246" s="148">
        <v>1992.9290000000001</v>
      </c>
      <c r="I246" s="149"/>
      <c r="L246" s="144"/>
      <c r="M246" s="150"/>
      <c r="T246" s="151"/>
      <c r="AT246" s="146" t="s">
        <v>136</v>
      </c>
      <c r="AU246" s="146" t="s">
        <v>82</v>
      </c>
      <c r="AV246" s="12" t="s">
        <v>82</v>
      </c>
      <c r="AW246" s="12" t="s">
        <v>33</v>
      </c>
      <c r="AX246" s="12" t="s">
        <v>80</v>
      </c>
      <c r="AY246" s="146" t="s">
        <v>115</v>
      </c>
    </row>
    <row r="247" spans="2:65" s="1" customFormat="1" ht="24.2" customHeight="1">
      <c r="B247" s="126"/>
      <c r="C247" s="127" t="s">
        <v>509</v>
      </c>
      <c r="D247" s="127" t="s">
        <v>118</v>
      </c>
      <c r="E247" s="128" t="s">
        <v>510</v>
      </c>
      <c r="F247" s="129" t="s">
        <v>511</v>
      </c>
      <c r="G247" s="130" t="s">
        <v>283</v>
      </c>
      <c r="H247" s="131">
        <v>99.9</v>
      </c>
      <c r="I247" s="132"/>
      <c r="J247" s="133">
        <f>ROUND(I247*H247,2)</f>
        <v>0</v>
      </c>
      <c r="K247" s="129" t="s">
        <v>122</v>
      </c>
      <c r="L247" s="31"/>
      <c r="M247" s="134" t="s">
        <v>3</v>
      </c>
      <c r="N247" s="135" t="s">
        <v>43</v>
      </c>
      <c r="P247" s="136">
        <f>O247*H247</f>
        <v>0</v>
      </c>
      <c r="Q247" s="136">
        <v>0</v>
      </c>
      <c r="R247" s="136">
        <f>Q247*H247</f>
        <v>0</v>
      </c>
      <c r="S247" s="136">
        <v>0</v>
      </c>
      <c r="T247" s="137">
        <f>S247*H247</f>
        <v>0</v>
      </c>
      <c r="AR247" s="138" t="s">
        <v>138</v>
      </c>
      <c r="AT247" s="138" t="s">
        <v>118</v>
      </c>
      <c r="AU247" s="138" t="s">
        <v>82</v>
      </c>
      <c r="AY247" s="16" t="s">
        <v>115</v>
      </c>
      <c r="BE247" s="139">
        <f>IF(N247="základní",J247,0)</f>
        <v>0</v>
      </c>
      <c r="BF247" s="139">
        <f>IF(N247="snížená",J247,0)</f>
        <v>0</v>
      </c>
      <c r="BG247" s="139">
        <f>IF(N247="zákl. přenesená",J247,0)</f>
        <v>0</v>
      </c>
      <c r="BH247" s="139">
        <f>IF(N247="sníž. přenesená",J247,0)</f>
        <v>0</v>
      </c>
      <c r="BI247" s="139">
        <f>IF(N247="nulová",J247,0)</f>
        <v>0</v>
      </c>
      <c r="BJ247" s="16" t="s">
        <v>80</v>
      </c>
      <c r="BK247" s="139">
        <f>ROUND(I247*H247,2)</f>
        <v>0</v>
      </c>
      <c r="BL247" s="16" t="s">
        <v>138</v>
      </c>
      <c r="BM247" s="138" t="s">
        <v>512</v>
      </c>
    </row>
    <row r="248" spans="2:65" s="1" customFormat="1">
      <c r="B248" s="31"/>
      <c r="D248" s="140" t="s">
        <v>125</v>
      </c>
      <c r="F248" s="141" t="s">
        <v>513</v>
      </c>
      <c r="I248" s="142"/>
      <c r="L248" s="31"/>
      <c r="M248" s="143"/>
      <c r="T248" s="52"/>
      <c r="AT248" s="16" t="s">
        <v>125</v>
      </c>
      <c r="AU248" s="16" t="s">
        <v>82</v>
      </c>
    </row>
    <row r="249" spans="2:65" s="14" customFormat="1">
      <c r="B249" s="163"/>
      <c r="D249" s="145" t="s">
        <v>136</v>
      </c>
      <c r="E249" s="164" t="s">
        <v>3</v>
      </c>
      <c r="F249" s="165" t="s">
        <v>514</v>
      </c>
      <c r="H249" s="164" t="s">
        <v>3</v>
      </c>
      <c r="I249" s="166"/>
      <c r="L249" s="163"/>
      <c r="M249" s="167"/>
      <c r="T249" s="168"/>
      <c r="AT249" s="164" t="s">
        <v>136</v>
      </c>
      <c r="AU249" s="164" t="s">
        <v>82</v>
      </c>
      <c r="AV249" s="14" t="s">
        <v>80</v>
      </c>
      <c r="AW249" s="14" t="s">
        <v>33</v>
      </c>
      <c r="AX249" s="14" t="s">
        <v>72</v>
      </c>
      <c r="AY249" s="164" t="s">
        <v>115</v>
      </c>
    </row>
    <row r="250" spans="2:65" s="12" customFormat="1">
      <c r="B250" s="144"/>
      <c r="D250" s="145" t="s">
        <v>136</v>
      </c>
      <c r="E250" s="146" t="s">
        <v>3</v>
      </c>
      <c r="F250" s="147" t="s">
        <v>515</v>
      </c>
      <c r="H250" s="148">
        <v>39.6</v>
      </c>
      <c r="I250" s="149"/>
      <c r="L250" s="144"/>
      <c r="M250" s="150"/>
      <c r="T250" s="151"/>
      <c r="AT250" s="146" t="s">
        <v>136</v>
      </c>
      <c r="AU250" s="146" t="s">
        <v>82</v>
      </c>
      <c r="AV250" s="12" t="s">
        <v>82</v>
      </c>
      <c r="AW250" s="12" t="s">
        <v>33</v>
      </c>
      <c r="AX250" s="12" t="s">
        <v>72</v>
      </c>
      <c r="AY250" s="146" t="s">
        <v>115</v>
      </c>
    </row>
    <row r="251" spans="2:65" s="12" customFormat="1">
      <c r="B251" s="144"/>
      <c r="D251" s="145" t="s">
        <v>136</v>
      </c>
      <c r="E251" s="146" t="s">
        <v>3</v>
      </c>
      <c r="F251" s="147" t="s">
        <v>516</v>
      </c>
      <c r="H251" s="148">
        <v>20.7</v>
      </c>
      <c r="I251" s="149"/>
      <c r="L251" s="144"/>
      <c r="M251" s="150"/>
      <c r="T251" s="151"/>
      <c r="AT251" s="146" t="s">
        <v>136</v>
      </c>
      <c r="AU251" s="146" t="s">
        <v>82</v>
      </c>
      <c r="AV251" s="12" t="s">
        <v>82</v>
      </c>
      <c r="AW251" s="12" t="s">
        <v>33</v>
      </c>
      <c r="AX251" s="12" t="s">
        <v>72</v>
      </c>
      <c r="AY251" s="146" t="s">
        <v>115</v>
      </c>
    </row>
    <row r="252" spans="2:65" s="12" customFormat="1">
      <c r="B252" s="144"/>
      <c r="D252" s="145" t="s">
        <v>136</v>
      </c>
      <c r="E252" s="146" t="s">
        <v>3</v>
      </c>
      <c r="F252" s="147" t="s">
        <v>517</v>
      </c>
      <c r="H252" s="148">
        <v>39.6</v>
      </c>
      <c r="I252" s="149"/>
      <c r="L252" s="144"/>
      <c r="M252" s="150"/>
      <c r="T252" s="151"/>
      <c r="AT252" s="146" t="s">
        <v>136</v>
      </c>
      <c r="AU252" s="146" t="s">
        <v>82</v>
      </c>
      <c r="AV252" s="12" t="s">
        <v>82</v>
      </c>
      <c r="AW252" s="12" t="s">
        <v>33</v>
      </c>
      <c r="AX252" s="12" t="s">
        <v>72</v>
      </c>
      <c r="AY252" s="146" t="s">
        <v>115</v>
      </c>
    </row>
    <row r="253" spans="2:65" s="13" customFormat="1">
      <c r="B253" s="153"/>
      <c r="D253" s="145" t="s">
        <v>136</v>
      </c>
      <c r="E253" s="154" t="s">
        <v>3</v>
      </c>
      <c r="F253" s="155" t="s">
        <v>200</v>
      </c>
      <c r="H253" s="156">
        <v>99.9</v>
      </c>
      <c r="I253" s="157"/>
      <c r="L253" s="153"/>
      <c r="M253" s="158"/>
      <c r="T253" s="159"/>
      <c r="AT253" s="154" t="s">
        <v>136</v>
      </c>
      <c r="AU253" s="154" t="s">
        <v>82</v>
      </c>
      <c r="AV253" s="13" t="s">
        <v>138</v>
      </c>
      <c r="AW253" s="13" t="s">
        <v>33</v>
      </c>
      <c r="AX253" s="13" t="s">
        <v>80</v>
      </c>
      <c r="AY253" s="154" t="s">
        <v>115</v>
      </c>
    </row>
    <row r="254" spans="2:65" s="1" customFormat="1" ht="16.5" customHeight="1">
      <c r="B254" s="126"/>
      <c r="C254" s="169" t="s">
        <v>518</v>
      </c>
      <c r="D254" s="169" t="s">
        <v>346</v>
      </c>
      <c r="E254" s="170" t="s">
        <v>519</v>
      </c>
      <c r="F254" s="171" t="s">
        <v>520</v>
      </c>
      <c r="G254" s="172" t="s">
        <v>349</v>
      </c>
      <c r="H254" s="173">
        <v>199.8</v>
      </c>
      <c r="I254" s="174"/>
      <c r="J254" s="175">
        <f>ROUND(I254*H254,2)</f>
        <v>0</v>
      </c>
      <c r="K254" s="171" t="s">
        <v>122</v>
      </c>
      <c r="L254" s="176"/>
      <c r="M254" s="177" t="s">
        <v>3</v>
      </c>
      <c r="N254" s="178" t="s">
        <v>43</v>
      </c>
      <c r="P254" s="136">
        <f>O254*H254</f>
        <v>0</v>
      </c>
      <c r="Q254" s="136">
        <v>1</v>
      </c>
      <c r="R254" s="136">
        <f>Q254*H254</f>
        <v>199.8</v>
      </c>
      <c r="S254" s="136">
        <v>0</v>
      </c>
      <c r="T254" s="137">
        <f>S254*H254</f>
        <v>0</v>
      </c>
      <c r="AR254" s="138" t="s">
        <v>161</v>
      </c>
      <c r="AT254" s="138" t="s">
        <v>346</v>
      </c>
      <c r="AU254" s="138" t="s">
        <v>82</v>
      </c>
      <c r="AY254" s="16" t="s">
        <v>115</v>
      </c>
      <c r="BE254" s="139">
        <f>IF(N254="základní",J254,0)</f>
        <v>0</v>
      </c>
      <c r="BF254" s="139">
        <f>IF(N254="snížená",J254,0)</f>
        <v>0</v>
      </c>
      <c r="BG254" s="139">
        <f>IF(N254="zákl. přenesená",J254,0)</f>
        <v>0</v>
      </c>
      <c r="BH254" s="139">
        <f>IF(N254="sníž. přenesená",J254,0)</f>
        <v>0</v>
      </c>
      <c r="BI254" s="139">
        <f>IF(N254="nulová",J254,0)</f>
        <v>0</v>
      </c>
      <c r="BJ254" s="16" t="s">
        <v>80</v>
      </c>
      <c r="BK254" s="139">
        <f>ROUND(I254*H254,2)</f>
        <v>0</v>
      </c>
      <c r="BL254" s="16" t="s">
        <v>138</v>
      </c>
      <c r="BM254" s="138" t="s">
        <v>521</v>
      </c>
    </row>
    <row r="255" spans="2:65" s="12" customFormat="1">
      <c r="B255" s="144"/>
      <c r="D255" s="145" t="s">
        <v>136</v>
      </c>
      <c r="E255" s="146" t="s">
        <v>3</v>
      </c>
      <c r="F255" s="147" t="s">
        <v>522</v>
      </c>
      <c r="H255" s="148">
        <v>199.8</v>
      </c>
      <c r="I255" s="149"/>
      <c r="L255" s="144"/>
      <c r="M255" s="150"/>
      <c r="T255" s="151"/>
      <c r="AT255" s="146" t="s">
        <v>136</v>
      </c>
      <c r="AU255" s="146" t="s">
        <v>82</v>
      </c>
      <c r="AV255" s="12" t="s">
        <v>82</v>
      </c>
      <c r="AW255" s="12" t="s">
        <v>33</v>
      </c>
      <c r="AX255" s="12" t="s">
        <v>80</v>
      </c>
      <c r="AY255" s="146" t="s">
        <v>115</v>
      </c>
    </row>
    <row r="256" spans="2:65" s="1" customFormat="1" ht="24.2" customHeight="1">
      <c r="B256" s="126"/>
      <c r="C256" s="127" t="s">
        <v>523</v>
      </c>
      <c r="D256" s="127" t="s">
        <v>118</v>
      </c>
      <c r="E256" s="128" t="s">
        <v>524</v>
      </c>
      <c r="F256" s="129" t="s">
        <v>525</v>
      </c>
      <c r="G256" s="130" t="s">
        <v>283</v>
      </c>
      <c r="H256" s="131">
        <v>952.2</v>
      </c>
      <c r="I256" s="132"/>
      <c r="J256" s="133">
        <f>ROUND(I256*H256,2)</f>
        <v>0</v>
      </c>
      <c r="K256" s="129" t="s">
        <v>122</v>
      </c>
      <c r="L256" s="31"/>
      <c r="M256" s="134" t="s">
        <v>3</v>
      </c>
      <c r="N256" s="135" t="s">
        <v>43</v>
      </c>
      <c r="P256" s="136">
        <f>O256*H256</f>
        <v>0</v>
      </c>
      <c r="Q256" s="136">
        <v>0</v>
      </c>
      <c r="R256" s="136">
        <f>Q256*H256</f>
        <v>0</v>
      </c>
      <c r="S256" s="136">
        <v>0</v>
      </c>
      <c r="T256" s="137">
        <f>S256*H256</f>
        <v>0</v>
      </c>
      <c r="AR256" s="138" t="s">
        <v>138</v>
      </c>
      <c r="AT256" s="138" t="s">
        <v>118</v>
      </c>
      <c r="AU256" s="138" t="s">
        <v>82</v>
      </c>
      <c r="AY256" s="16" t="s">
        <v>115</v>
      </c>
      <c r="BE256" s="139">
        <f>IF(N256="základní",J256,0)</f>
        <v>0</v>
      </c>
      <c r="BF256" s="139">
        <f>IF(N256="snížená",J256,0)</f>
        <v>0</v>
      </c>
      <c r="BG256" s="139">
        <f>IF(N256="zákl. přenesená",J256,0)</f>
        <v>0</v>
      </c>
      <c r="BH256" s="139">
        <f>IF(N256="sníž. přenesená",J256,0)</f>
        <v>0</v>
      </c>
      <c r="BI256" s="139">
        <f>IF(N256="nulová",J256,0)</f>
        <v>0</v>
      </c>
      <c r="BJ256" s="16" t="s">
        <v>80</v>
      </c>
      <c r="BK256" s="139">
        <f>ROUND(I256*H256,2)</f>
        <v>0</v>
      </c>
      <c r="BL256" s="16" t="s">
        <v>138</v>
      </c>
      <c r="BM256" s="138" t="s">
        <v>526</v>
      </c>
    </row>
    <row r="257" spans="2:65" s="1" customFormat="1">
      <c r="B257" s="31"/>
      <c r="D257" s="140" t="s">
        <v>125</v>
      </c>
      <c r="F257" s="141" t="s">
        <v>527</v>
      </c>
      <c r="I257" s="142"/>
      <c r="L257" s="31"/>
      <c r="M257" s="143"/>
      <c r="T257" s="52"/>
      <c r="AT257" s="16" t="s">
        <v>125</v>
      </c>
      <c r="AU257" s="16" t="s">
        <v>82</v>
      </c>
    </row>
    <row r="258" spans="2:65" s="14" customFormat="1">
      <c r="B258" s="163"/>
      <c r="D258" s="145" t="s">
        <v>136</v>
      </c>
      <c r="E258" s="164" t="s">
        <v>3</v>
      </c>
      <c r="F258" s="165" t="s">
        <v>528</v>
      </c>
      <c r="H258" s="164" t="s">
        <v>3</v>
      </c>
      <c r="I258" s="166"/>
      <c r="L258" s="163"/>
      <c r="M258" s="167"/>
      <c r="T258" s="168"/>
      <c r="AT258" s="164" t="s">
        <v>136</v>
      </c>
      <c r="AU258" s="164" t="s">
        <v>82</v>
      </c>
      <c r="AV258" s="14" t="s">
        <v>80</v>
      </c>
      <c r="AW258" s="14" t="s">
        <v>33</v>
      </c>
      <c r="AX258" s="14" t="s">
        <v>72</v>
      </c>
      <c r="AY258" s="164" t="s">
        <v>115</v>
      </c>
    </row>
    <row r="259" spans="2:65" s="12" customFormat="1">
      <c r="B259" s="144"/>
      <c r="D259" s="145" t="s">
        <v>136</v>
      </c>
      <c r="E259" s="146" t="s">
        <v>3</v>
      </c>
      <c r="F259" s="147" t="s">
        <v>529</v>
      </c>
      <c r="H259" s="148">
        <v>105.6</v>
      </c>
      <c r="I259" s="149"/>
      <c r="L259" s="144"/>
      <c r="M259" s="150"/>
      <c r="T259" s="151"/>
      <c r="AT259" s="146" t="s">
        <v>136</v>
      </c>
      <c r="AU259" s="146" t="s">
        <v>82</v>
      </c>
      <c r="AV259" s="12" t="s">
        <v>82</v>
      </c>
      <c r="AW259" s="12" t="s">
        <v>33</v>
      </c>
      <c r="AX259" s="12" t="s">
        <v>72</v>
      </c>
      <c r="AY259" s="146" t="s">
        <v>115</v>
      </c>
    </row>
    <row r="260" spans="2:65" s="12" customFormat="1">
      <c r="B260" s="144"/>
      <c r="D260" s="145" t="s">
        <v>136</v>
      </c>
      <c r="E260" s="146" t="s">
        <v>3</v>
      </c>
      <c r="F260" s="147" t="s">
        <v>530</v>
      </c>
      <c r="H260" s="148">
        <v>545</v>
      </c>
      <c r="I260" s="149"/>
      <c r="L260" s="144"/>
      <c r="M260" s="150"/>
      <c r="T260" s="151"/>
      <c r="AT260" s="146" t="s">
        <v>136</v>
      </c>
      <c r="AU260" s="146" t="s">
        <v>82</v>
      </c>
      <c r="AV260" s="12" t="s">
        <v>82</v>
      </c>
      <c r="AW260" s="12" t="s">
        <v>33</v>
      </c>
      <c r="AX260" s="12" t="s">
        <v>72</v>
      </c>
      <c r="AY260" s="146" t="s">
        <v>115</v>
      </c>
    </row>
    <row r="261" spans="2:65" s="12" customFormat="1">
      <c r="B261" s="144"/>
      <c r="D261" s="145" t="s">
        <v>136</v>
      </c>
      <c r="E261" s="146" t="s">
        <v>3</v>
      </c>
      <c r="F261" s="147" t="s">
        <v>531</v>
      </c>
      <c r="H261" s="148">
        <v>88</v>
      </c>
      <c r="I261" s="149"/>
      <c r="L261" s="144"/>
      <c r="M261" s="150"/>
      <c r="T261" s="151"/>
      <c r="AT261" s="146" t="s">
        <v>136</v>
      </c>
      <c r="AU261" s="146" t="s">
        <v>82</v>
      </c>
      <c r="AV261" s="12" t="s">
        <v>82</v>
      </c>
      <c r="AW261" s="12" t="s">
        <v>33</v>
      </c>
      <c r="AX261" s="12" t="s">
        <v>72</v>
      </c>
      <c r="AY261" s="146" t="s">
        <v>115</v>
      </c>
    </row>
    <row r="262" spans="2:65" s="12" customFormat="1">
      <c r="B262" s="144"/>
      <c r="D262" s="145" t="s">
        <v>136</v>
      </c>
      <c r="E262" s="146" t="s">
        <v>3</v>
      </c>
      <c r="F262" s="147" t="s">
        <v>532</v>
      </c>
      <c r="H262" s="148">
        <v>93.6</v>
      </c>
      <c r="I262" s="149"/>
      <c r="L262" s="144"/>
      <c r="M262" s="150"/>
      <c r="T262" s="151"/>
      <c r="AT262" s="146" t="s">
        <v>136</v>
      </c>
      <c r="AU262" s="146" t="s">
        <v>82</v>
      </c>
      <c r="AV262" s="12" t="s">
        <v>82</v>
      </c>
      <c r="AW262" s="12" t="s">
        <v>33</v>
      </c>
      <c r="AX262" s="12" t="s">
        <v>72</v>
      </c>
      <c r="AY262" s="146" t="s">
        <v>115</v>
      </c>
    </row>
    <row r="263" spans="2:65" s="12" customFormat="1">
      <c r="B263" s="144"/>
      <c r="D263" s="145" t="s">
        <v>136</v>
      </c>
      <c r="E263" s="146" t="s">
        <v>3</v>
      </c>
      <c r="F263" s="147" t="s">
        <v>533</v>
      </c>
      <c r="H263" s="148">
        <v>120</v>
      </c>
      <c r="I263" s="149"/>
      <c r="L263" s="144"/>
      <c r="M263" s="150"/>
      <c r="T263" s="151"/>
      <c r="AT263" s="146" t="s">
        <v>136</v>
      </c>
      <c r="AU263" s="146" t="s">
        <v>82</v>
      </c>
      <c r="AV263" s="12" t="s">
        <v>82</v>
      </c>
      <c r="AW263" s="12" t="s">
        <v>33</v>
      </c>
      <c r="AX263" s="12" t="s">
        <v>72</v>
      </c>
      <c r="AY263" s="146" t="s">
        <v>115</v>
      </c>
    </row>
    <row r="264" spans="2:65" s="13" customFormat="1">
      <c r="B264" s="153"/>
      <c r="D264" s="145" t="s">
        <v>136</v>
      </c>
      <c r="E264" s="154" t="s">
        <v>3</v>
      </c>
      <c r="F264" s="155" t="s">
        <v>200</v>
      </c>
      <c r="H264" s="156">
        <v>952.2</v>
      </c>
      <c r="I264" s="157"/>
      <c r="L264" s="153"/>
      <c r="M264" s="158"/>
      <c r="T264" s="159"/>
      <c r="AT264" s="154" t="s">
        <v>136</v>
      </c>
      <c r="AU264" s="154" t="s">
        <v>82</v>
      </c>
      <c r="AV264" s="13" t="s">
        <v>138</v>
      </c>
      <c r="AW264" s="13" t="s">
        <v>33</v>
      </c>
      <c r="AX264" s="13" t="s">
        <v>80</v>
      </c>
      <c r="AY264" s="154" t="s">
        <v>115</v>
      </c>
    </row>
    <row r="265" spans="2:65" s="1" customFormat="1" ht="16.5" customHeight="1">
      <c r="B265" s="126"/>
      <c r="C265" s="169" t="s">
        <v>534</v>
      </c>
      <c r="D265" s="169" t="s">
        <v>346</v>
      </c>
      <c r="E265" s="170" t="s">
        <v>535</v>
      </c>
      <c r="F265" s="171" t="s">
        <v>536</v>
      </c>
      <c r="G265" s="172" t="s">
        <v>349</v>
      </c>
      <c r="H265" s="173">
        <v>1904.4</v>
      </c>
      <c r="I265" s="174"/>
      <c r="J265" s="175">
        <f>ROUND(I265*H265,2)</f>
        <v>0</v>
      </c>
      <c r="K265" s="171" t="s">
        <v>122</v>
      </c>
      <c r="L265" s="176"/>
      <c r="M265" s="177" t="s">
        <v>3</v>
      </c>
      <c r="N265" s="178" t="s">
        <v>43</v>
      </c>
      <c r="P265" s="136">
        <f>O265*H265</f>
        <v>0</v>
      </c>
      <c r="Q265" s="136">
        <v>1</v>
      </c>
      <c r="R265" s="136">
        <f>Q265*H265</f>
        <v>1904.4</v>
      </c>
      <c r="S265" s="136">
        <v>0</v>
      </c>
      <c r="T265" s="137">
        <f>S265*H265</f>
        <v>0</v>
      </c>
      <c r="AR265" s="138" t="s">
        <v>161</v>
      </c>
      <c r="AT265" s="138" t="s">
        <v>346</v>
      </c>
      <c r="AU265" s="138" t="s">
        <v>82</v>
      </c>
      <c r="AY265" s="16" t="s">
        <v>115</v>
      </c>
      <c r="BE265" s="139">
        <f>IF(N265="základní",J265,0)</f>
        <v>0</v>
      </c>
      <c r="BF265" s="139">
        <f>IF(N265="snížená",J265,0)</f>
        <v>0</v>
      </c>
      <c r="BG265" s="139">
        <f>IF(N265="zákl. přenesená",J265,0)</f>
        <v>0</v>
      </c>
      <c r="BH265" s="139">
        <f>IF(N265="sníž. přenesená",J265,0)</f>
        <v>0</v>
      </c>
      <c r="BI265" s="139">
        <f>IF(N265="nulová",J265,0)</f>
        <v>0</v>
      </c>
      <c r="BJ265" s="16" t="s">
        <v>80</v>
      </c>
      <c r="BK265" s="139">
        <f>ROUND(I265*H265,2)</f>
        <v>0</v>
      </c>
      <c r="BL265" s="16" t="s">
        <v>138</v>
      </c>
      <c r="BM265" s="138" t="s">
        <v>537</v>
      </c>
    </row>
    <row r="266" spans="2:65" s="12" customFormat="1">
      <c r="B266" s="144"/>
      <c r="D266" s="145" t="s">
        <v>136</v>
      </c>
      <c r="E266" s="146" t="s">
        <v>3</v>
      </c>
      <c r="F266" s="147" t="s">
        <v>538</v>
      </c>
      <c r="H266" s="148">
        <v>1904.4</v>
      </c>
      <c r="I266" s="149"/>
      <c r="L266" s="144"/>
      <c r="M266" s="150"/>
      <c r="T266" s="151"/>
      <c r="AT266" s="146" t="s">
        <v>136</v>
      </c>
      <c r="AU266" s="146" t="s">
        <v>82</v>
      </c>
      <c r="AV266" s="12" t="s">
        <v>82</v>
      </c>
      <c r="AW266" s="12" t="s">
        <v>33</v>
      </c>
      <c r="AX266" s="12" t="s">
        <v>80</v>
      </c>
      <c r="AY266" s="146" t="s">
        <v>115</v>
      </c>
    </row>
    <row r="267" spans="2:65" s="1" customFormat="1" ht="37.9" customHeight="1">
      <c r="B267" s="126"/>
      <c r="C267" s="127" t="s">
        <v>539</v>
      </c>
      <c r="D267" s="127" t="s">
        <v>118</v>
      </c>
      <c r="E267" s="128" t="s">
        <v>540</v>
      </c>
      <c r="F267" s="129" t="s">
        <v>541</v>
      </c>
      <c r="G267" s="130" t="s">
        <v>283</v>
      </c>
      <c r="H267" s="131">
        <v>64</v>
      </c>
      <c r="I267" s="132"/>
      <c r="J267" s="133">
        <f>ROUND(I267*H267,2)</f>
        <v>0</v>
      </c>
      <c r="K267" s="129" t="s">
        <v>122</v>
      </c>
      <c r="L267" s="31"/>
      <c r="M267" s="134" t="s">
        <v>3</v>
      </c>
      <c r="N267" s="135" t="s">
        <v>43</v>
      </c>
      <c r="P267" s="136">
        <f>O267*H267</f>
        <v>0</v>
      </c>
      <c r="Q267" s="136">
        <v>0</v>
      </c>
      <c r="R267" s="136">
        <f>Q267*H267</f>
        <v>0</v>
      </c>
      <c r="S267" s="136">
        <v>0</v>
      </c>
      <c r="T267" s="137">
        <f>S267*H267</f>
        <v>0</v>
      </c>
      <c r="AR267" s="138" t="s">
        <v>138</v>
      </c>
      <c r="AT267" s="138" t="s">
        <v>118</v>
      </c>
      <c r="AU267" s="138" t="s">
        <v>82</v>
      </c>
      <c r="AY267" s="16" t="s">
        <v>115</v>
      </c>
      <c r="BE267" s="139">
        <f>IF(N267="základní",J267,0)</f>
        <v>0</v>
      </c>
      <c r="BF267" s="139">
        <f>IF(N267="snížená",J267,0)</f>
        <v>0</v>
      </c>
      <c r="BG267" s="139">
        <f>IF(N267="zákl. přenesená",J267,0)</f>
        <v>0</v>
      </c>
      <c r="BH267" s="139">
        <f>IF(N267="sníž. přenesená",J267,0)</f>
        <v>0</v>
      </c>
      <c r="BI267" s="139">
        <f>IF(N267="nulová",J267,0)</f>
        <v>0</v>
      </c>
      <c r="BJ267" s="16" t="s">
        <v>80</v>
      </c>
      <c r="BK267" s="139">
        <f>ROUND(I267*H267,2)</f>
        <v>0</v>
      </c>
      <c r="BL267" s="16" t="s">
        <v>138</v>
      </c>
      <c r="BM267" s="138" t="s">
        <v>542</v>
      </c>
    </row>
    <row r="268" spans="2:65" s="1" customFormat="1">
      <c r="B268" s="31"/>
      <c r="D268" s="140" t="s">
        <v>125</v>
      </c>
      <c r="F268" s="141" t="s">
        <v>543</v>
      </c>
      <c r="I268" s="142"/>
      <c r="L268" s="31"/>
      <c r="M268" s="143"/>
      <c r="T268" s="52"/>
      <c r="AT268" s="16" t="s">
        <v>125</v>
      </c>
      <c r="AU268" s="16" t="s">
        <v>82</v>
      </c>
    </row>
    <row r="269" spans="2:65" s="14" customFormat="1">
      <c r="B269" s="163"/>
      <c r="D269" s="145" t="s">
        <v>136</v>
      </c>
      <c r="E269" s="164" t="s">
        <v>3</v>
      </c>
      <c r="F269" s="165" t="s">
        <v>544</v>
      </c>
      <c r="H269" s="164" t="s">
        <v>3</v>
      </c>
      <c r="I269" s="166"/>
      <c r="L269" s="163"/>
      <c r="M269" s="167"/>
      <c r="T269" s="168"/>
      <c r="AT269" s="164" t="s">
        <v>136</v>
      </c>
      <c r="AU269" s="164" t="s">
        <v>82</v>
      </c>
      <c r="AV269" s="14" t="s">
        <v>80</v>
      </c>
      <c r="AW269" s="14" t="s">
        <v>33</v>
      </c>
      <c r="AX269" s="14" t="s">
        <v>72</v>
      </c>
      <c r="AY269" s="164" t="s">
        <v>115</v>
      </c>
    </row>
    <row r="270" spans="2:65" s="12" customFormat="1">
      <c r="B270" s="144"/>
      <c r="D270" s="145" t="s">
        <v>136</v>
      </c>
      <c r="E270" s="146" t="s">
        <v>3</v>
      </c>
      <c r="F270" s="147" t="s">
        <v>545</v>
      </c>
      <c r="H270" s="148">
        <v>32</v>
      </c>
      <c r="I270" s="149"/>
      <c r="L270" s="144"/>
      <c r="M270" s="150"/>
      <c r="T270" s="151"/>
      <c r="AT270" s="146" t="s">
        <v>136</v>
      </c>
      <c r="AU270" s="146" t="s">
        <v>82</v>
      </c>
      <c r="AV270" s="12" t="s">
        <v>82</v>
      </c>
      <c r="AW270" s="12" t="s">
        <v>33</v>
      </c>
      <c r="AX270" s="12" t="s">
        <v>72</v>
      </c>
      <c r="AY270" s="146" t="s">
        <v>115</v>
      </c>
    </row>
    <row r="271" spans="2:65" s="12" customFormat="1">
      <c r="B271" s="144"/>
      <c r="D271" s="145" t="s">
        <v>136</v>
      </c>
      <c r="E271" s="146" t="s">
        <v>3</v>
      </c>
      <c r="F271" s="147" t="s">
        <v>546</v>
      </c>
      <c r="H271" s="148">
        <v>32</v>
      </c>
      <c r="I271" s="149"/>
      <c r="L271" s="144"/>
      <c r="M271" s="150"/>
      <c r="T271" s="151"/>
      <c r="AT271" s="146" t="s">
        <v>136</v>
      </c>
      <c r="AU271" s="146" t="s">
        <v>82</v>
      </c>
      <c r="AV271" s="12" t="s">
        <v>82</v>
      </c>
      <c r="AW271" s="12" t="s">
        <v>33</v>
      </c>
      <c r="AX271" s="12" t="s">
        <v>72</v>
      </c>
      <c r="AY271" s="146" t="s">
        <v>115</v>
      </c>
    </row>
    <row r="272" spans="2:65" s="13" customFormat="1">
      <c r="B272" s="153"/>
      <c r="D272" s="145" t="s">
        <v>136</v>
      </c>
      <c r="E272" s="154" t="s">
        <v>3</v>
      </c>
      <c r="F272" s="155" t="s">
        <v>200</v>
      </c>
      <c r="H272" s="156">
        <v>64</v>
      </c>
      <c r="I272" s="157"/>
      <c r="L272" s="153"/>
      <c r="M272" s="158"/>
      <c r="T272" s="159"/>
      <c r="AT272" s="154" t="s">
        <v>136</v>
      </c>
      <c r="AU272" s="154" t="s">
        <v>82</v>
      </c>
      <c r="AV272" s="13" t="s">
        <v>138</v>
      </c>
      <c r="AW272" s="13" t="s">
        <v>33</v>
      </c>
      <c r="AX272" s="13" t="s">
        <v>80</v>
      </c>
      <c r="AY272" s="154" t="s">
        <v>115</v>
      </c>
    </row>
    <row r="273" spans="2:65" s="1" customFormat="1" ht="16.5" customHeight="1">
      <c r="B273" s="126"/>
      <c r="C273" s="169" t="s">
        <v>547</v>
      </c>
      <c r="D273" s="169" t="s">
        <v>346</v>
      </c>
      <c r="E273" s="170" t="s">
        <v>548</v>
      </c>
      <c r="F273" s="171" t="s">
        <v>549</v>
      </c>
      <c r="G273" s="172" t="s">
        <v>349</v>
      </c>
      <c r="H273" s="173">
        <v>128</v>
      </c>
      <c r="I273" s="174"/>
      <c r="J273" s="175">
        <f>ROUND(I273*H273,2)</f>
        <v>0</v>
      </c>
      <c r="K273" s="171" t="s">
        <v>122</v>
      </c>
      <c r="L273" s="176"/>
      <c r="M273" s="177" t="s">
        <v>3</v>
      </c>
      <c r="N273" s="178" t="s">
        <v>43</v>
      </c>
      <c r="P273" s="136">
        <f>O273*H273</f>
        <v>0</v>
      </c>
      <c r="Q273" s="136">
        <v>1</v>
      </c>
      <c r="R273" s="136">
        <f>Q273*H273</f>
        <v>128</v>
      </c>
      <c r="S273" s="136">
        <v>0</v>
      </c>
      <c r="T273" s="137">
        <f>S273*H273</f>
        <v>0</v>
      </c>
      <c r="AR273" s="138" t="s">
        <v>161</v>
      </c>
      <c r="AT273" s="138" t="s">
        <v>346</v>
      </c>
      <c r="AU273" s="138" t="s">
        <v>82</v>
      </c>
      <c r="AY273" s="16" t="s">
        <v>115</v>
      </c>
      <c r="BE273" s="139">
        <f>IF(N273="základní",J273,0)</f>
        <v>0</v>
      </c>
      <c r="BF273" s="139">
        <f>IF(N273="snížená",J273,0)</f>
        <v>0</v>
      </c>
      <c r="BG273" s="139">
        <f>IF(N273="zákl. přenesená",J273,0)</f>
        <v>0</v>
      </c>
      <c r="BH273" s="139">
        <f>IF(N273="sníž. přenesená",J273,0)</f>
        <v>0</v>
      </c>
      <c r="BI273" s="139">
        <f>IF(N273="nulová",J273,0)</f>
        <v>0</v>
      </c>
      <c r="BJ273" s="16" t="s">
        <v>80</v>
      </c>
      <c r="BK273" s="139">
        <f>ROUND(I273*H273,2)</f>
        <v>0</v>
      </c>
      <c r="BL273" s="16" t="s">
        <v>138</v>
      </c>
      <c r="BM273" s="138" t="s">
        <v>550</v>
      </c>
    </row>
    <row r="274" spans="2:65" s="12" customFormat="1">
      <c r="B274" s="144"/>
      <c r="D274" s="145" t="s">
        <v>136</v>
      </c>
      <c r="E274" s="146" t="s">
        <v>3</v>
      </c>
      <c r="F274" s="147" t="s">
        <v>551</v>
      </c>
      <c r="H274" s="148">
        <v>128</v>
      </c>
      <c r="I274" s="149"/>
      <c r="L274" s="144"/>
      <c r="M274" s="150"/>
      <c r="T274" s="151"/>
      <c r="AT274" s="146" t="s">
        <v>136</v>
      </c>
      <c r="AU274" s="146" t="s">
        <v>82</v>
      </c>
      <c r="AV274" s="12" t="s">
        <v>82</v>
      </c>
      <c r="AW274" s="12" t="s">
        <v>33</v>
      </c>
      <c r="AX274" s="12" t="s">
        <v>80</v>
      </c>
      <c r="AY274" s="146" t="s">
        <v>115</v>
      </c>
    </row>
    <row r="275" spans="2:65" s="1" customFormat="1" ht="24.2" customHeight="1">
      <c r="B275" s="126"/>
      <c r="C275" s="127" t="s">
        <v>552</v>
      </c>
      <c r="D275" s="127" t="s">
        <v>118</v>
      </c>
      <c r="E275" s="128" t="s">
        <v>553</v>
      </c>
      <c r="F275" s="129" t="s">
        <v>554</v>
      </c>
      <c r="G275" s="130" t="s">
        <v>238</v>
      </c>
      <c r="H275" s="131">
        <v>476.5</v>
      </c>
      <c r="I275" s="132"/>
      <c r="J275" s="133">
        <f>ROUND(I275*H275,2)</f>
        <v>0</v>
      </c>
      <c r="K275" s="129" t="s">
        <v>122</v>
      </c>
      <c r="L275" s="31"/>
      <c r="M275" s="134" t="s">
        <v>3</v>
      </c>
      <c r="N275" s="135" t="s">
        <v>43</v>
      </c>
      <c r="P275" s="136">
        <f>O275*H275</f>
        <v>0</v>
      </c>
      <c r="Q275" s="136">
        <v>0</v>
      </c>
      <c r="R275" s="136">
        <f>Q275*H275</f>
        <v>0</v>
      </c>
      <c r="S275" s="136">
        <v>0</v>
      </c>
      <c r="T275" s="137">
        <f>S275*H275</f>
        <v>0</v>
      </c>
      <c r="AR275" s="138" t="s">
        <v>138</v>
      </c>
      <c r="AT275" s="138" t="s">
        <v>118</v>
      </c>
      <c r="AU275" s="138" t="s">
        <v>82</v>
      </c>
      <c r="AY275" s="16" t="s">
        <v>115</v>
      </c>
      <c r="BE275" s="139">
        <f>IF(N275="základní",J275,0)</f>
        <v>0</v>
      </c>
      <c r="BF275" s="139">
        <f>IF(N275="snížená",J275,0)</f>
        <v>0</v>
      </c>
      <c r="BG275" s="139">
        <f>IF(N275="zákl. přenesená",J275,0)</f>
        <v>0</v>
      </c>
      <c r="BH275" s="139">
        <f>IF(N275="sníž. přenesená",J275,0)</f>
        <v>0</v>
      </c>
      <c r="BI275" s="139">
        <f>IF(N275="nulová",J275,0)</f>
        <v>0</v>
      </c>
      <c r="BJ275" s="16" t="s">
        <v>80</v>
      </c>
      <c r="BK275" s="139">
        <f>ROUND(I275*H275,2)</f>
        <v>0</v>
      </c>
      <c r="BL275" s="16" t="s">
        <v>138</v>
      </c>
      <c r="BM275" s="138" t="s">
        <v>555</v>
      </c>
    </row>
    <row r="276" spans="2:65" s="1" customFormat="1">
      <c r="B276" s="31"/>
      <c r="D276" s="140" t="s">
        <v>125</v>
      </c>
      <c r="F276" s="141" t="s">
        <v>556</v>
      </c>
      <c r="I276" s="142"/>
      <c r="L276" s="31"/>
      <c r="M276" s="143"/>
      <c r="T276" s="52"/>
      <c r="AT276" s="16" t="s">
        <v>125</v>
      </c>
      <c r="AU276" s="16" t="s">
        <v>82</v>
      </c>
    </row>
    <row r="277" spans="2:65" s="12" customFormat="1">
      <c r="B277" s="144"/>
      <c r="D277" s="145" t="s">
        <v>136</v>
      </c>
      <c r="E277" s="146" t="s">
        <v>3</v>
      </c>
      <c r="F277" s="147" t="s">
        <v>557</v>
      </c>
      <c r="H277" s="148">
        <v>476.5</v>
      </c>
      <c r="I277" s="149"/>
      <c r="L277" s="144"/>
      <c r="M277" s="150"/>
      <c r="T277" s="151"/>
      <c r="AT277" s="146" t="s">
        <v>136</v>
      </c>
      <c r="AU277" s="146" t="s">
        <v>82</v>
      </c>
      <c r="AV277" s="12" t="s">
        <v>82</v>
      </c>
      <c r="AW277" s="12" t="s">
        <v>33</v>
      </c>
      <c r="AX277" s="12" t="s">
        <v>80</v>
      </c>
      <c r="AY277" s="146" t="s">
        <v>115</v>
      </c>
    </row>
    <row r="278" spans="2:65" s="1" customFormat="1" ht="16.5" customHeight="1">
      <c r="B278" s="126"/>
      <c r="C278" s="169" t="s">
        <v>558</v>
      </c>
      <c r="D278" s="169" t="s">
        <v>346</v>
      </c>
      <c r="E278" s="170" t="s">
        <v>559</v>
      </c>
      <c r="F278" s="171" t="s">
        <v>560</v>
      </c>
      <c r="G278" s="172" t="s">
        <v>561</v>
      </c>
      <c r="H278" s="173">
        <v>7.1479999999999997</v>
      </c>
      <c r="I278" s="174"/>
      <c r="J278" s="175">
        <f>ROUND(I278*H278,2)</f>
        <v>0</v>
      </c>
      <c r="K278" s="171" t="s">
        <v>122</v>
      </c>
      <c r="L278" s="176"/>
      <c r="M278" s="177" t="s">
        <v>3</v>
      </c>
      <c r="N278" s="178" t="s">
        <v>43</v>
      </c>
      <c r="P278" s="136">
        <f>O278*H278</f>
        <v>0</v>
      </c>
      <c r="Q278" s="136">
        <v>1E-3</v>
      </c>
      <c r="R278" s="136">
        <f>Q278*H278</f>
        <v>7.1479999999999998E-3</v>
      </c>
      <c r="S278" s="136">
        <v>0</v>
      </c>
      <c r="T278" s="137">
        <f>S278*H278</f>
        <v>0</v>
      </c>
      <c r="AR278" s="138" t="s">
        <v>161</v>
      </c>
      <c r="AT278" s="138" t="s">
        <v>346</v>
      </c>
      <c r="AU278" s="138" t="s">
        <v>82</v>
      </c>
      <c r="AY278" s="16" t="s">
        <v>115</v>
      </c>
      <c r="BE278" s="139">
        <f>IF(N278="základní",J278,0)</f>
        <v>0</v>
      </c>
      <c r="BF278" s="139">
        <f>IF(N278="snížená",J278,0)</f>
        <v>0</v>
      </c>
      <c r="BG278" s="139">
        <f>IF(N278="zákl. přenesená",J278,0)</f>
        <v>0</v>
      </c>
      <c r="BH278" s="139">
        <f>IF(N278="sníž. přenesená",J278,0)</f>
        <v>0</v>
      </c>
      <c r="BI278" s="139">
        <f>IF(N278="nulová",J278,0)</f>
        <v>0</v>
      </c>
      <c r="BJ278" s="16" t="s">
        <v>80</v>
      </c>
      <c r="BK278" s="139">
        <f>ROUND(I278*H278,2)</f>
        <v>0</v>
      </c>
      <c r="BL278" s="16" t="s">
        <v>138</v>
      </c>
      <c r="BM278" s="138" t="s">
        <v>562</v>
      </c>
    </row>
    <row r="279" spans="2:65" s="12" customFormat="1">
      <c r="B279" s="144"/>
      <c r="D279" s="145" t="s">
        <v>136</v>
      </c>
      <c r="E279" s="146" t="s">
        <v>3</v>
      </c>
      <c r="F279" s="147" t="s">
        <v>563</v>
      </c>
      <c r="H279" s="148">
        <v>7.1479999999999997</v>
      </c>
      <c r="I279" s="149"/>
      <c r="L279" s="144"/>
      <c r="M279" s="150"/>
      <c r="T279" s="151"/>
      <c r="AT279" s="146" t="s">
        <v>136</v>
      </c>
      <c r="AU279" s="146" t="s">
        <v>82</v>
      </c>
      <c r="AV279" s="12" t="s">
        <v>82</v>
      </c>
      <c r="AW279" s="12" t="s">
        <v>33</v>
      </c>
      <c r="AX279" s="12" t="s">
        <v>80</v>
      </c>
      <c r="AY279" s="146" t="s">
        <v>115</v>
      </c>
    </row>
    <row r="280" spans="2:65" s="1" customFormat="1" ht="24.2" customHeight="1">
      <c r="B280" s="126"/>
      <c r="C280" s="127" t="s">
        <v>564</v>
      </c>
      <c r="D280" s="127" t="s">
        <v>118</v>
      </c>
      <c r="E280" s="128" t="s">
        <v>565</v>
      </c>
      <c r="F280" s="129" t="s">
        <v>566</v>
      </c>
      <c r="G280" s="130" t="s">
        <v>238</v>
      </c>
      <c r="H280" s="131">
        <v>422.5</v>
      </c>
      <c r="I280" s="132"/>
      <c r="J280" s="133">
        <f>ROUND(I280*H280,2)</f>
        <v>0</v>
      </c>
      <c r="K280" s="129" t="s">
        <v>122</v>
      </c>
      <c r="L280" s="31"/>
      <c r="M280" s="134" t="s">
        <v>3</v>
      </c>
      <c r="N280" s="135" t="s">
        <v>43</v>
      </c>
      <c r="P280" s="136">
        <f>O280*H280</f>
        <v>0</v>
      </c>
      <c r="Q280" s="136">
        <v>0</v>
      </c>
      <c r="R280" s="136">
        <f>Q280*H280</f>
        <v>0</v>
      </c>
      <c r="S280" s="136">
        <v>0</v>
      </c>
      <c r="T280" s="137">
        <f>S280*H280</f>
        <v>0</v>
      </c>
      <c r="AR280" s="138" t="s">
        <v>138</v>
      </c>
      <c r="AT280" s="138" t="s">
        <v>118</v>
      </c>
      <c r="AU280" s="138" t="s">
        <v>82</v>
      </c>
      <c r="AY280" s="16" t="s">
        <v>115</v>
      </c>
      <c r="BE280" s="139">
        <f>IF(N280="základní",J280,0)</f>
        <v>0</v>
      </c>
      <c r="BF280" s="139">
        <f>IF(N280="snížená",J280,0)</f>
        <v>0</v>
      </c>
      <c r="BG280" s="139">
        <f>IF(N280="zákl. přenesená",J280,0)</f>
        <v>0</v>
      </c>
      <c r="BH280" s="139">
        <f>IF(N280="sníž. přenesená",J280,0)</f>
        <v>0</v>
      </c>
      <c r="BI280" s="139">
        <f>IF(N280="nulová",J280,0)</f>
        <v>0</v>
      </c>
      <c r="BJ280" s="16" t="s">
        <v>80</v>
      </c>
      <c r="BK280" s="139">
        <f>ROUND(I280*H280,2)</f>
        <v>0</v>
      </c>
      <c r="BL280" s="16" t="s">
        <v>138</v>
      </c>
      <c r="BM280" s="138" t="s">
        <v>567</v>
      </c>
    </row>
    <row r="281" spans="2:65" s="1" customFormat="1">
      <c r="B281" s="31"/>
      <c r="D281" s="140" t="s">
        <v>125</v>
      </c>
      <c r="F281" s="141" t="s">
        <v>568</v>
      </c>
      <c r="I281" s="142"/>
      <c r="L281" s="31"/>
      <c r="M281" s="143"/>
      <c r="T281" s="52"/>
      <c r="AT281" s="16" t="s">
        <v>125</v>
      </c>
      <c r="AU281" s="16" t="s">
        <v>82</v>
      </c>
    </row>
    <row r="282" spans="2:65" s="12" customFormat="1">
      <c r="B282" s="144"/>
      <c r="D282" s="145" t="s">
        <v>136</v>
      </c>
      <c r="E282" s="146" t="s">
        <v>3</v>
      </c>
      <c r="F282" s="147" t="s">
        <v>569</v>
      </c>
      <c r="H282" s="148">
        <v>422.5</v>
      </c>
      <c r="I282" s="149"/>
      <c r="L282" s="144"/>
      <c r="M282" s="150"/>
      <c r="T282" s="151"/>
      <c r="AT282" s="146" t="s">
        <v>136</v>
      </c>
      <c r="AU282" s="146" t="s">
        <v>82</v>
      </c>
      <c r="AV282" s="12" t="s">
        <v>82</v>
      </c>
      <c r="AW282" s="12" t="s">
        <v>33</v>
      </c>
      <c r="AX282" s="12" t="s">
        <v>80</v>
      </c>
      <c r="AY282" s="146" t="s">
        <v>115</v>
      </c>
    </row>
    <row r="283" spans="2:65" s="1" customFormat="1" ht="24.2" customHeight="1">
      <c r="B283" s="126"/>
      <c r="C283" s="127" t="s">
        <v>570</v>
      </c>
      <c r="D283" s="127" t="s">
        <v>118</v>
      </c>
      <c r="E283" s="128" t="s">
        <v>571</v>
      </c>
      <c r="F283" s="129" t="s">
        <v>572</v>
      </c>
      <c r="G283" s="130" t="s">
        <v>238</v>
      </c>
      <c r="H283" s="131">
        <v>476.5</v>
      </c>
      <c r="I283" s="132"/>
      <c r="J283" s="133">
        <f>ROUND(I283*H283,2)</f>
        <v>0</v>
      </c>
      <c r="K283" s="129" t="s">
        <v>122</v>
      </c>
      <c r="L283" s="31"/>
      <c r="M283" s="134" t="s">
        <v>3</v>
      </c>
      <c r="N283" s="135" t="s">
        <v>43</v>
      </c>
      <c r="P283" s="136">
        <f>O283*H283</f>
        <v>0</v>
      </c>
      <c r="Q283" s="136">
        <v>0</v>
      </c>
      <c r="R283" s="136">
        <f>Q283*H283</f>
        <v>0</v>
      </c>
      <c r="S283" s="136">
        <v>0</v>
      </c>
      <c r="T283" s="137">
        <f>S283*H283</f>
        <v>0</v>
      </c>
      <c r="AR283" s="138" t="s">
        <v>138</v>
      </c>
      <c r="AT283" s="138" t="s">
        <v>118</v>
      </c>
      <c r="AU283" s="138" t="s">
        <v>82</v>
      </c>
      <c r="AY283" s="16" t="s">
        <v>115</v>
      </c>
      <c r="BE283" s="139">
        <f>IF(N283="základní",J283,0)</f>
        <v>0</v>
      </c>
      <c r="BF283" s="139">
        <f>IF(N283="snížená",J283,0)</f>
        <v>0</v>
      </c>
      <c r="BG283" s="139">
        <f>IF(N283="zákl. přenesená",J283,0)</f>
        <v>0</v>
      </c>
      <c r="BH283" s="139">
        <f>IF(N283="sníž. přenesená",J283,0)</f>
        <v>0</v>
      </c>
      <c r="BI283" s="139">
        <f>IF(N283="nulová",J283,0)</f>
        <v>0</v>
      </c>
      <c r="BJ283" s="16" t="s">
        <v>80</v>
      </c>
      <c r="BK283" s="139">
        <f>ROUND(I283*H283,2)</f>
        <v>0</v>
      </c>
      <c r="BL283" s="16" t="s">
        <v>138</v>
      </c>
      <c r="BM283" s="138" t="s">
        <v>573</v>
      </c>
    </row>
    <row r="284" spans="2:65" s="1" customFormat="1">
      <c r="B284" s="31"/>
      <c r="D284" s="140" t="s">
        <v>125</v>
      </c>
      <c r="F284" s="141" t="s">
        <v>574</v>
      </c>
      <c r="I284" s="142"/>
      <c r="L284" s="31"/>
      <c r="M284" s="143"/>
      <c r="T284" s="52"/>
      <c r="AT284" s="16" t="s">
        <v>125</v>
      </c>
      <c r="AU284" s="16" t="s">
        <v>82</v>
      </c>
    </row>
    <row r="285" spans="2:65" s="12" customFormat="1">
      <c r="B285" s="144"/>
      <c r="D285" s="145" t="s">
        <v>136</v>
      </c>
      <c r="E285" s="146" t="s">
        <v>3</v>
      </c>
      <c r="F285" s="147" t="s">
        <v>557</v>
      </c>
      <c r="H285" s="148">
        <v>476.5</v>
      </c>
      <c r="I285" s="149"/>
      <c r="L285" s="144"/>
      <c r="M285" s="150"/>
      <c r="T285" s="151"/>
      <c r="AT285" s="146" t="s">
        <v>136</v>
      </c>
      <c r="AU285" s="146" t="s">
        <v>82</v>
      </c>
      <c r="AV285" s="12" t="s">
        <v>82</v>
      </c>
      <c r="AW285" s="12" t="s">
        <v>33</v>
      </c>
      <c r="AX285" s="12" t="s">
        <v>80</v>
      </c>
      <c r="AY285" s="146" t="s">
        <v>115</v>
      </c>
    </row>
    <row r="286" spans="2:65" s="1" customFormat="1" ht="16.5" customHeight="1">
      <c r="B286" s="126"/>
      <c r="C286" s="127" t="s">
        <v>575</v>
      </c>
      <c r="D286" s="127" t="s">
        <v>118</v>
      </c>
      <c r="E286" s="128" t="s">
        <v>576</v>
      </c>
      <c r="F286" s="129" t="s">
        <v>577</v>
      </c>
      <c r="G286" s="130" t="s">
        <v>283</v>
      </c>
      <c r="H286" s="131">
        <v>28.59</v>
      </c>
      <c r="I286" s="132"/>
      <c r="J286" s="133">
        <f>ROUND(I286*H286,2)</f>
        <v>0</v>
      </c>
      <c r="K286" s="129" t="s">
        <v>122</v>
      </c>
      <c r="L286" s="31"/>
      <c r="M286" s="134" t="s">
        <v>3</v>
      </c>
      <c r="N286" s="135" t="s">
        <v>43</v>
      </c>
      <c r="P286" s="136">
        <f>O286*H286</f>
        <v>0</v>
      </c>
      <c r="Q286" s="136">
        <v>0</v>
      </c>
      <c r="R286" s="136">
        <f>Q286*H286</f>
        <v>0</v>
      </c>
      <c r="S286" s="136">
        <v>0</v>
      </c>
      <c r="T286" s="137">
        <f>S286*H286</f>
        <v>0</v>
      </c>
      <c r="AR286" s="138" t="s">
        <v>138</v>
      </c>
      <c r="AT286" s="138" t="s">
        <v>118</v>
      </c>
      <c r="AU286" s="138" t="s">
        <v>82</v>
      </c>
      <c r="AY286" s="16" t="s">
        <v>115</v>
      </c>
      <c r="BE286" s="139">
        <f>IF(N286="základní",J286,0)</f>
        <v>0</v>
      </c>
      <c r="BF286" s="139">
        <f>IF(N286="snížená",J286,0)</f>
        <v>0</v>
      </c>
      <c r="BG286" s="139">
        <f>IF(N286="zákl. přenesená",J286,0)</f>
        <v>0</v>
      </c>
      <c r="BH286" s="139">
        <f>IF(N286="sníž. přenesená",J286,0)</f>
        <v>0</v>
      </c>
      <c r="BI286" s="139">
        <f>IF(N286="nulová",J286,0)</f>
        <v>0</v>
      </c>
      <c r="BJ286" s="16" t="s">
        <v>80</v>
      </c>
      <c r="BK286" s="139">
        <f>ROUND(I286*H286,2)</f>
        <v>0</v>
      </c>
      <c r="BL286" s="16" t="s">
        <v>138</v>
      </c>
      <c r="BM286" s="138" t="s">
        <v>578</v>
      </c>
    </row>
    <row r="287" spans="2:65" s="1" customFormat="1">
      <c r="B287" s="31"/>
      <c r="D287" s="140" t="s">
        <v>125</v>
      </c>
      <c r="F287" s="141" t="s">
        <v>579</v>
      </c>
      <c r="I287" s="142"/>
      <c r="L287" s="31"/>
      <c r="M287" s="143"/>
      <c r="T287" s="52"/>
      <c r="AT287" s="16" t="s">
        <v>125</v>
      </c>
      <c r="AU287" s="16" t="s">
        <v>82</v>
      </c>
    </row>
    <row r="288" spans="2:65" s="12" customFormat="1">
      <c r="B288" s="144"/>
      <c r="D288" s="145" t="s">
        <v>136</v>
      </c>
      <c r="E288" s="146" t="s">
        <v>3</v>
      </c>
      <c r="F288" s="147" t="s">
        <v>580</v>
      </c>
      <c r="H288" s="148">
        <v>28.59</v>
      </c>
      <c r="I288" s="149"/>
      <c r="L288" s="144"/>
      <c r="M288" s="150"/>
      <c r="T288" s="151"/>
      <c r="AT288" s="146" t="s">
        <v>136</v>
      </c>
      <c r="AU288" s="146" t="s">
        <v>82</v>
      </c>
      <c r="AV288" s="12" t="s">
        <v>82</v>
      </c>
      <c r="AW288" s="12" t="s">
        <v>33</v>
      </c>
      <c r="AX288" s="12" t="s">
        <v>80</v>
      </c>
      <c r="AY288" s="146" t="s">
        <v>115</v>
      </c>
    </row>
    <row r="289" spans="2:65" s="1" customFormat="1" ht="16.5" customHeight="1">
      <c r="B289" s="126"/>
      <c r="C289" s="127" t="s">
        <v>581</v>
      </c>
      <c r="D289" s="127" t="s">
        <v>118</v>
      </c>
      <c r="E289" s="128" t="s">
        <v>582</v>
      </c>
      <c r="F289" s="129" t="s">
        <v>583</v>
      </c>
      <c r="G289" s="130" t="s">
        <v>283</v>
      </c>
      <c r="H289" s="131">
        <v>28.59</v>
      </c>
      <c r="I289" s="132"/>
      <c r="J289" s="133">
        <f>ROUND(I289*H289,2)</f>
        <v>0</v>
      </c>
      <c r="K289" s="129" t="s">
        <v>122</v>
      </c>
      <c r="L289" s="31"/>
      <c r="M289" s="134" t="s">
        <v>3</v>
      </c>
      <c r="N289" s="135" t="s">
        <v>43</v>
      </c>
      <c r="P289" s="136">
        <f>O289*H289</f>
        <v>0</v>
      </c>
      <c r="Q289" s="136">
        <v>0</v>
      </c>
      <c r="R289" s="136">
        <f>Q289*H289</f>
        <v>0</v>
      </c>
      <c r="S289" s="136">
        <v>0</v>
      </c>
      <c r="T289" s="137">
        <f>S289*H289</f>
        <v>0</v>
      </c>
      <c r="AR289" s="138" t="s">
        <v>138</v>
      </c>
      <c r="AT289" s="138" t="s">
        <v>118</v>
      </c>
      <c r="AU289" s="138" t="s">
        <v>82</v>
      </c>
      <c r="AY289" s="16" t="s">
        <v>115</v>
      </c>
      <c r="BE289" s="139">
        <f>IF(N289="základní",J289,0)</f>
        <v>0</v>
      </c>
      <c r="BF289" s="139">
        <f>IF(N289="snížená",J289,0)</f>
        <v>0</v>
      </c>
      <c r="BG289" s="139">
        <f>IF(N289="zákl. přenesená",J289,0)</f>
        <v>0</v>
      </c>
      <c r="BH289" s="139">
        <f>IF(N289="sníž. přenesená",J289,0)</f>
        <v>0</v>
      </c>
      <c r="BI289" s="139">
        <f>IF(N289="nulová",J289,0)</f>
        <v>0</v>
      </c>
      <c r="BJ289" s="16" t="s">
        <v>80</v>
      </c>
      <c r="BK289" s="139">
        <f>ROUND(I289*H289,2)</f>
        <v>0</v>
      </c>
      <c r="BL289" s="16" t="s">
        <v>138</v>
      </c>
      <c r="BM289" s="138" t="s">
        <v>584</v>
      </c>
    </row>
    <row r="290" spans="2:65" s="1" customFormat="1">
      <c r="B290" s="31"/>
      <c r="D290" s="140" t="s">
        <v>125</v>
      </c>
      <c r="F290" s="141" t="s">
        <v>585</v>
      </c>
      <c r="I290" s="142"/>
      <c r="L290" s="31"/>
      <c r="M290" s="143"/>
      <c r="T290" s="52"/>
      <c r="AT290" s="16" t="s">
        <v>125</v>
      </c>
      <c r="AU290" s="16" t="s">
        <v>82</v>
      </c>
    </row>
    <row r="291" spans="2:65" s="11" customFormat="1" ht="22.9" customHeight="1">
      <c r="B291" s="114"/>
      <c r="D291" s="115" t="s">
        <v>71</v>
      </c>
      <c r="E291" s="124" t="s">
        <v>82</v>
      </c>
      <c r="F291" s="124" t="s">
        <v>586</v>
      </c>
      <c r="I291" s="117"/>
      <c r="J291" s="125">
        <f>BK291</f>
        <v>0</v>
      </c>
      <c r="L291" s="114"/>
      <c r="M291" s="119"/>
      <c r="P291" s="120">
        <f>SUM(P292:P378)</f>
        <v>0</v>
      </c>
      <c r="R291" s="120">
        <f>SUM(R292:R378)</f>
        <v>431.89171829999998</v>
      </c>
      <c r="T291" s="121">
        <f>SUM(T292:T378)</f>
        <v>0</v>
      </c>
      <c r="AR291" s="115" t="s">
        <v>80</v>
      </c>
      <c r="AT291" s="122" t="s">
        <v>71</v>
      </c>
      <c r="AU291" s="122" t="s">
        <v>80</v>
      </c>
      <c r="AY291" s="115" t="s">
        <v>115</v>
      </c>
      <c r="BK291" s="123">
        <f>SUM(BK292:BK378)</f>
        <v>0</v>
      </c>
    </row>
    <row r="292" spans="2:65" s="1" customFormat="1" ht="16.5" customHeight="1">
      <c r="B292" s="126"/>
      <c r="C292" s="127" t="s">
        <v>587</v>
      </c>
      <c r="D292" s="127" t="s">
        <v>118</v>
      </c>
      <c r="E292" s="128" t="s">
        <v>588</v>
      </c>
      <c r="F292" s="129" t="s">
        <v>589</v>
      </c>
      <c r="G292" s="130" t="s">
        <v>283</v>
      </c>
      <c r="H292" s="131">
        <v>22.96</v>
      </c>
      <c r="I292" s="132"/>
      <c r="J292" s="133">
        <f>ROUND(I292*H292,2)</f>
        <v>0</v>
      </c>
      <c r="K292" s="129" t="s">
        <v>122</v>
      </c>
      <c r="L292" s="31"/>
      <c r="M292" s="134" t="s">
        <v>3</v>
      </c>
      <c r="N292" s="135" t="s">
        <v>43</v>
      </c>
      <c r="P292" s="136">
        <f>O292*H292</f>
        <v>0</v>
      </c>
      <c r="Q292" s="136">
        <v>0</v>
      </c>
      <c r="R292" s="136">
        <f>Q292*H292</f>
        <v>0</v>
      </c>
      <c r="S292" s="136">
        <v>0</v>
      </c>
      <c r="T292" s="137">
        <f>S292*H292</f>
        <v>0</v>
      </c>
      <c r="AR292" s="138" t="s">
        <v>138</v>
      </c>
      <c r="AT292" s="138" t="s">
        <v>118</v>
      </c>
      <c r="AU292" s="138" t="s">
        <v>82</v>
      </c>
      <c r="AY292" s="16" t="s">
        <v>115</v>
      </c>
      <c r="BE292" s="139">
        <f>IF(N292="základní",J292,0)</f>
        <v>0</v>
      </c>
      <c r="BF292" s="139">
        <f>IF(N292="snížená",J292,0)</f>
        <v>0</v>
      </c>
      <c r="BG292" s="139">
        <f>IF(N292="zákl. přenesená",J292,0)</f>
        <v>0</v>
      </c>
      <c r="BH292" s="139">
        <f>IF(N292="sníž. přenesená",J292,0)</f>
        <v>0</v>
      </c>
      <c r="BI292" s="139">
        <f>IF(N292="nulová",J292,0)</f>
        <v>0</v>
      </c>
      <c r="BJ292" s="16" t="s">
        <v>80</v>
      </c>
      <c r="BK292" s="139">
        <f>ROUND(I292*H292,2)</f>
        <v>0</v>
      </c>
      <c r="BL292" s="16" t="s">
        <v>138</v>
      </c>
      <c r="BM292" s="138" t="s">
        <v>590</v>
      </c>
    </row>
    <row r="293" spans="2:65" s="1" customFormat="1">
      <c r="B293" s="31"/>
      <c r="D293" s="140" t="s">
        <v>125</v>
      </c>
      <c r="F293" s="141" t="s">
        <v>591</v>
      </c>
      <c r="I293" s="142"/>
      <c r="L293" s="31"/>
      <c r="M293" s="143"/>
      <c r="T293" s="52"/>
      <c r="AT293" s="16" t="s">
        <v>125</v>
      </c>
      <c r="AU293" s="16" t="s">
        <v>82</v>
      </c>
    </row>
    <row r="294" spans="2:65" s="12" customFormat="1">
      <c r="B294" s="144"/>
      <c r="D294" s="145" t="s">
        <v>136</v>
      </c>
      <c r="E294" s="146" t="s">
        <v>3</v>
      </c>
      <c r="F294" s="147" t="s">
        <v>592</v>
      </c>
      <c r="H294" s="148">
        <v>22.96</v>
      </c>
      <c r="I294" s="149"/>
      <c r="L294" s="144"/>
      <c r="M294" s="150"/>
      <c r="T294" s="151"/>
      <c r="AT294" s="146" t="s">
        <v>136</v>
      </c>
      <c r="AU294" s="146" t="s">
        <v>82</v>
      </c>
      <c r="AV294" s="12" t="s">
        <v>82</v>
      </c>
      <c r="AW294" s="12" t="s">
        <v>33</v>
      </c>
      <c r="AX294" s="12" t="s">
        <v>80</v>
      </c>
      <c r="AY294" s="146" t="s">
        <v>115</v>
      </c>
    </row>
    <row r="295" spans="2:65" s="1" customFormat="1" ht="24.2" customHeight="1">
      <c r="B295" s="126"/>
      <c r="C295" s="127" t="s">
        <v>593</v>
      </c>
      <c r="D295" s="127" t="s">
        <v>118</v>
      </c>
      <c r="E295" s="128" t="s">
        <v>594</v>
      </c>
      <c r="F295" s="129" t="s">
        <v>595</v>
      </c>
      <c r="G295" s="130" t="s">
        <v>238</v>
      </c>
      <c r="H295" s="131">
        <v>68.88</v>
      </c>
      <c r="I295" s="132"/>
      <c r="J295" s="133">
        <f>ROUND(I295*H295,2)</f>
        <v>0</v>
      </c>
      <c r="K295" s="129" t="s">
        <v>122</v>
      </c>
      <c r="L295" s="31"/>
      <c r="M295" s="134" t="s">
        <v>3</v>
      </c>
      <c r="N295" s="135" t="s">
        <v>43</v>
      </c>
      <c r="P295" s="136">
        <f>O295*H295</f>
        <v>0</v>
      </c>
      <c r="Q295" s="136">
        <v>3.1E-4</v>
      </c>
      <c r="R295" s="136">
        <f>Q295*H295</f>
        <v>2.1352799999999998E-2</v>
      </c>
      <c r="S295" s="136">
        <v>0</v>
      </c>
      <c r="T295" s="137">
        <f>S295*H295</f>
        <v>0</v>
      </c>
      <c r="AR295" s="138" t="s">
        <v>138</v>
      </c>
      <c r="AT295" s="138" t="s">
        <v>118</v>
      </c>
      <c r="AU295" s="138" t="s">
        <v>82</v>
      </c>
      <c r="AY295" s="16" t="s">
        <v>115</v>
      </c>
      <c r="BE295" s="139">
        <f>IF(N295="základní",J295,0)</f>
        <v>0</v>
      </c>
      <c r="BF295" s="139">
        <f>IF(N295="snížená",J295,0)</f>
        <v>0</v>
      </c>
      <c r="BG295" s="139">
        <f>IF(N295="zákl. přenesená",J295,0)</f>
        <v>0</v>
      </c>
      <c r="BH295" s="139">
        <f>IF(N295="sníž. přenesená",J295,0)</f>
        <v>0</v>
      </c>
      <c r="BI295" s="139">
        <f>IF(N295="nulová",J295,0)</f>
        <v>0</v>
      </c>
      <c r="BJ295" s="16" t="s">
        <v>80</v>
      </c>
      <c r="BK295" s="139">
        <f>ROUND(I295*H295,2)</f>
        <v>0</v>
      </c>
      <c r="BL295" s="16" t="s">
        <v>138</v>
      </c>
      <c r="BM295" s="138" t="s">
        <v>596</v>
      </c>
    </row>
    <row r="296" spans="2:65" s="1" customFormat="1">
      <c r="B296" s="31"/>
      <c r="D296" s="140" t="s">
        <v>125</v>
      </c>
      <c r="F296" s="141" t="s">
        <v>597</v>
      </c>
      <c r="I296" s="142"/>
      <c r="L296" s="31"/>
      <c r="M296" s="143"/>
      <c r="T296" s="52"/>
      <c r="AT296" s="16" t="s">
        <v>125</v>
      </c>
      <c r="AU296" s="16" t="s">
        <v>82</v>
      </c>
    </row>
    <row r="297" spans="2:65" s="12" customFormat="1">
      <c r="B297" s="144"/>
      <c r="D297" s="145" t="s">
        <v>136</v>
      </c>
      <c r="E297" s="146" t="s">
        <v>3</v>
      </c>
      <c r="F297" s="147" t="s">
        <v>598</v>
      </c>
      <c r="H297" s="148">
        <v>68.88</v>
      </c>
      <c r="I297" s="149"/>
      <c r="L297" s="144"/>
      <c r="M297" s="150"/>
      <c r="T297" s="151"/>
      <c r="AT297" s="146" t="s">
        <v>136</v>
      </c>
      <c r="AU297" s="146" t="s">
        <v>82</v>
      </c>
      <c r="AV297" s="12" t="s">
        <v>82</v>
      </c>
      <c r="AW297" s="12" t="s">
        <v>33</v>
      </c>
      <c r="AX297" s="12" t="s">
        <v>80</v>
      </c>
      <c r="AY297" s="146" t="s">
        <v>115</v>
      </c>
    </row>
    <row r="298" spans="2:65" s="1" customFormat="1" ht="16.5" customHeight="1">
      <c r="B298" s="126"/>
      <c r="C298" s="169" t="s">
        <v>599</v>
      </c>
      <c r="D298" s="169" t="s">
        <v>346</v>
      </c>
      <c r="E298" s="170" t="s">
        <v>600</v>
      </c>
      <c r="F298" s="171" t="s">
        <v>601</v>
      </c>
      <c r="G298" s="172" t="s">
        <v>238</v>
      </c>
      <c r="H298" s="173">
        <v>68.88</v>
      </c>
      <c r="I298" s="174"/>
      <c r="J298" s="175">
        <f>ROUND(I298*H298,2)</f>
        <v>0</v>
      </c>
      <c r="K298" s="171" t="s">
        <v>122</v>
      </c>
      <c r="L298" s="176"/>
      <c r="M298" s="177" t="s">
        <v>3</v>
      </c>
      <c r="N298" s="178" t="s">
        <v>43</v>
      </c>
      <c r="P298" s="136">
        <f>O298*H298</f>
        <v>0</v>
      </c>
      <c r="Q298" s="136">
        <v>8.0000000000000004E-4</v>
      </c>
      <c r="R298" s="136">
        <f>Q298*H298</f>
        <v>5.5104E-2</v>
      </c>
      <c r="S298" s="136">
        <v>0</v>
      </c>
      <c r="T298" s="137">
        <f>S298*H298</f>
        <v>0</v>
      </c>
      <c r="AR298" s="138" t="s">
        <v>161</v>
      </c>
      <c r="AT298" s="138" t="s">
        <v>346</v>
      </c>
      <c r="AU298" s="138" t="s">
        <v>82</v>
      </c>
      <c r="AY298" s="16" t="s">
        <v>115</v>
      </c>
      <c r="BE298" s="139">
        <f>IF(N298="základní",J298,0)</f>
        <v>0</v>
      </c>
      <c r="BF298" s="139">
        <f>IF(N298="snížená",J298,0)</f>
        <v>0</v>
      </c>
      <c r="BG298" s="139">
        <f>IF(N298="zákl. přenesená",J298,0)</f>
        <v>0</v>
      </c>
      <c r="BH298" s="139">
        <f>IF(N298="sníž. přenesená",J298,0)</f>
        <v>0</v>
      </c>
      <c r="BI298" s="139">
        <f>IF(N298="nulová",J298,0)</f>
        <v>0</v>
      </c>
      <c r="BJ298" s="16" t="s">
        <v>80</v>
      </c>
      <c r="BK298" s="139">
        <f>ROUND(I298*H298,2)</f>
        <v>0</v>
      </c>
      <c r="BL298" s="16" t="s">
        <v>138</v>
      </c>
      <c r="BM298" s="138" t="s">
        <v>602</v>
      </c>
    </row>
    <row r="299" spans="2:65" s="1" customFormat="1" ht="16.5" customHeight="1">
      <c r="B299" s="126"/>
      <c r="C299" s="127" t="s">
        <v>603</v>
      </c>
      <c r="D299" s="127" t="s">
        <v>118</v>
      </c>
      <c r="E299" s="128" t="s">
        <v>604</v>
      </c>
      <c r="F299" s="129" t="s">
        <v>605</v>
      </c>
      <c r="G299" s="130" t="s">
        <v>283</v>
      </c>
      <c r="H299" s="131">
        <v>27.42</v>
      </c>
      <c r="I299" s="132"/>
      <c r="J299" s="133">
        <f>ROUND(I299*H299,2)</f>
        <v>0</v>
      </c>
      <c r="K299" s="129" t="s">
        <v>122</v>
      </c>
      <c r="L299" s="31"/>
      <c r="M299" s="134" t="s">
        <v>3</v>
      </c>
      <c r="N299" s="135" t="s">
        <v>43</v>
      </c>
      <c r="P299" s="136">
        <f>O299*H299</f>
        <v>0</v>
      </c>
      <c r="Q299" s="136">
        <v>2.3010199999999998</v>
      </c>
      <c r="R299" s="136">
        <f>Q299*H299</f>
        <v>63.093968400000001</v>
      </c>
      <c r="S299" s="136">
        <v>0</v>
      </c>
      <c r="T299" s="137">
        <f>S299*H299</f>
        <v>0</v>
      </c>
      <c r="AR299" s="138" t="s">
        <v>138</v>
      </c>
      <c r="AT299" s="138" t="s">
        <v>118</v>
      </c>
      <c r="AU299" s="138" t="s">
        <v>82</v>
      </c>
      <c r="AY299" s="16" t="s">
        <v>115</v>
      </c>
      <c r="BE299" s="139">
        <f>IF(N299="základní",J299,0)</f>
        <v>0</v>
      </c>
      <c r="BF299" s="139">
        <f>IF(N299="snížená",J299,0)</f>
        <v>0</v>
      </c>
      <c r="BG299" s="139">
        <f>IF(N299="zákl. přenesená",J299,0)</f>
        <v>0</v>
      </c>
      <c r="BH299" s="139">
        <f>IF(N299="sníž. přenesená",J299,0)</f>
        <v>0</v>
      </c>
      <c r="BI299" s="139">
        <f>IF(N299="nulová",J299,0)</f>
        <v>0</v>
      </c>
      <c r="BJ299" s="16" t="s">
        <v>80</v>
      </c>
      <c r="BK299" s="139">
        <f>ROUND(I299*H299,2)</f>
        <v>0</v>
      </c>
      <c r="BL299" s="16" t="s">
        <v>138</v>
      </c>
      <c r="BM299" s="138" t="s">
        <v>606</v>
      </c>
    </row>
    <row r="300" spans="2:65" s="1" customFormat="1">
      <c r="B300" s="31"/>
      <c r="D300" s="140" t="s">
        <v>125</v>
      </c>
      <c r="F300" s="141" t="s">
        <v>607</v>
      </c>
      <c r="I300" s="142"/>
      <c r="L300" s="31"/>
      <c r="M300" s="143"/>
      <c r="T300" s="52"/>
      <c r="AT300" s="16" t="s">
        <v>125</v>
      </c>
      <c r="AU300" s="16" t="s">
        <v>82</v>
      </c>
    </row>
    <row r="301" spans="2:65" s="14" customFormat="1">
      <c r="B301" s="163"/>
      <c r="D301" s="145" t="s">
        <v>136</v>
      </c>
      <c r="E301" s="164" t="s">
        <v>3</v>
      </c>
      <c r="F301" s="165" t="s">
        <v>608</v>
      </c>
      <c r="H301" s="164" t="s">
        <v>3</v>
      </c>
      <c r="I301" s="166"/>
      <c r="L301" s="163"/>
      <c r="M301" s="167"/>
      <c r="T301" s="168"/>
      <c r="AT301" s="164" t="s">
        <v>136</v>
      </c>
      <c r="AU301" s="164" t="s">
        <v>82</v>
      </c>
      <c r="AV301" s="14" t="s">
        <v>80</v>
      </c>
      <c r="AW301" s="14" t="s">
        <v>33</v>
      </c>
      <c r="AX301" s="14" t="s">
        <v>72</v>
      </c>
      <c r="AY301" s="164" t="s">
        <v>115</v>
      </c>
    </row>
    <row r="302" spans="2:65" s="12" customFormat="1">
      <c r="B302" s="144"/>
      <c r="D302" s="145" t="s">
        <v>136</v>
      </c>
      <c r="E302" s="146" t="s">
        <v>3</v>
      </c>
      <c r="F302" s="147" t="s">
        <v>609</v>
      </c>
      <c r="H302" s="148">
        <v>6.12</v>
      </c>
      <c r="I302" s="149"/>
      <c r="L302" s="144"/>
      <c r="M302" s="150"/>
      <c r="T302" s="151"/>
      <c r="AT302" s="146" t="s">
        <v>136</v>
      </c>
      <c r="AU302" s="146" t="s">
        <v>82</v>
      </c>
      <c r="AV302" s="12" t="s">
        <v>82</v>
      </c>
      <c r="AW302" s="12" t="s">
        <v>33</v>
      </c>
      <c r="AX302" s="12" t="s">
        <v>72</v>
      </c>
      <c r="AY302" s="146" t="s">
        <v>115</v>
      </c>
    </row>
    <row r="303" spans="2:65" s="12" customFormat="1">
      <c r="B303" s="144"/>
      <c r="D303" s="145" t="s">
        <v>136</v>
      </c>
      <c r="E303" s="146" t="s">
        <v>3</v>
      </c>
      <c r="F303" s="147" t="s">
        <v>610</v>
      </c>
      <c r="H303" s="148">
        <v>21.3</v>
      </c>
      <c r="I303" s="149"/>
      <c r="L303" s="144"/>
      <c r="M303" s="150"/>
      <c r="T303" s="151"/>
      <c r="AT303" s="146" t="s">
        <v>136</v>
      </c>
      <c r="AU303" s="146" t="s">
        <v>82</v>
      </c>
      <c r="AV303" s="12" t="s">
        <v>82</v>
      </c>
      <c r="AW303" s="12" t="s">
        <v>33</v>
      </c>
      <c r="AX303" s="12" t="s">
        <v>72</v>
      </c>
      <c r="AY303" s="146" t="s">
        <v>115</v>
      </c>
    </row>
    <row r="304" spans="2:65" s="13" customFormat="1">
      <c r="B304" s="153"/>
      <c r="D304" s="145" t="s">
        <v>136</v>
      </c>
      <c r="E304" s="154" t="s">
        <v>3</v>
      </c>
      <c r="F304" s="155" t="s">
        <v>200</v>
      </c>
      <c r="H304" s="156">
        <v>27.42</v>
      </c>
      <c r="I304" s="157"/>
      <c r="L304" s="153"/>
      <c r="M304" s="158"/>
      <c r="T304" s="159"/>
      <c r="AT304" s="154" t="s">
        <v>136</v>
      </c>
      <c r="AU304" s="154" t="s">
        <v>82</v>
      </c>
      <c r="AV304" s="13" t="s">
        <v>138</v>
      </c>
      <c r="AW304" s="13" t="s">
        <v>33</v>
      </c>
      <c r="AX304" s="13" t="s">
        <v>80</v>
      </c>
      <c r="AY304" s="154" t="s">
        <v>115</v>
      </c>
    </row>
    <row r="305" spans="2:65" s="1" customFormat="1" ht="16.5" customHeight="1">
      <c r="B305" s="126"/>
      <c r="C305" s="127" t="s">
        <v>611</v>
      </c>
      <c r="D305" s="127" t="s">
        <v>118</v>
      </c>
      <c r="E305" s="128" t="s">
        <v>612</v>
      </c>
      <c r="F305" s="129" t="s">
        <v>613</v>
      </c>
      <c r="G305" s="130" t="s">
        <v>340</v>
      </c>
      <c r="H305" s="131">
        <v>142.5</v>
      </c>
      <c r="I305" s="132"/>
      <c r="J305" s="133">
        <f>ROUND(I305*H305,2)</f>
        <v>0</v>
      </c>
      <c r="K305" s="129" t="s">
        <v>122</v>
      </c>
      <c r="L305" s="31"/>
      <c r="M305" s="134" t="s">
        <v>3</v>
      </c>
      <c r="N305" s="135" t="s">
        <v>43</v>
      </c>
      <c r="P305" s="136">
        <f>O305*H305</f>
        <v>0</v>
      </c>
      <c r="Q305" s="136">
        <v>1.16E-3</v>
      </c>
      <c r="R305" s="136">
        <f>Q305*H305</f>
        <v>0.1653</v>
      </c>
      <c r="S305" s="136">
        <v>0</v>
      </c>
      <c r="T305" s="137">
        <f>S305*H305</f>
        <v>0</v>
      </c>
      <c r="AR305" s="138" t="s">
        <v>138</v>
      </c>
      <c r="AT305" s="138" t="s">
        <v>118</v>
      </c>
      <c r="AU305" s="138" t="s">
        <v>82</v>
      </c>
      <c r="AY305" s="16" t="s">
        <v>115</v>
      </c>
      <c r="BE305" s="139">
        <f>IF(N305="základní",J305,0)</f>
        <v>0</v>
      </c>
      <c r="BF305" s="139">
        <f>IF(N305="snížená",J305,0)</f>
        <v>0</v>
      </c>
      <c r="BG305" s="139">
        <f>IF(N305="zákl. přenesená",J305,0)</f>
        <v>0</v>
      </c>
      <c r="BH305" s="139">
        <f>IF(N305="sníž. přenesená",J305,0)</f>
        <v>0</v>
      </c>
      <c r="BI305" s="139">
        <f>IF(N305="nulová",J305,0)</f>
        <v>0</v>
      </c>
      <c r="BJ305" s="16" t="s">
        <v>80</v>
      </c>
      <c r="BK305" s="139">
        <f>ROUND(I305*H305,2)</f>
        <v>0</v>
      </c>
      <c r="BL305" s="16" t="s">
        <v>138</v>
      </c>
      <c r="BM305" s="138" t="s">
        <v>614</v>
      </c>
    </row>
    <row r="306" spans="2:65" s="1" customFormat="1">
      <c r="B306" s="31"/>
      <c r="D306" s="140" t="s">
        <v>125</v>
      </c>
      <c r="F306" s="141" t="s">
        <v>615</v>
      </c>
      <c r="I306" s="142"/>
      <c r="L306" s="31"/>
      <c r="M306" s="143"/>
      <c r="T306" s="52"/>
      <c r="AT306" s="16" t="s">
        <v>125</v>
      </c>
      <c r="AU306" s="16" t="s">
        <v>82</v>
      </c>
    </row>
    <row r="307" spans="2:65" s="14" customFormat="1">
      <c r="B307" s="163"/>
      <c r="D307" s="145" t="s">
        <v>136</v>
      </c>
      <c r="E307" s="164" t="s">
        <v>3</v>
      </c>
      <c r="F307" s="165" t="s">
        <v>616</v>
      </c>
      <c r="H307" s="164" t="s">
        <v>3</v>
      </c>
      <c r="I307" s="166"/>
      <c r="L307" s="163"/>
      <c r="M307" s="167"/>
      <c r="T307" s="168"/>
      <c r="AT307" s="164" t="s">
        <v>136</v>
      </c>
      <c r="AU307" s="164" t="s">
        <v>82</v>
      </c>
      <c r="AV307" s="14" t="s">
        <v>80</v>
      </c>
      <c r="AW307" s="14" t="s">
        <v>33</v>
      </c>
      <c r="AX307" s="14" t="s">
        <v>72</v>
      </c>
      <c r="AY307" s="164" t="s">
        <v>115</v>
      </c>
    </row>
    <row r="308" spans="2:65" s="12" customFormat="1">
      <c r="B308" s="144"/>
      <c r="D308" s="145" t="s">
        <v>136</v>
      </c>
      <c r="E308" s="146" t="s">
        <v>3</v>
      </c>
      <c r="F308" s="147" t="s">
        <v>617</v>
      </c>
      <c r="H308" s="148">
        <v>75</v>
      </c>
      <c r="I308" s="149"/>
      <c r="L308" s="144"/>
      <c r="M308" s="150"/>
      <c r="T308" s="151"/>
      <c r="AT308" s="146" t="s">
        <v>136</v>
      </c>
      <c r="AU308" s="146" t="s">
        <v>82</v>
      </c>
      <c r="AV308" s="12" t="s">
        <v>82</v>
      </c>
      <c r="AW308" s="12" t="s">
        <v>33</v>
      </c>
      <c r="AX308" s="12" t="s">
        <v>72</v>
      </c>
      <c r="AY308" s="146" t="s">
        <v>115</v>
      </c>
    </row>
    <row r="309" spans="2:65" s="12" customFormat="1">
      <c r="B309" s="144"/>
      <c r="D309" s="145" t="s">
        <v>136</v>
      </c>
      <c r="E309" s="146" t="s">
        <v>3</v>
      </c>
      <c r="F309" s="147" t="s">
        <v>618</v>
      </c>
      <c r="H309" s="148">
        <v>67.5</v>
      </c>
      <c r="I309" s="149"/>
      <c r="L309" s="144"/>
      <c r="M309" s="150"/>
      <c r="T309" s="151"/>
      <c r="AT309" s="146" t="s">
        <v>136</v>
      </c>
      <c r="AU309" s="146" t="s">
        <v>82</v>
      </c>
      <c r="AV309" s="12" t="s">
        <v>82</v>
      </c>
      <c r="AW309" s="12" t="s">
        <v>33</v>
      </c>
      <c r="AX309" s="12" t="s">
        <v>72</v>
      </c>
      <c r="AY309" s="146" t="s">
        <v>115</v>
      </c>
    </row>
    <row r="310" spans="2:65" s="13" customFormat="1">
      <c r="B310" s="153"/>
      <c r="D310" s="145" t="s">
        <v>136</v>
      </c>
      <c r="E310" s="154" t="s">
        <v>3</v>
      </c>
      <c r="F310" s="155" t="s">
        <v>200</v>
      </c>
      <c r="H310" s="156">
        <v>142.5</v>
      </c>
      <c r="I310" s="157"/>
      <c r="L310" s="153"/>
      <c r="M310" s="158"/>
      <c r="T310" s="159"/>
      <c r="AT310" s="154" t="s">
        <v>136</v>
      </c>
      <c r="AU310" s="154" t="s">
        <v>82</v>
      </c>
      <c r="AV310" s="13" t="s">
        <v>138</v>
      </c>
      <c r="AW310" s="13" t="s">
        <v>33</v>
      </c>
      <c r="AX310" s="13" t="s">
        <v>80</v>
      </c>
      <c r="AY310" s="154" t="s">
        <v>115</v>
      </c>
    </row>
    <row r="311" spans="2:65" s="1" customFormat="1" ht="24.2" customHeight="1">
      <c r="B311" s="126"/>
      <c r="C311" s="127" t="s">
        <v>619</v>
      </c>
      <c r="D311" s="127" t="s">
        <v>118</v>
      </c>
      <c r="E311" s="128" t="s">
        <v>620</v>
      </c>
      <c r="F311" s="129" t="s">
        <v>621</v>
      </c>
      <c r="G311" s="130" t="s">
        <v>238</v>
      </c>
      <c r="H311" s="131">
        <v>607.79999999999995</v>
      </c>
      <c r="I311" s="132"/>
      <c r="J311" s="133">
        <f>ROUND(I311*H311,2)</f>
        <v>0</v>
      </c>
      <c r="K311" s="129" t="s">
        <v>122</v>
      </c>
      <c r="L311" s="31"/>
      <c r="M311" s="134" t="s">
        <v>3</v>
      </c>
      <c r="N311" s="135" t="s">
        <v>43</v>
      </c>
      <c r="P311" s="136">
        <f>O311*H311</f>
        <v>0</v>
      </c>
      <c r="Q311" s="136">
        <v>1E-4</v>
      </c>
      <c r="R311" s="136">
        <f>Q311*H311</f>
        <v>6.0780000000000001E-2</v>
      </c>
      <c r="S311" s="136">
        <v>0</v>
      </c>
      <c r="T311" s="137">
        <f>S311*H311</f>
        <v>0</v>
      </c>
      <c r="AR311" s="138" t="s">
        <v>138</v>
      </c>
      <c r="AT311" s="138" t="s">
        <v>118</v>
      </c>
      <c r="AU311" s="138" t="s">
        <v>82</v>
      </c>
      <c r="AY311" s="16" t="s">
        <v>115</v>
      </c>
      <c r="BE311" s="139">
        <f>IF(N311="základní",J311,0)</f>
        <v>0</v>
      </c>
      <c r="BF311" s="139">
        <f>IF(N311="snížená",J311,0)</f>
        <v>0</v>
      </c>
      <c r="BG311" s="139">
        <f>IF(N311="zákl. přenesená",J311,0)</f>
        <v>0</v>
      </c>
      <c r="BH311" s="139">
        <f>IF(N311="sníž. přenesená",J311,0)</f>
        <v>0</v>
      </c>
      <c r="BI311" s="139">
        <f>IF(N311="nulová",J311,0)</f>
        <v>0</v>
      </c>
      <c r="BJ311" s="16" t="s">
        <v>80</v>
      </c>
      <c r="BK311" s="139">
        <f>ROUND(I311*H311,2)</f>
        <v>0</v>
      </c>
      <c r="BL311" s="16" t="s">
        <v>138</v>
      </c>
      <c r="BM311" s="138" t="s">
        <v>622</v>
      </c>
    </row>
    <row r="312" spans="2:65" s="1" customFormat="1">
      <c r="B312" s="31"/>
      <c r="D312" s="140" t="s">
        <v>125</v>
      </c>
      <c r="F312" s="141" t="s">
        <v>623</v>
      </c>
      <c r="I312" s="142"/>
      <c r="L312" s="31"/>
      <c r="M312" s="143"/>
      <c r="T312" s="52"/>
      <c r="AT312" s="16" t="s">
        <v>125</v>
      </c>
      <c r="AU312" s="16" t="s">
        <v>82</v>
      </c>
    </row>
    <row r="313" spans="2:65" s="14" customFormat="1">
      <c r="B313" s="163"/>
      <c r="D313" s="145" t="s">
        <v>136</v>
      </c>
      <c r="E313" s="164" t="s">
        <v>3</v>
      </c>
      <c r="F313" s="165" t="s">
        <v>624</v>
      </c>
      <c r="H313" s="164" t="s">
        <v>3</v>
      </c>
      <c r="I313" s="166"/>
      <c r="L313" s="163"/>
      <c r="M313" s="167"/>
      <c r="T313" s="168"/>
      <c r="AT313" s="164" t="s">
        <v>136</v>
      </c>
      <c r="AU313" s="164" t="s">
        <v>82</v>
      </c>
      <c r="AV313" s="14" t="s">
        <v>80</v>
      </c>
      <c r="AW313" s="14" t="s">
        <v>33</v>
      </c>
      <c r="AX313" s="14" t="s">
        <v>72</v>
      </c>
      <c r="AY313" s="164" t="s">
        <v>115</v>
      </c>
    </row>
    <row r="314" spans="2:65" s="12" customFormat="1">
      <c r="B314" s="144"/>
      <c r="D314" s="145" t="s">
        <v>136</v>
      </c>
      <c r="E314" s="146" t="s">
        <v>3</v>
      </c>
      <c r="F314" s="147" t="s">
        <v>625</v>
      </c>
      <c r="H314" s="148">
        <v>607.79999999999995</v>
      </c>
      <c r="I314" s="149"/>
      <c r="L314" s="144"/>
      <c r="M314" s="150"/>
      <c r="T314" s="151"/>
      <c r="AT314" s="146" t="s">
        <v>136</v>
      </c>
      <c r="AU314" s="146" t="s">
        <v>82</v>
      </c>
      <c r="AV314" s="12" t="s">
        <v>82</v>
      </c>
      <c r="AW314" s="12" t="s">
        <v>33</v>
      </c>
      <c r="AX314" s="12" t="s">
        <v>80</v>
      </c>
      <c r="AY314" s="146" t="s">
        <v>115</v>
      </c>
    </row>
    <row r="315" spans="2:65" s="1" customFormat="1" ht="16.5" customHeight="1">
      <c r="B315" s="126"/>
      <c r="C315" s="169" t="s">
        <v>626</v>
      </c>
      <c r="D315" s="169" t="s">
        <v>346</v>
      </c>
      <c r="E315" s="170" t="s">
        <v>627</v>
      </c>
      <c r="F315" s="171" t="s">
        <v>628</v>
      </c>
      <c r="G315" s="172" t="s">
        <v>238</v>
      </c>
      <c r="H315" s="173">
        <v>698.97</v>
      </c>
      <c r="I315" s="174"/>
      <c r="J315" s="175">
        <f>ROUND(I315*H315,2)</f>
        <v>0</v>
      </c>
      <c r="K315" s="171" t="s">
        <v>122</v>
      </c>
      <c r="L315" s="176"/>
      <c r="M315" s="177" t="s">
        <v>3</v>
      </c>
      <c r="N315" s="178" t="s">
        <v>43</v>
      </c>
      <c r="P315" s="136">
        <f>O315*H315</f>
        <v>0</v>
      </c>
      <c r="Q315" s="136">
        <v>2.9999999999999997E-4</v>
      </c>
      <c r="R315" s="136">
        <f>Q315*H315</f>
        <v>0.20969099999999999</v>
      </c>
      <c r="S315" s="136">
        <v>0</v>
      </c>
      <c r="T315" s="137">
        <f>S315*H315</f>
        <v>0</v>
      </c>
      <c r="AR315" s="138" t="s">
        <v>161</v>
      </c>
      <c r="AT315" s="138" t="s">
        <v>346</v>
      </c>
      <c r="AU315" s="138" t="s">
        <v>82</v>
      </c>
      <c r="AY315" s="16" t="s">
        <v>115</v>
      </c>
      <c r="BE315" s="139">
        <f>IF(N315="základní",J315,0)</f>
        <v>0</v>
      </c>
      <c r="BF315" s="139">
        <f>IF(N315="snížená",J315,0)</f>
        <v>0</v>
      </c>
      <c r="BG315" s="139">
        <f>IF(N315="zákl. přenesená",J315,0)</f>
        <v>0</v>
      </c>
      <c r="BH315" s="139">
        <f>IF(N315="sníž. přenesená",J315,0)</f>
        <v>0</v>
      </c>
      <c r="BI315" s="139">
        <f>IF(N315="nulová",J315,0)</f>
        <v>0</v>
      </c>
      <c r="BJ315" s="16" t="s">
        <v>80</v>
      </c>
      <c r="BK315" s="139">
        <f>ROUND(I315*H315,2)</f>
        <v>0</v>
      </c>
      <c r="BL315" s="16" t="s">
        <v>138</v>
      </c>
      <c r="BM315" s="138" t="s">
        <v>629</v>
      </c>
    </row>
    <row r="316" spans="2:65" s="12" customFormat="1">
      <c r="B316" s="144"/>
      <c r="D316" s="145" t="s">
        <v>136</v>
      </c>
      <c r="E316" s="146" t="s">
        <v>3</v>
      </c>
      <c r="F316" s="147" t="s">
        <v>630</v>
      </c>
      <c r="H316" s="148">
        <v>698.97</v>
      </c>
      <c r="I316" s="149"/>
      <c r="L316" s="144"/>
      <c r="M316" s="150"/>
      <c r="T316" s="151"/>
      <c r="AT316" s="146" t="s">
        <v>136</v>
      </c>
      <c r="AU316" s="146" t="s">
        <v>82</v>
      </c>
      <c r="AV316" s="12" t="s">
        <v>82</v>
      </c>
      <c r="AW316" s="12" t="s">
        <v>33</v>
      </c>
      <c r="AX316" s="12" t="s">
        <v>80</v>
      </c>
      <c r="AY316" s="146" t="s">
        <v>115</v>
      </c>
    </row>
    <row r="317" spans="2:65" s="1" customFormat="1" ht="24.2" customHeight="1">
      <c r="B317" s="126"/>
      <c r="C317" s="127" t="s">
        <v>631</v>
      </c>
      <c r="D317" s="127" t="s">
        <v>118</v>
      </c>
      <c r="E317" s="128" t="s">
        <v>632</v>
      </c>
      <c r="F317" s="129" t="s">
        <v>633</v>
      </c>
      <c r="G317" s="130" t="s">
        <v>238</v>
      </c>
      <c r="H317" s="131">
        <v>336</v>
      </c>
      <c r="I317" s="132"/>
      <c r="J317" s="133">
        <f>ROUND(I317*H317,2)</f>
        <v>0</v>
      </c>
      <c r="K317" s="129" t="s">
        <v>122</v>
      </c>
      <c r="L317" s="31"/>
      <c r="M317" s="134" t="s">
        <v>3</v>
      </c>
      <c r="N317" s="135" t="s">
        <v>43</v>
      </c>
      <c r="P317" s="136">
        <f>O317*H317</f>
        <v>0</v>
      </c>
      <c r="Q317" s="136">
        <v>1.3999999999999999E-4</v>
      </c>
      <c r="R317" s="136">
        <f>Q317*H317</f>
        <v>4.7039999999999998E-2</v>
      </c>
      <c r="S317" s="136">
        <v>0</v>
      </c>
      <c r="T317" s="137">
        <f>S317*H317</f>
        <v>0</v>
      </c>
      <c r="AR317" s="138" t="s">
        <v>138</v>
      </c>
      <c r="AT317" s="138" t="s">
        <v>118</v>
      </c>
      <c r="AU317" s="138" t="s">
        <v>82</v>
      </c>
      <c r="AY317" s="16" t="s">
        <v>115</v>
      </c>
      <c r="BE317" s="139">
        <f>IF(N317="základní",J317,0)</f>
        <v>0</v>
      </c>
      <c r="BF317" s="139">
        <f>IF(N317="snížená",J317,0)</f>
        <v>0</v>
      </c>
      <c r="BG317" s="139">
        <f>IF(N317="zákl. přenesená",J317,0)</f>
        <v>0</v>
      </c>
      <c r="BH317" s="139">
        <f>IF(N317="sníž. přenesená",J317,0)</f>
        <v>0</v>
      </c>
      <c r="BI317" s="139">
        <f>IF(N317="nulová",J317,0)</f>
        <v>0</v>
      </c>
      <c r="BJ317" s="16" t="s">
        <v>80</v>
      </c>
      <c r="BK317" s="139">
        <f>ROUND(I317*H317,2)</f>
        <v>0</v>
      </c>
      <c r="BL317" s="16" t="s">
        <v>138</v>
      </c>
      <c r="BM317" s="138" t="s">
        <v>634</v>
      </c>
    </row>
    <row r="318" spans="2:65" s="1" customFormat="1">
      <c r="B318" s="31"/>
      <c r="D318" s="140" t="s">
        <v>125</v>
      </c>
      <c r="F318" s="141" t="s">
        <v>635</v>
      </c>
      <c r="I318" s="142"/>
      <c r="L318" s="31"/>
      <c r="M318" s="143"/>
      <c r="T318" s="52"/>
      <c r="AT318" s="16" t="s">
        <v>125</v>
      </c>
      <c r="AU318" s="16" t="s">
        <v>82</v>
      </c>
    </row>
    <row r="319" spans="2:65" s="12" customFormat="1">
      <c r="B319" s="144"/>
      <c r="D319" s="145" t="s">
        <v>136</v>
      </c>
      <c r="E319" s="146" t="s">
        <v>3</v>
      </c>
      <c r="F319" s="147" t="s">
        <v>636</v>
      </c>
      <c r="H319" s="148">
        <v>336</v>
      </c>
      <c r="I319" s="149"/>
      <c r="L319" s="144"/>
      <c r="M319" s="150"/>
      <c r="T319" s="151"/>
      <c r="AT319" s="146" t="s">
        <v>136</v>
      </c>
      <c r="AU319" s="146" t="s">
        <v>82</v>
      </c>
      <c r="AV319" s="12" t="s">
        <v>82</v>
      </c>
      <c r="AW319" s="12" t="s">
        <v>33</v>
      </c>
      <c r="AX319" s="12" t="s">
        <v>80</v>
      </c>
      <c r="AY319" s="146" t="s">
        <v>115</v>
      </c>
    </row>
    <row r="320" spans="2:65" s="1" customFormat="1" ht="16.5" customHeight="1">
      <c r="B320" s="126"/>
      <c r="C320" s="169" t="s">
        <v>637</v>
      </c>
      <c r="D320" s="169" t="s">
        <v>346</v>
      </c>
      <c r="E320" s="170" t="s">
        <v>627</v>
      </c>
      <c r="F320" s="171" t="s">
        <v>628</v>
      </c>
      <c r="G320" s="172" t="s">
        <v>238</v>
      </c>
      <c r="H320" s="173">
        <v>386.4</v>
      </c>
      <c r="I320" s="174"/>
      <c r="J320" s="175">
        <f>ROUND(I320*H320,2)</f>
        <v>0</v>
      </c>
      <c r="K320" s="171" t="s">
        <v>122</v>
      </c>
      <c r="L320" s="176"/>
      <c r="M320" s="177" t="s">
        <v>3</v>
      </c>
      <c r="N320" s="178" t="s">
        <v>43</v>
      </c>
      <c r="P320" s="136">
        <f>O320*H320</f>
        <v>0</v>
      </c>
      <c r="Q320" s="136">
        <v>2.9999999999999997E-4</v>
      </c>
      <c r="R320" s="136">
        <f>Q320*H320</f>
        <v>0.11591999999999998</v>
      </c>
      <c r="S320" s="136">
        <v>0</v>
      </c>
      <c r="T320" s="137">
        <f>S320*H320</f>
        <v>0</v>
      </c>
      <c r="AR320" s="138" t="s">
        <v>161</v>
      </c>
      <c r="AT320" s="138" t="s">
        <v>346</v>
      </c>
      <c r="AU320" s="138" t="s">
        <v>82</v>
      </c>
      <c r="AY320" s="16" t="s">
        <v>115</v>
      </c>
      <c r="BE320" s="139">
        <f>IF(N320="základní",J320,0)</f>
        <v>0</v>
      </c>
      <c r="BF320" s="139">
        <f>IF(N320="snížená",J320,0)</f>
        <v>0</v>
      </c>
      <c r="BG320" s="139">
        <f>IF(N320="zákl. přenesená",J320,0)</f>
        <v>0</v>
      </c>
      <c r="BH320" s="139">
        <f>IF(N320="sníž. přenesená",J320,0)</f>
        <v>0</v>
      </c>
      <c r="BI320" s="139">
        <f>IF(N320="nulová",J320,0)</f>
        <v>0</v>
      </c>
      <c r="BJ320" s="16" t="s">
        <v>80</v>
      </c>
      <c r="BK320" s="139">
        <f>ROUND(I320*H320,2)</f>
        <v>0</v>
      </c>
      <c r="BL320" s="16" t="s">
        <v>138</v>
      </c>
      <c r="BM320" s="138" t="s">
        <v>638</v>
      </c>
    </row>
    <row r="321" spans="2:65" s="12" customFormat="1">
      <c r="B321" s="144"/>
      <c r="D321" s="145" t="s">
        <v>136</v>
      </c>
      <c r="E321" s="146" t="s">
        <v>3</v>
      </c>
      <c r="F321" s="147" t="s">
        <v>639</v>
      </c>
      <c r="H321" s="148">
        <v>386.4</v>
      </c>
      <c r="I321" s="149"/>
      <c r="L321" s="144"/>
      <c r="M321" s="150"/>
      <c r="T321" s="151"/>
      <c r="AT321" s="146" t="s">
        <v>136</v>
      </c>
      <c r="AU321" s="146" t="s">
        <v>82</v>
      </c>
      <c r="AV321" s="12" t="s">
        <v>82</v>
      </c>
      <c r="AW321" s="12" t="s">
        <v>33</v>
      </c>
      <c r="AX321" s="12" t="s">
        <v>80</v>
      </c>
      <c r="AY321" s="146" t="s">
        <v>115</v>
      </c>
    </row>
    <row r="322" spans="2:65" s="1" customFormat="1" ht="21.75" customHeight="1">
      <c r="B322" s="126"/>
      <c r="C322" s="127" t="s">
        <v>640</v>
      </c>
      <c r="D322" s="127" t="s">
        <v>118</v>
      </c>
      <c r="E322" s="128" t="s">
        <v>641</v>
      </c>
      <c r="F322" s="129" t="s">
        <v>642</v>
      </c>
      <c r="G322" s="130" t="s">
        <v>340</v>
      </c>
      <c r="H322" s="131">
        <v>5.4</v>
      </c>
      <c r="I322" s="132"/>
      <c r="J322" s="133">
        <f>ROUND(I322*H322,2)</f>
        <v>0</v>
      </c>
      <c r="K322" s="129" t="s">
        <v>122</v>
      </c>
      <c r="L322" s="31"/>
      <c r="M322" s="134" t="s">
        <v>3</v>
      </c>
      <c r="N322" s="135" t="s">
        <v>43</v>
      </c>
      <c r="P322" s="136">
        <f>O322*H322</f>
        <v>0</v>
      </c>
      <c r="Q322" s="136">
        <v>2.9E-4</v>
      </c>
      <c r="R322" s="136">
        <f>Q322*H322</f>
        <v>1.5660000000000001E-3</v>
      </c>
      <c r="S322" s="136">
        <v>0</v>
      </c>
      <c r="T322" s="137">
        <f>S322*H322</f>
        <v>0</v>
      </c>
      <c r="AR322" s="138" t="s">
        <v>138</v>
      </c>
      <c r="AT322" s="138" t="s">
        <v>118</v>
      </c>
      <c r="AU322" s="138" t="s">
        <v>82</v>
      </c>
      <c r="AY322" s="16" t="s">
        <v>115</v>
      </c>
      <c r="BE322" s="139">
        <f>IF(N322="základní",J322,0)</f>
        <v>0</v>
      </c>
      <c r="BF322" s="139">
        <f>IF(N322="snížená",J322,0)</f>
        <v>0</v>
      </c>
      <c r="BG322" s="139">
        <f>IF(N322="zákl. přenesená",J322,0)</f>
        <v>0</v>
      </c>
      <c r="BH322" s="139">
        <f>IF(N322="sníž. přenesená",J322,0)</f>
        <v>0</v>
      </c>
      <c r="BI322" s="139">
        <f>IF(N322="nulová",J322,0)</f>
        <v>0</v>
      </c>
      <c r="BJ322" s="16" t="s">
        <v>80</v>
      </c>
      <c r="BK322" s="139">
        <f>ROUND(I322*H322,2)</f>
        <v>0</v>
      </c>
      <c r="BL322" s="16" t="s">
        <v>138</v>
      </c>
      <c r="BM322" s="138" t="s">
        <v>643</v>
      </c>
    </row>
    <row r="323" spans="2:65" s="1" customFormat="1">
      <c r="B323" s="31"/>
      <c r="D323" s="140" t="s">
        <v>125</v>
      </c>
      <c r="F323" s="141" t="s">
        <v>644</v>
      </c>
      <c r="I323" s="142"/>
      <c r="L323" s="31"/>
      <c r="M323" s="143"/>
      <c r="T323" s="52"/>
      <c r="AT323" s="16" t="s">
        <v>125</v>
      </c>
      <c r="AU323" s="16" t="s">
        <v>82</v>
      </c>
    </row>
    <row r="324" spans="2:65" s="12" customFormat="1">
      <c r="B324" s="144"/>
      <c r="D324" s="145" t="s">
        <v>136</v>
      </c>
      <c r="E324" s="146" t="s">
        <v>3</v>
      </c>
      <c r="F324" s="147" t="s">
        <v>645</v>
      </c>
      <c r="H324" s="148">
        <v>5.4</v>
      </c>
      <c r="I324" s="149"/>
      <c r="L324" s="144"/>
      <c r="M324" s="150"/>
      <c r="T324" s="151"/>
      <c r="AT324" s="146" t="s">
        <v>136</v>
      </c>
      <c r="AU324" s="146" t="s">
        <v>82</v>
      </c>
      <c r="AV324" s="12" t="s">
        <v>82</v>
      </c>
      <c r="AW324" s="12" t="s">
        <v>33</v>
      </c>
      <c r="AX324" s="12" t="s">
        <v>80</v>
      </c>
      <c r="AY324" s="146" t="s">
        <v>115</v>
      </c>
    </row>
    <row r="325" spans="2:65" s="1" customFormat="1" ht="21.75" customHeight="1">
      <c r="B325" s="126"/>
      <c r="C325" s="127" t="s">
        <v>646</v>
      </c>
      <c r="D325" s="127" t="s">
        <v>118</v>
      </c>
      <c r="E325" s="128" t="s">
        <v>647</v>
      </c>
      <c r="F325" s="129" t="s">
        <v>648</v>
      </c>
      <c r="G325" s="130" t="s">
        <v>340</v>
      </c>
      <c r="H325" s="131">
        <v>45</v>
      </c>
      <c r="I325" s="132"/>
      <c r="J325" s="133">
        <f>ROUND(I325*H325,2)</f>
        <v>0</v>
      </c>
      <c r="K325" s="129" t="s">
        <v>122</v>
      </c>
      <c r="L325" s="31"/>
      <c r="M325" s="134" t="s">
        <v>3</v>
      </c>
      <c r="N325" s="135" t="s">
        <v>43</v>
      </c>
      <c r="P325" s="136">
        <f>O325*H325</f>
        <v>0</v>
      </c>
      <c r="Q325" s="136">
        <v>7.7999999999999999E-4</v>
      </c>
      <c r="R325" s="136">
        <f>Q325*H325</f>
        <v>3.5099999999999999E-2</v>
      </c>
      <c r="S325" s="136">
        <v>0</v>
      </c>
      <c r="T325" s="137">
        <f>S325*H325</f>
        <v>0</v>
      </c>
      <c r="AR325" s="138" t="s">
        <v>138</v>
      </c>
      <c r="AT325" s="138" t="s">
        <v>118</v>
      </c>
      <c r="AU325" s="138" t="s">
        <v>82</v>
      </c>
      <c r="AY325" s="16" t="s">
        <v>115</v>
      </c>
      <c r="BE325" s="139">
        <f>IF(N325="základní",J325,0)</f>
        <v>0</v>
      </c>
      <c r="BF325" s="139">
        <f>IF(N325="snížená",J325,0)</f>
        <v>0</v>
      </c>
      <c r="BG325" s="139">
        <f>IF(N325="zákl. přenesená",J325,0)</f>
        <v>0</v>
      </c>
      <c r="BH325" s="139">
        <f>IF(N325="sníž. přenesená",J325,0)</f>
        <v>0</v>
      </c>
      <c r="BI325" s="139">
        <f>IF(N325="nulová",J325,0)</f>
        <v>0</v>
      </c>
      <c r="BJ325" s="16" t="s">
        <v>80</v>
      </c>
      <c r="BK325" s="139">
        <f>ROUND(I325*H325,2)</f>
        <v>0</v>
      </c>
      <c r="BL325" s="16" t="s">
        <v>138</v>
      </c>
      <c r="BM325" s="138" t="s">
        <v>649</v>
      </c>
    </row>
    <row r="326" spans="2:65" s="1" customFormat="1">
      <c r="B326" s="31"/>
      <c r="D326" s="140" t="s">
        <v>125</v>
      </c>
      <c r="F326" s="141" t="s">
        <v>650</v>
      </c>
      <c r="I326" s="142"/>
      <c r="L326" s="31"/>
      <c r="M326" s="143"/>
      <c r="T326" s="52"/>
      <c r="AT326" s="16" t="s">
        <v>125</v>
      </c>
      <c r="AU326" s="16" t="s">
        <v>82</v>
      </c>
    </row>
    <row r="327" spans="2:65" s="14" customFormat="1">
      <c r="B327" s="163"/>
      <c r="D327" s="145" t="s">
        <v>136</v>
      </c>
      <c r="E327" s="164" t="s">
        <v>3</v>
      </c>
      <c r="F327" s="165" t="s">
        <v>651</v>
      </c>
      <c r="H327" s="164" t="s">
        <v>3</v>
      </c>
      <c r="I327" s="166"/>
      <c r="L327" s="163"/>
      <c r="M327" s="167"/>
      <c r="T327" s="168"/>
      <c r="AT327" s="164" t="s">
        <v>136</v>
      </c>
      <c r="AU327" s="164" t="s">
        <v>82</v>
      </c>
      <c r="AV327" s="14" t="s">
        <v>80</v>
      </c>
      <c r="AW327" s="14" t="s">
        <v>33</v>
      </c>
      <c r="AX327" s="14" t="s">
        <v>72</v>
      </c>
      <c r="AY327" s="164" t="s">
        <v>115</v>
      </c>
    </row>
    <row r="328" spans="2:65" s="12" customFormat="1">
      <c r="B328" s="144"/>
      <c r="D328" s="145" t="s">
        <v>136</v>
      </c>
      <c r="E328" s="146" t="s">
        <v>3</v>
      </c>
      <c r="F328" s="147" t="s">
        <v>652</v>
      </c>
      <c r="H328" s="148">
        <v>45</v>
      </c>
      <c r="I328" s="149"/>
      <c r="L328" s="144"/>
      <c r="M328" s="150"/>
      <c r="T328" s="151"/>
      <c r="AT328" s="146" t="s">
        <v>136</v>
      </c>
      <c r="AU328" s="146" t="s">
        <v>82</v>
      </c>
      <c r="AV328" s="12" t="s">
        <v>82</v>
      </c>
      <c r="AW328" s="12" t="s">
        <v>33</v>
      </c>
      <c r="AX328" s="12" t="s">
        <v>80</v>
      </c>
      <c r="AY328" s="146" t="s">
        <v>115</v>
      </c>
    </row>
    <row r="329" spans="2:65" s="1" customFormat="1" ht="24.2" customHeight="1">
      <c r="B329" s="126"/>
      <c r="C329" s="127" t="s">
        <v>653</v>
      </c>
      <c r="D329" s="127" t="s">
        <v>118</v>
      </c>
      <c r="E329" s="128" t="s">
        <v>654</v>
      </c>
      <c r="F329" s="129" t="s">
        <v>655</v>
      </c>
      <c r="G329" s="130" t="s">
        <v>340</v>
      </c>
      <c r="H329" s="131">
        <v>93.5</v>
      </c>
      <c r="I329" s="132"/>
      <c r="J329" s="133">
        <f>ROUND(I329*H329,2)</f>
        <v>0</v>
      </c>
      <c r="K329" s="129" t="s">
        <v>122</v>
      </c>
      <c r="L329" s="31"/>
      <c r="M329" s="134" t="s">
        <v>3</v>
      </c>
      <c r="N329" s="135" t="s">
        <v>43</v>
      </c>
      <c r="P329" s="136">
        <f>O329*H329</f>
        <v>0</v>
      </c>
      <c r="Q329" s="136">
        <v>3.0000000000000001E-5</v>
      </c>
      <c r="R329" s="136">
        <f>Q329*H329</f>
        <v>2.8050000000000002E-3</v>
      </c>
      <c r="S329" s="136">
        <v>0</v>
      </c>
      <c r="T329" s="137">
        <f>S329*H329</f>
        <v>0</v>
      </c>
      <c r="AR329" s="138" t="s">
        <v>138</v>
      </c>
      <c r="AT329" s="138" t="s">
        <v>118</v>
      </c>
      <c r="AU329" s="138" t="s">
        <v>82</v>
      </c>
      <c r="AY329" s="16" t="s">
        <v>115</v>
      </c>
      <c r="BE329" s="139">
        <f>IF(N329="základní",J329,0)</f>
        <v>0</v>
      </c>
      <c r="BF329" s="139">
        <f>IF(N329="snížená",J329,0)</f>
        <v>0</v>
      </c>
      <c r="BG329" s="139">
        <f>IF(N329="zákl. přenesená",J329,0)</f>
        <v>0</v>
      </c>
      <c r="BH329" s="139">
        <f>IF(N329="sníž. přenesená",J329,0)</f>
        <v>0</v>
      </c>
      <c r="BI329" s="139">
        <f>IF(N329="nulová",J329,0)</f>
        <v>0</v>
      </c>
      <c r="BJ329" s="16" t="s">
        <v>80</v>
      </c>
      <c r="BK329" s="139">
        <f>ROUND(I329*H329,2)</f>
        <v>0</v>
      </c>
      <c r="BL329" s="16" t="s">
        <v>138</v>
      </c>
      <c r="BM329" s="138" t="s">
        <v>656</v>
      </c>
    </row>
    <row r="330" spans="2:65" s="1" customFormat="1">
      <c r="B330" s="31"/>
      <c r="D330" s="140" t="s">
        <v>125</v>
      </c>
      <c r="F330" s="141" t="s">
        <v>657</v>
      </c>
      <c r="I330" s="142"/>
      <c r="L330" s="31"/>
      <c r="M330" s="143"/>
      <c r="T330" s="52"/>
      <c r="AT330" s="16" t="s">
        <v>125</v>
      </c>
      <c r="AU330" s="16" t="s">
        <v>82</v>
      </c>
    </row>
    <row r="331" spans="2:65" s="14" customFormat="1">
      <c r="B331" s="163"/>
      <c r="D331" s="145" t="s">
        <v>136</v>
      </c>
      <c r="E331" s="164" t="s">
        <v>3</v>
      </c>
      <c r="F331" s="165" t="s">
        <v>658</v>
      </c>
      <c r="H331" s="164" t="s">
        <v>3</v>
      </c>
      <c r="I331" s="166"/>
      <c r="L331" s="163"/>
      <c r="M331" s="167"/>
      <c r="T331" s="168"/>
      <c r="AT331" s="164" t="s">
        <v>136</v>
      </c>
      <c r="AU331" s="164" t="s">
        <v>82</v>
      </c>
      <c r="AV331" s="14" t="s">
        <v>80</v>
      </c>
      <c r="AW331" s="14" t="s">
        <v>33</v>
      </c>
      <c r="AX331" s="14" t="s">
        <v>72</v>
      </c>
      <c r="AY331" s="164" t="s">
        <v>115</v>
      </c>
    </row>
    <row r="332" spans="2:65" s="12" customFormat="1">
      <c r="B332" s="144"/>
      <c r="D332" s="145" t="s">
        <v>136</v>
      </c>
      <c r="E332" s="146" t="s">
        <v>3</v>
      </c>
      <c r="F332" s="147" t="s">
        <v>659</v>
      </c>
      <c r="H332" s="148">
        <v>93.5</v>
      </c>
      <c r="I332" s="149"/>
      <c r="L332" s="144"/>
      <c r="M332" s="150"/>
      <c r="T332" s="151"/>
      <c r="AT332" s="146" t="s">
        <v>136</v>
      </c>
      <c r="AU332" s="146" t="s">
        <v>82</v>
      </c>
      <c r="AV332" s="12" t="s">
        <v>82</v>
      </c>
      <c r="AW332" s="12" t="s">
        <v>33</v>
      </c>
      <c r="AX332" s="12" t="s">
        <v>80</v>
      </c>
      <c r="AY332" s="146" t="s">
        <v>115</v>
      </c>
    </row>
    <row r="333" spans="2:65" s="1" customFormat="1" ht="24.2" customHeight="1">
      <c r="B333" s="126"/>
      <c r="C333" s="127" t="s">
        <v>660</v>
      </c>
      <c r="D333" s="127" t="s">
        <v>118</v>
      </c>
      <c r="E333" s="128" t="s">
        <v>661</v>
      </c>
      <c r="F333" s="129" t="s">
        <v>662</v>
      </c>
      <c r="G333" s="130" t="s">
        <v>340</v>
      </c>
      <c r="H333" s="131">
        <v>79</v>
      </c>
      <c r="I333" s="132"/>
      <c r="J333" s="133">
        <f>ROUND(I333*H333,2)</f>
        <v>0</v>
      </c>
      <c r="K333" s="129" t="s">
        <v>122</v>
      </c>
      <c r="L333" s="31"/>
      <c r="M333" s="134" t="s">
        <v>3</v>
      </c>
      <c r="N333" s="135" t="s">
        <v>43</v>
      </c>
      <c r="P333" s="136">
        <f>O333*H333</f>
        <v>0</v>
      </c>
      <c r="Q333" s="136">
        <v>0</v>
      </c>
      <c r="R333" s="136">
        <f>Q333*H333</f>
        <v>0</v>
      </c>
      <c r="S333" s="136">
        <v>0</v>
      </c>
      <c r="T333" s="137">
        <f>S333*H333</f>
        <v>0</v>
      </c>
      <c r="AR333" s="138" t="s">
        <v>138</v>
      </c>
      <c r="AT333" s="138" t="s">
        <v>118</v>
      </c>
      <c r="AU333" s="138" t="s">
        <v>82</v>
      </c>
      <c r="AY333" s="16" t="s">
        <v>115</v>
      </c>
      <c r="BE333" s="139">
        <f>IF(N333="základní",J333,0)</f>
        <v>0</v>
      </c>
      <c r="BF333" s="139">
        <f>IF(N333="snížená",J333,0)</f>
        <v>0</v>
      </c>
      <c r="BG333" s="139">
        <f>IF(N333="zákl. přenesená",J333,0)</f>
        <v>0</v>
      </c>
      <c r="BH333" s="139">
        <f>IF(N333="sníž. přenesená",J333,0)</f>
        <v>0</v>
      </c>
      <c r="BI333" s="139">
        <f>IF(N333="nulová",J333,0)</f>
        <v>0</v>
      </c>
      <c r="BJ333" s="16" t="s">
        <v>80</v>
      </c>
      <c r="BK333" s="139">
        <f>ROUND(I333*H333,2)</f>
        <v>0</v>
      </c>
      <c r="BL333" s="16" t="s">
        <v>138</v>
      </c>
      <c r="BM333" s="138" t="s">
        <v>663</v>
      </c>
    </row>
    <row r="334" spans="2:65" s="1" customFormat="1">
      <c r="B334" s="31"/>
      <c r="D334" s="140" t="s">
        <v>125</v>
      </c>
      <c r="F334" s="141" t="s">
        <v>664</v>
      </c>
      <c r="I334" s="142"/>
      <c r="L334" s="31"/>
      <c r="M334" s="143"/>
      <c r="T334" s="52"/>
      <c r="AT334" s="16" t="s">
        <v>125</v>
      </c>
      <c r="AU334" s="16" t="s">
        <v>82</v>
      </c>
    </row>
    <row r="335" spans="2:65" s="14" customFormat="1">
      <c r="B335" s="163"/>
      <c r="D335" s="145" t="s">
        <v>136</v>
      </c>
      <c r="E335" s="164" t="s">
        <v>3</v>
      </c>
      <c r="F335" s="165" t="s">
        <v>665</v>
      </c>
      <c r="H335" s="164" t="s">
        <v>3</v>
      </c>
      <c r="I335" s="166"/>
      <c r="L335" s="163"/>
      <c r="M335" s="167"/>
      <c r="T335" s="168"/>
      <c r="AT335" s="164" t="s">
        <v>136</v>
      </c>
      <c r="AU335" s="164" t="s">
        <v>82</v>
      </c>
      <c r="AV335" s="14" t="s">
        <v>80</v>
      </c>
      <c r="AW335" s="14" t="s">
        <v>33</v>
      </c>
      <c r="AX335" s="14" t="s">
        <v>72</v>
      </c>
      <c r="AY335" s="164" t="s">
        <v>115</v>
      </c>
    </row>
    <row r="336" spans="2:65" s="12" customFormat="1">
      <c r="B336" s="144"/>
      <c r="D336" s="145" t="s">
        <v>136</v>
      </c>
      <c r="E336" s="146" t="s">
        <v>3</v>
      </c>
      <c r="F336" s="147" t="s">
        <v>666</v>
      </c>
      <c r="H336" s="148">
        <v>34</v>
      </c>
      <c r="I336" s="149"/>
      <c r="L336" s="144"/>
      <c r="M336" s="150"/>
      <c r="T336" s="151"/>
      <c r="AT336" s="146" t="s">
        <v>136</v>
      </c>
      <c r="AU336" s="146" t="s">
        <v>82</v>
      </c>
      <c r="AV336" s="12" t="s">
        <v>82</v>
      </c>
      <c r="AW336" s="12" t="s">
        <v>33</v>
      </c>
      <c r="AX336" s="12" t="s">
        <v>72</v>
      </c>
      <c r="AY336" s="146" t="s">
        <v>115</v>
      </c>
    </row>
    <row r="337" spans="2:65" s="12" customFormat="1">
      <c r="B337" s="144"/>
      <c r="D337" s="145" t="s">
        <v>136</v>
      </c>
      <c r="E337" s="146" t="s">
        <v>3</v>
      </c>
      <c r="F337" s="147" t="s">
        <v>667</v>
      </c>
      <c r="H337" s="148">
        <v>45</v>
      </c>
      <c r="I337" s="149"/>
      <c r="L337" s="144"/>
      <c r="M337" s="150"/>
      <c r="T337" s="151"/>
      <c r="AT337" s="146" t="s">
        <v>136</v>
      </c>
      <c r="AU337" s="146" t="s">
        <v>82</v>
      </c>
      <c r="AV337" s="12" t="s">
        <v>82</v>
      </c>
      <c r="AW337" s="12" t="s">
        <v>33</v>
      </c>
      <c r="AX337" s="12" t="s">
        <v>72</v>
      </c>
      <c r="AY337" s="146" t="s">
        <v>115</v>
      </c>
    </row>
    <row r="338" spans="2:65" s="13" customFormat="1">
      <c r="B338" s="153"/>
      <c r="D338" s="145" t="s">
        <v>136</v>
      </c>
      <c r="E338" s="154" t="s">
        <v>3</v>
      </c>
      <c r="F338" s="155" t="s">
        <v>200</v>
      </c>
      <c r="H338" s="156">
        <v>79</v>
      </c>
      <c r="I338" s="157"/>
      <c r="L338" s="153"/>
      <c r="M338" s="158"/>
      <c r="T338" s="159"/>
      <c r="AT338" s="154" t="s">
        <v>136</v>
      </c>
      <c r="AU338" s="154" t="s">
        <v>82</v>
      </c>
      <c r="AV338" s="13" t="s">
        <v>138</v>
      </c>
      <c r="AW338" s="13" t="s">
        <v>33</v>
      </c>
      <c r="AX338" s="13" t="s">
        <v>80</v>
      </c>
      <c r="AY338" s="154" t="s">
        <v>115</v>
      </c>
    </row>
    <row r="339" spans="2:65" s="1" customFormat="1" ht="16.5" customHeight="1">
      <c r="B339" s="126"/>
      <c r="C339" s="169" t="s">
        <v>668</v>
      </c>
      <c r="D339" s="169" t="s">
        <v>346</v>
      </c>
      <c r="E339" s="170" t="s">
        <v>669</v>
      </c>
      <c r="F339" s="171" t="s">
        <v>670</v>
      </c>
      <c r="G339" s="172" t="s">
        <v>283</v>
      </c>
      <c r="H339" s="173">
        <v>5.6829999999999998</v>
      </c>
      <c r="I339" s="174"/>
      <c r="J339" s="175">
        <f>ROUND(I339*H339,2)</f>
        <v>0</v>
      </c>
      <c r="K339" s="171" t="s">
        <v>122</v>
      </c>
      <c r="L339" s="176"/>
      <c r="M339" s="177" t="s">
        <v>3</v>
      </c>
      <c r="N339" s="178" t="s">
        <v>43</v>
      </c>
      <c r="P339" s="136">
        <f>O339*H339</f>
        <v>0</v>
      </c>
      <c r="Q339" s="136">
        <v>2.234</v>
      </c>
      <c r="R339" s="136">
        <f>Q339*H339</f>
        <v>12.695822</v>
      </c>
      <c r="S339" s="136">
        <v>0</v>
      </c>
      <c r="T339" s="137">
        <f>S339*H339</f>
        <v>0</v>
      </c>
      <c r="AR339" s="138" t="s">
        <v>161</v>
      </c>
      <c r="AT339" s="138" t="s">
        <v>346</v>
      </c>
      <c r="AU339" s="138" t="s">
        <v>82</v>
      </c>
      <c r="AY339" s="16" t="s">
        <v>115</v>
      </c>
      <c r="BE339" s="139">
        <f>IF(N339="základní",J339,0)</f>
        <v>0</v>
      </c>
      <c r="BF339" s="139">
        <f>IF(N339="snížená",J339,0)</f>
        <v>0</v>
      </c>
      <c r="BG339" s="139">
        <f>IF(N339="zákl. přenesená",J339,0)</f>
        <v>0</v>
      </c>
      <c r="BH339" s="139">
        <f>IF(N339="sníž. přenesená",J339,0)</f>
        <v>0</v>
      </c>
      <c r="BI339" s="139">
        <f>IF(N339="nulová",J339,0)</f>
        <v>0</v>
      </c>
      <c r="BJ339" s="16" t="s">
        <v>80</v>
      </c>
      <c r="BK339" s="139">
        <f>ROUND(I339*H339,2)</f>
        <v>0</v>
      </c>
      <c r="BL339" s="16" t="s">
        <v>138</v>
      </c>
      <c r="BM339" s="138" t="s">
        <v>671</v>
      </c>
    </row>
    <row r="340" spans="2:65" s="14" customFormat="1">
      <c r="B340" s="163"/>
      <c r="D340" s="145" t="s">
        <v>136</v>
      </c>
      <c r="E340" s="164" t="s">
        <v>3</v>
      </c>
      <c r="F340" s="165" t="s">
        <v>665</v>
      </c>
      <c r="H340" s="164" t="s">
        <v>3</v>
      </c>
      <c r="I340" s="166"/>
      <c r="L340" s="163"/>
      <c r="M340" s="167"/>
      <c r="T340" s="168"/>
      <c r="AT340" s="164" t="s">
        <v>136</v>
      </c>
      <c r="AU340" s="164" t="s">
        <v>82</v>
      </c>
      <c r="AV340" s="14" t="s">
        <v>80</v>
      </c>
      <c r="AW340" s="14" t="s">
        <v>33</v>
      </c>
      <c r="AX340" s="14" t="s">
        <v>72</v>
      </c>
      <c r="AY340" s="164" t="s">
        <v>115</v>
      </c>
    </row>
    <row r="341" spans="2:65" s="12" customFormat="1">
      <c r="B341" s="144"/>
      <c r="D341" s="145" t="s">
        <v>136</v>
      </c>
      <c r="E341" s="146" t="s">
        <v>3</v>
      </c>
      <c r="F341" s="147" t="s">
        <v>672</v>
      </c>
      <c r="H341" s="148">
        <v>4.2699999999999996</v>
      </c>
      <c r="I341" s="149"/>
      <c r="L341" s="144"/>
      <c r="M341" s="150"/>
      <c r="T341" s="151"/>
      <c r="AT341" s="146" t="s">
        <v>136</v>
      </c>
      <c r="AU341" s="146" t="s">
        <v>82</v>
      </c>
      <c r="AV341" s="12" t="s">
        <v>82</v>
      </c>
      <c r="AW341" s="12" t="s">
        <v>33</v>
      </c>
      <c r="AX341" s="12" t="s">
        <v>72</v>
      </c>
      <c r="AY341" s="146" t="s">
        <v>115</v>
      </c>
    </row>
    <row r="342" spans="2:65" s="12" customFormat="1">
      <c r="B342" s="144"/>
      <c r="D342" s="145" t="s">
        <v>136</v>
      </c>
      <c r="E342" s="146" t="s">
        <v>3</v>
      </c>
      <c r="F342" s="147" t="s">
        <v>673</v>
      </c>
      <c r="H342" s="148">
        <v>1.413</v>
      </c>
      <c r="I342" s="149"/>
      <c r="L342" s="144"/>
      <c r="M342" s="150"/>
      <c r="T342" s="151"/>
      <c r="AT342" s="146" t="s">
        <v>136</v>
      </c>
      <c r="AU342" s="146" t="s">
        <v>82</v>
      </c>
      <c r="AV342" s="12" t="s">
        <v>82</v>
      </c>
      <c r="AW342" s="12" t="s">
        <v>33</v>
      </c>
      <c r="AX342" s="12" t="s">
        <v>72</v>
      </c>
      <c r="AY342" s="146" t="s">
        <v>115</v>
      </c>
    </row>
    <row r="343" spans="2:65" s="13" customFormat="1">
      <c r="B343" s="153"/>
      <c r="D343" s="145" t="s">
        <v>136</v>
      </c>
      <c r="E343" s="154" t="s">
        <v>3</v>
      </c>
      <c r="F343" s="155" t="s">
        <v>200</v>
      </c>
      <c r="H343" s="156">
        <v>5.6829999999999998</v>
      </c>
      <c r="I343" s="157"/>
      <c r="L343" s="153"/>
      <c r="M343" s="158"/>
      <c r="T343" s="159"/>
      <c r="AT343" s="154" t="s">
        <v>136</v>
      </c>
      <c r="AU343" s="154" t="s">
        <v>82</v>
      </c>
      <c r="AV343" s="13" t="s">
        <v>138</v>
      </c>
      <c r="AW343" s="13" t="s">
        <v>33</v>
      </c>
      <c r="AX343" s="13" t="s">
        <v>80</v>
      </c>
      <c r="AY343" s="154" t="s">
        <v>115</v>
      </c>
    </row>
    <row r="344" spans="2:65" s="1" customFormat="1" ht="24.2" customHeight="1">
      <c r="B344" s="126"/>
      <c r="C344" s="127" t="s">
        <v>674</v>
      </c>
      <c r="D344" s="127" t="s">
        <v>118</v>
      </c>
      <c r="E344" s="128" t="s">
        <v>675</v>
      </c>
      <c r="F344" s="129" t="s">
        <v>676</v>
      </c>
      <c r="G344" s="130" t="s">
        <v>340</v>
      </c>
      <c r="H344" s="131">
        <v>3.2</v>
      </c>
      <c r="I344" s="132"/>
      <c r="J344" s="133">
        <f>ROUND(I344*H344,2)</f>
        <v>0</v>
      </c>
      <c r="K344" s="129" t="s">
        <v>122</v>
      </c>
      <c r="L344" s="31"/>
      <c r="M344" s="134" t="s">
        <v>3</v>
      </c>
      <c r="N344" s="135" t="s">
        <v>43</v>
      </c>
      <c r="P344" s="136">
        <f>O344*H344</f>
        <v>0</v>
      </c>
      <c r="Q344" s="136">
        <v>1.916E-2</v>
      </c>
      <c r="R344" s="136">
        <f>Q344*H344</f>
        <v>6.1312000000000005E-2</v>
      </c>
      <c r="S344" s="136">
        <v>0</v>
      </c>
      <c r="T344" s="137">
        <f>S344*H344</f>
        <v>0</v>
      </c>
      <c r="AR344" s="138" t="s">
        <v>138</v>
      </c>
      <c r="AT344" s="138" t="s">
        <v>118</v>
      </c>
      <c r="AU344" s="138" t="s">
        <v>82</v>
      </c>
      <c r="AY344" s="16" t="s">
        <v>115</v>
      </c>
      <c r="BE344" s="139">
        <f>IF(N344="základní",J344,0)</f>
        <v>0</v>
      </c>
      <c r="BF344" s="139">
        <f>IF(N344="snížená",J344,0)</f>
        <v>0</v>
      </c>
      <c r="BG344" s="139">
        <f>IF(N344="zákl. přenesená",J344,0)</f>
        <v>0</v>
      </c>
      <c r="BH344" s="139">
        <f>IF(N344="sníž. přenesená",J344,0)</f>
        <v>0</v>
      </c>
      <c r="BI344" s="139">
        <f>IF(N344="nulová",J344,0)</f>
        <v>0</v>
      </c>
      <c r="BJ344" s="16" t="s">
        <v>80</v>
      </c>
      <c r="BK344" s="139">
        <f>ROUND(I344*H344,2)</f>
        <v>0</v>
      </c>
      <c r="BL344" s="16" t="s">
        <v>138</v>
      </c>
      <c r="BM344" s="138" t="s">
        <v>677</v>
      </c>
    </row>
    <row r="345" spans="2:65" s="1" customFormat="1">
      <c r="B345" s="31"/>
      <c r="D345" s="140" t="s">
        <v>125</v>
      </c>
      <c r="F345" s="141" t="s">
        <v>678</v>
      </c>
      <c r="I345" s="142"/>
      <c r="L345" s="31"/>
      <c r="M345" s="143"/>
      <c r="T345" s="52"/>
      <c r="AT345" s="16" t="s">
        <v>125</v>
      </c>
      <c r="AU345" s="16" t="s">
        <v>82</v>
      </c>
    </row>
    <row r="346" spans="2:65" s="12" customFormat="1">
      <c r="B346" s="144"/>
      <c r="D346" s="145" t="s">
        <v>136</v>
      </c>
      <c r="E346" s="146" t="s">
        <v>3</v>
      </c>
      <c r="F346" s="147" t="s">
        <v>679</v>
      </c>
      <c r="H346" s="148">
        <v>3.2</v>
      </c>
      <c r="I346" s="149"/>
      <c r="L346" s="144"/>
      <c r="M346" s="150"/>
      <c r="T346" s="151"/>
      <c r="AT346" s="146" t="s">
        <v>136</v>
      </c>
      <c r="AU346" s="146" t="s">
        <v>82</v>
      </c>
      <c r="AV346" s="12" t="s">
        <v>82</v>
      </c>
      <c r="AW346" s="12" t="s">
        <v>33</v>
      </c>
      <c r="AX346" s="12" t="s">
        <v>80</v>
      </c>
      <c r="AY346" s="146" t="s">
        <v>115</v>
      </c>
    </row>
    <row r="347" spans="2:65" s="1" customFormat="1" ht="16.5" customHeight="1">
      <c r="B347" s="126"/>
      <c r="C347" s="169" t="s">
        <v>680</v>
      </c>
      <c r="D347" s="169" t="s">
        <v>346</v>
      </c>
      <c r="E347" s="170" t="s">
        <v>681</v>
      </c>
      <c r="F347" s="171" t="s">
        <v>682</v>
      </c>
      <c r="G347" s="172" t="s">
        <v>244</v>
      </c>
      <c r="H347" s="173">
        <v>4</v>
      </c>
      <c r="I347" s="174"/>
      <c r="J347" s="175">
        <f>ROUND(I347*H347,2)</f>
        <v>0</v>
      </c>
      <c r="K347" s="171" t="s">
        <v>122</v>
      </c>
      <c r="L347" s="176"/>
      <c r="M347" s="177" t="s">
        <v>3</v>
      </c>
      <c r="N347" s="178" t="s">
        <v>43</v>
      </c>
      <c r="P347" s="136">
        <f>O347*H347</f>
        <v>0</v>
      </c>
      <c r="Q347" s="136">
        <v>0.4</v>
      </c>
      <c r="R347" s="136">
        <f>Q347*H347</f>
        <v>1.6</v>
      </c>
      <c r="S347" s="136">
        <v>0</v>
      </c>
      <c r="T347" s="137">
        <f>S347*H347</f>
        <v>0</v>
      </c>
      <c r="AR347" s="138" t="s">
        <v>161</v>
      </c>
      <c r="AT347" s="138" t="s">
        <v>346</v>
      </c>
      <c r="AU347" s="138" t="s">
        <v>82</v>
      </c>
      <c r="AY347" s="16" t="s">
        <v>115</v>
      </c>
      <c r="BE347" s="139">
        <f>IF(N347="základní",J347,0)</f>
        <v>0</v>
      </c>
      <c r="BF347" s="139">
        <f>IF(N347="snížená",J347,0)</f>
        <v>0</v>
      </c>
      <c r="BG347" s="139">
        <f>IF(N347="zákl. přenesená",J347,0)</f>
        <v>0</v>
      </c>
      <c r="BH347" s="139">
        <f>IF(N347="sníž. přenesená",J347,0)</f>
        <v>0</v>
      </c>
      <c r="BI347" s="139">
        <f>IF(N347="nulová",J347,0)</f>
        <v>0</v>
      </c>
      <c r="BJ347" s="16" t="s">
        <v>80</v>
      </c>
      <c r="BK347" s="139">
        <f>ROUND(I347*H347,2)</f>
        <v>0</v>
      </c>
      <c r="BL347" s="16" t="s">
        <v>138</v>
      </c>
      <c r="BM347" s="138" t="s">
        <v>683</v>
      </c>
    </row>
    <row r="348" spans="2:65" s="1" customFormat="1" ht="16.5" customHeight="1">
      <c r="B348" s="126"/>
      <c r="C348" s="127" t="s">
        <v>684</v>
      </c>
      <c r="D348" s="127" t="s">
        <v>118</v>
      </c>
      <c r="E348" s="128" t="s">
        <v>685</v>
      </c>
      <c r="F348" s="129" t="s">
        <v>686</v>
      </c>
      <c r="G348" s="130" t="s">
        <v>283</v>
      </c>
      <c r="H348" s="131">
        <v>37.950000000000003</v>
      </c>
      <c r="I348" s="132"/>
      <c r="J348" s="133">
        <f>ROUND(I348*H348,2)</f>
        <v>0</v>
      </c>
      <c r="K348" s="129" t="s">
        <v>122</v>
      </c>
      <c r="L348" s="31"/>
      <c r="M348" s="134" t="s">
        <v>3</v>
      </c>
      <c r="N348" s="135" t="s">
        <v>43</v>
      </c>
      <c r="P348" s="136">
        <f>O348*H348</f>
        <v>0</v>
      </c>
      <c r="Q348" s="136">
        <v>2.34579</v>
      </c>
      <c r="R348" s="136">
        <f>Q348*H348</f>
        <v>89.022730500000009</v>
      </c>
      <c r="S348" s="136">
        <v>0</v>
      </c>
      <c r="T348" s="137">
        <f>S348*H348</f>
        <v>0</v>
      </c>
      <c r="AR348" s="138" t="s">
        <v>138</v>
      </c>
      <c r="AT348" s="138" t="s">
        <v>118</v>
      </c>
      <c r="AU348" s="138" t="s">
        <v>82</v>
      </c>
      <c r="AY348" s="16" t="s">
        <v>115</v>
      </c>
      <c r="BE348" s="139">
        <f>IF(N348="základní",J348,0)</f>
        <v>0</v>
      </c>
      <c r="BF348" s="139">
        <f>IF(N348="snížená",J348,0)</f>
        <v>0</v>
      </c>
      <c r="BG348" s="139">
        <f>IF(N348="zákl. přenesená",J348,0)</f>
        <v>0</v>
      </c>
      <c r="BH348" s="139">
        <f>IF(N348="sníž. přenesená",J348,0)</f>
        <v>0</v>
      </c>
      <c r="BI348" s="139">
        <f>IF(N348="nulová",J348,0)</f>
        <v>0</v>
      </c>
      <c r="BJ348" s="16" t="s">
        <v>80</v>
      </c>
      <c r="BK348" s="139">
        <f>ROUND(I348*H348,2)</f>
        <v>0</v>
      </c>
      <c r="BL348" s="16" t="s">
        <v>138</v>
      </c>
      <c r="BM348" s="138" t="s">
        <v>687</v>
      </c>
    </row>
    <row r="349" spans="2:65" s="1" customFormat="1">
      <c r="B349" s="31"/>
      <c r="D349" s="140" t="s">
        <v>125</v>
      </c>
      <c r="F349" s="141" t="s">
        <v>688</v>
      </c>
      <c r="I349" s="142"/>
      <c r="L349" s="31"/>
      <c r="M349" s="143"/>
      <c r="T349" s="52"/>
      <c r="AT349" s="16" t="s">
        <v>125</v>
      </c>
      <c r="AU349" s="16" t="s">
        <v>82</v>
      </c>
    </row>
    <row r="350" spans="2:65" s="14" customFormat="1">
      <c r="B350" s="163"/>
      <c r="D350" s="145" t="s">
        <v>136</v>
      </c>
      <c r="E350" s="164" t="s">
        <v>3</v>
      </c>
      <c r="F350" s="165" t="s">
        <v>689</v>
      </c>
      <c r="H350" s="164" t="s">
        <v>3</v>
      </c>
      <c r="I350" s="166"/>
      <c r="L350" s="163"/>
      <c r="M350" s="167"/>
      <c r="T350" s="168"/>
      <c r="AT350" s="164" t="s">
        <v>136</v>
      </c>
      <c r="AU350" s="164" t="s">
        <v>82</v>
      </c>
      <c r="AV350" s="14" t="s">
        <v>80</v>
      </c>
      <c r="AW350" s="14" t="s">
        <v>33</v>
      </c>
      <c r="AX350" s="14" t="s">
        <v>72</v>
      </c>
      <c r="AY350" s="164" t="s">
        <v>115</v>
      </c>
    </row>
    <row r="351" spans="2:65" s="12" customFormat="1">
      <c r="B351" s="144"/>
      <c r="D351" s="145" t="s">
        <v>136</v>
      </c>
      <c r="E351" s="146" t="s">
        <v>3</v>
      </c>
      <c r="F351" s="147" t="s">
        <v>690</v>
      </c>
      <c r="H351" s="148">
        <v>10.5</v>
      </c>
      <c r="I351" s="149"/>
      <c r="L351" s="144"/>
      <c r="M351" s="150"/>
      <c r="T351" s="151"/>
      <c r="AT351" s="146" t="s">
        <v>136</v>
      </c>
      <c r="AU351" s="146" t="s">
        <v>82</v>
      </c>
      <c r="AV351" s="12" t="s">
        <v>82</v>
      </c>
      <c r="AW351" s="12" t="s">
        <v>33</v>
      </c>
      <c r="AX351" s="12" t="s">
        <v>72</v>
      </c>
      <c r="AY351" s="146" t="s">
        <v>115</v>
      </c>
    </row>
    <row r="352" spans="2:65" s="12" customFormat="1">
      <c r="B352" s="144"/>
      <c r="D352" s="145" t="s">
        <v>136</v>
      </c>
      <c r="E352" s="146" t="s">
        <v>3</v>
      </c>
      <c r="F352" s="147" t="s">
        <v>691</v>
      </c>
      <c r="H352" s="148">
        <v>27.45</v>
      </c>
      <c r="I352" s="149"/>
      <c r="L352" s="144"/>
      <c r="M352" s="150"/>
      <c r="T352" s="151"/>
      <c r="AT352" s="146" t="s">
        <v>136</v>
      </c>
      <c r="AU352" s="146" t="s">
        <v>82</v>
      </c>
      <c r="AV352" s="12" t="s">
        <v>82</v>
      </c>
      <c r="AW352" s="12" t="s">
        <v>33</v>
      </c>
      <c r="AX352" s="12" t="s">
        <v>72</v>
      </c>
      <c r="AY352" s="146" t="s">
        <v>115</v>
      </c>
    </row>
    <row r="353" spans="2:65" s="13" customFormat="1">
      <c r="B353" s="153"/>
      <c r="D353" s="145" t="s">
        <v>136</v>
      </c>
      <c r="E353" s="154" t="s">
        <v>3</v>
      </c>
      <c r="F353" s="155" t="s">
        <v>200</v>
      </c>
      <c r="H353" s="156">
        <v>37.950000000000003</v>
      </c>
      <c r="I353" s="157"/>
      <c r="L353" s="153"/>
      <c r="M353" s="158"/>
      <c r="T353" s="159"/>
      <c r="AT353" s="154" t="s">
        <v>136</v>
      </c>
      <c r="AU353" s="154" t="s">
        <v>82</v>
      </c>
      <c r="AV353" s="13" t="s">
        <v>138</v>
      </c>
      <c r="AW353" s="13" t="s">
        <v>33</v>
      </c>
      <c r="AX353" s="13" t="s">
        <v>80</v>
      </c>
      <c r="AY353" s="154" t="s">
        <v>115</v>
      </c>
    </row>
    <row r="354" spans="2:65" s="1" customFormat="1" ht="16.5" customHeight="1">
      <c r="B354" s="126"/>
      <c r="C354" s="127" t="s">
        <v>692</v>
      </c>
      <c r="D354" s="127" t="s">
        <v>118</v>
      </c>
      <c r="E354" s="128" t="s">
        <v>693</v>
      </c>
      <c r="F354" s="129" t="s">
        <v>694</v>
      </c>
      <c r="G354" s="130" t="s">
        <v>238</v>
      </c>
      <c r="H354" s="131">
        <v>33.76</v>
      </c>
      <c r="I354" s="132"/>
      <c r="J354" s="133">
        <f>ROUND(I354*H354,2)</f>
        <v>0</v>
      </c>
      <c r="K354" s="129" t="s">
        <v>122</v>
      </c>
      <c r="L354" s="31"/>
      <c r="M354" s="134" t="s">
        <v>3</v>
      </c>
      <c r="N354" s="135" t="s">
        <v>43</v>
      </c>
      <c r="P354" s="136">
        <f>O354*H354</f>
        <v>0</v>
      </c>
      <c r="Q354" s="136">
        <v>1.4400000000000001E-3</v>
      </c>
      <c r="R354" s="136">
        <f>Q354*H354</f>
        <v>4.8614400000000002E-2</v>
      </c>
      <c r="S354" s="136">
        <v>0</v>
      </c>
      <c r="T354" s="137">
        <f>S354*H354</f>
        <v>0</v>
      </c>
      <c r="AR354" s="138" t="s">
        <v>138</v>
      </c>
      <c r="AT354" s="138" t="s">
        <v>118</v>
      </c>
      <c r="AU354" s="138" t="s">
        <v>82</v>
      </c>
      <c r="AY354" s="16" t="s">
        <v>115</v>
      </c>
      <c r="BE354" s="139">
        <f>IF(N354="základní",J354,0)</f>
        <v>0</v>
      </c>
      <c r="BF354" s="139">
        <f>IF(N354="snížená",J354,0)</f>
        <v>0</v>
      </c>
      <c r="BG354" s="139">
        <f>IF(N354="zákl. přenesená",J354,0)</f>
        <v>0</v>
      </c>
      <c r="BH354" s="139">
        <f>IF(N354="sníž. přenesená",J354,0)</f>
        <v>0</v>
      </c>
      <c r="BI354" s="139">
        <f>IF(N354="nulová",J354,0)</f>
        <v>0</v>
      </c>
      <c r="BJ354" s="16" t="s">
        <v>80</v>
      </c>
      <c r="BK354" s="139">
        <f>ROUND(I354*H354,2)</f>
        <v>0</v>
      </c>
      <c r="BL354" s="16" t="s">
        <v>138</v>
      </c>
      <c r="BM354" s="138" t="s">
        <v>695</v>
      </c>
    </row>
    <row r="355" spans="2:65" s="1" customFormat="1">
      <c r="B355" s="31"/>
      <c r="D355" s="140" t="s">
        <v>125</v>
      </c>
      <c r="F355" s="141" t="s">
        <v>696</v>
      </c>
      <c r="I355" s="142"/>
      <c r="L355" s="31"/>
      <c r="M355" s="143"/>
      <c r="T355" s="52"/>
      <c r="AT355" s="16" t="s">
        <v>125</v>
      </c>
      <c r="AU355" s="16" t="s">
        <v>82</v>
      </c>
    </row>
    <row r="356" spans="2:65" s="12" customFormat="1">
      <c r="B356" s="144"/>
      <c r="D356" s="145" t="s">
        <v>136</v>
      </c>
      <c r="E356" s="146" t="s">
        <v>3</v>
      </c>
      <c r="F356" s="147" t="s">
        <v>697</v>
      </c>
      <c r="H356" s="148">
        <v>33.76</v>
      </c>
      <c r="I356" s="149"/>
      <c r="L356" s="144"/>
      <c r="M356" s="150"/>
      <c r="T356" s="151"/>
      <c r="AT356" s="146" t="s">
        <v>136</v>
      </c>
      <c r="AU356" s="146" t="s">
        <v>82</v>
      </c>
      <c r="AV356" s="12" t="s">
        <v>82</v>
      </c>
      <c r="AW356" s="12" t="s">
        <v>33</v>
      </c>
      <c r="AX356" s="12" t="s">
        <v>80</v>
      </c>
      <c r="AY356" s="146" t="s">
        <v>115</v>
      </c>
    </row>
    <row r="357" spans="2:65" s="1" customFormat="1" ht="16.5" customHeight="1">
      <c r="B357" s="126"/>
      <c r="C357" s="127" t="s">
        <v>698</v>
      </c>
      <c r="D357" s="127" t="s">
        <v>118</v>
      </c>
      <c r="E357" s="128" t="s">
        <v>699</v>
      </c>
      <c r="F357" s="129" t="s">
        <v>700</v>
      </c>
      <c r="G357" s="130" t="s">
        <v>238</v>
      </c>
      <c r="H357" s="131">
        <v>33.76</v>
      </c>
      <c r="I357" s="132"/>
      <c r="J357" s="133">
        <f>ROUND(I357*H357,2)</f>
        <v>0</v>
      </c>
      <c r="K357" s="129" t="s">
        <v>122</v>
      </c>
      <c r="L357" s="31"/>
      <c r="M357" s="134" t="s">
        <v>3</v>
      </c>
      <c r="N357" s="135" t="s">
        <v>43</v>
      </c>
      <c r="P357" s="136">
        <f>O357*H357</f>
        <v>0</v>
      </c>
      <c r="Q357" s="136">
        <v>4.0000000000000003E-5</v>
      </c>
      <c r="R357" s="136">
        <f>Q357*H357</f>
        <v>1.3504000000000001E-3</v>
      </c>
      <c r="S357" s="136">
        <v>0</v>
      </c>
      <c r="T357" s="137">
        <f>S357*H357</f>
        <v>0</v>
      </c>
      <c r="AR357" s="138" t="s">
        <v>138</v>
      </c>
      <c r="AT357" s="138" t="s">
        <v>118</v>
      </c>
      <c r="AU357" s="138" t="s">
        <v>82</v>
      </c>
      <c r="AY357" s="16" t="s">
        <v>115</v>
      </c>
      <c r="BE357" s="139">
        <f>IF(N357="základní",J357,0)</f>
        <v>0</v>
      </c>
      <c r="BF357" s="139">
        <f>IF(N357="snížená",J357,0)</f>
        <v>0</v>
      </c>
      <c r="BG357" s="139">
        <f>IF(N357="zákl. přenesená",J357,0)</f>
        <v>0</v>
      </c>
      <c r="BH357" s="139">
        <f>IF(N357="sníž. přenesená",J357,0)</f>
        <v>0</v>
      </c>
      <c r="BI357" s="139">
        <f>IF(N357="nulová",J357,0)</f>
        <v>0</v>
      </c>
      <c r="BJ357" s="16" t="s">
        <v>80</v>
      </c>
      <c r="BK357" s="139">
        <f>ROUND(I357*H357,2)</f>
        <v>0</v>
      </c>
      <c r="BL357" s="16" t="s">
        <v>138</v>
      </c>
      <c r="BM357" s="138" t="s">
        <v>701</v>
      </c>
    </row>
    <row r="358" spans="2:65" s="1" customFormat="1">
      <c r="B358" s="31"/>
      <c r="D358" s="140" t="s">
        <v>125</v>
      </c>
      <c r="F358" s="141" t="s">
        <v>702</v>
      </c>
      <c r="I358" s="142"/>
      <c r="L358" s="31"/>
      <c r="M358" s="143"/>
      <c r="T358" s="52"/>
      <c r="AT358" s="16" t="s">
        <v>125</v>
      </c>
      <c r="AU358" s="16" t="s">
        <v>82</v>
      </c>
    </row>
    <row r="359" spans="2:65" s="1" customFormat="1" ht="16.5" customHeight="1">
      <c r="B359" s="126"/>
      <c r="C359" s="127" t="s">
        <v>703</v>
      </c>
      <c r="D359" s="127" t="s">
        <v>118</v>
      </c>
      <c r="E359" s="128" t="s">
        <v>704</v>
      </c>
      <c r="F359" s="129" t="s">
        <v>705</v>
      </c>
      <c r="G359" s="130" t="s">
        <v>283</v>
      </c>
      <c r="H359" s="131">
        <v>97.35</v>
      </c>
      <c r="I359" s="132"/>
      <c r="J359" s="133">
        <f>ROUND(I359*H359,2)</f>
        <v>0</v>
      </c>
      <c r="K359" s="129" t="s">
        <v>122</v>
      </c>
      <c r="L359" s="31"/>
      <c r="M359" s="134" t="s">
        <v>3</v>
      </c>
      <c r="N359" s="135" t="s">
        <v>43</v>
      </c>
      <c r="P359" s="136">
        <f>O359*H359</f>
        <v>0</v>
      </c>
      <c r="Q359" s="136">
        <v>2.5505399999999998</v>
      </c>
      <c r="R359" s="136">
        <f>Q359*H359</f>
        <v>248.29506899999996</v>
      </c>
      <c r="S359" s="136">
        <v>0</v>
      </c>
      <c r="T359" s="137">
        <f>S359*H359</f>
        <v>0</v>
      </c>
      <c r="AR359" s="138" t="s">
        <v>138</v>
      </c>
      <c r="AT359" s="138" t="s">
        <v>118</v>
      </c>
      <c r="AU359" s="138" t="s">
        <v>82</v>
      </c>
      <c r="AY359" s="16" t="s">
        <v>115</v>
      </c>
      <c r="BE359" s="139">
        <f>IF(N359="základní",J359,0)</f>
        <v>0</v>
      </c>
      <c r="BF359" s="139">
        <f>IF(N359="snížená",J359,0)</f>
        <v>0</v>
      </c>
      <c r="BG359" s="139">
        <f>IF(N359="zákl. přenesená",J359,0)</f>
        <v>0</v>
      </c>
      <c r="BH359" s="139">
        <f>IF(N359="sníž. přenesená",J359,0)</f>
        <v>0</v>
      </c>
      <c r="BI359" s="139">
        <f>IF(N359="nulová",J359,0)</f>
        <v>0</v>
      </c>
      <c r="BJ359" s="16" t="s">
        <v>80</v>
      </c>
      <c r="BK359" s="139">
        <f>ROUND(I359*H359,2)</f>
        <v>0</v>
      </c>
      <c r="BL359" s="16" t="s">
        <v>138</v>
      </c>
      <c r="BM359" s="138" t="s">
        <v>706</v>
      </c>
    </row>
    <row r="360" spans="2:65" s="1" customFormat="1">
      <c r="B360" s="31"/>
      <c r="D360" s="140" t="s">
        <v>125</v>
      </c>
      <c r="F360" s="141" t="s">
        <v>707</v>
      </c>
      <c r="I360" s="142"/>
      <c r="L360" s="31"/>
      <c r="M360" s="143"/>
      <c r="T360" s="52"/>
      <c r="AT360" s="16" t="s">
        <v>125</v>
      </c>
      <c r="AU360" s="16" t="s">
        <v>82</v>
      </c>
    </row>
    <row r="361" spans="2:65" s="14" customFormat="1">
      <c r="B361" s="163"/>
      <c r="D361" s="145" t="s">
        <v>136</v>
      </c>
      <c r="E361" s="164" t="s">
        <v>3</v>
      </c>
      <c r="F361" s="165" t="s">
        <v>708</v>
      </c>
      <c r="H361" s="164" t="s">
        <v>3</v>
      </c>
      <c r="I361" s="166"/>
      <c r="L361" s="163"/>
      <c r="M361" s="167"/>
      <c r="T361" s="168"/>
      <c r="AT361" s="164" t="s">
        <v>136</v>
      </c>
      <c r="AU361" s="164" t="s">
        <v>82</v>
      </c>
      <c r="AV361" s="14" t="s">
        <v>80</v>
      </c>
      <c r="AW361" s="14" t="s">
        <v>33</v>
      </c>
      <c r="AX361" s="14" t="s">
        <v>72</v>
      </c>
      <c r="AY361" s="164" t="s">
        <v>115</v>
      </c>
    </row>
    <row r="362" spans="2:65" s="12" customFormat="1">
      <c r="B362" s="144"/>
      <c r="D362" s="145" t="s">
        <v>136</v>
      </c>
      <c r="E362" s="146" t="s">
        <v>3</v>
      </c>
      <c r="F362" s="147" t="s">
        <v>709</v>
      </c>
      <c r="H362" s="148">
        <v>22.95</v>
      </c>
      <c r="I362" s="149"/>
      <c r="L362" s="144"/>
      <c r="M362" s="150"/>
      <c r="T362" s="151"/>
      <c r="AT362" s="146" t="s">
        <v>136</v>
      </c>
      <c r="AU362" s="146" t="s">
        <v>82</v>
      </c>
      <c r="AV362" s="12" t="s">
        <v>82</v>
      </c>
      <c r="AW362" s="12" t="s">
        <v>33</v>
      </c>
      <c r="AX362" s="12" t="s">
        <v>72</v>
      </c>
      <c r="AY362" s="146" t="s">
        <v>115</v>
      </c>
    </row>
    <row r="363" spans="2:65" s="12" customFormat="1">
      <c r="B363" s="144"/>
      <c r="D363" s="145" t="s">
        <v>136</v>
      </c>
      <c r="E363" s="146" t="s">
        <v>3</v>
      </c>
      <c r="F363" s="147" t="s">
        <v>710</v>
      </c>
      <c r="H363" s="148">
        <v>74.400000000000006</v>
      </c>
      <c r="I363" s="149"/>
      <c r="L363" s="144"/>
      <c r="M363" s="150"/>
      <c r="T363" s="151"/>
      <c r="AT363" s="146" t="s">
        <v>136</v>
      </c>
      <c r="AU363" s="146" t="s">
        <v>82</v>
      </c>
      <c r="AV363" s="12" t="s">
        <v>82</v>
      </c>
      <c r="AW363" s="12" t="s">
        <v>33</v>
      </c>
      <c r="AX363" s="12" t="s">
        <v>72</v>
      </c>
      <c r="AY363" s="146" t="s">
        <v>115</v>
      </c>
    </row>
    <row r="364" spans="2:65" s="13" customFormat="1">
      <c r="B364" s="153"/>
      <c r="D364" s="145" t="s">
        <v>136</v>
      </c>
      <c r="E364" s="154" t="s">
        <v>3</v>
      </c>
      <c r="F364" s="155" t="s">
        <v>200</v>
      </c>
      <c r="H364" s="156">
        <v>97.35</v>
      </c>
      <c r="I364" s="157"/>
      <c r="L364" s="153"/>
      <c r="M364" s="158"/>
      <c r="T364" s="159"/>
      <c r="AT364" s="154" t="s">
        <v>136</v>
      </c>
      <c r="AU364" s="154" t="s">
        <v>82</v>
      </c>
      <c r="AV364" s="13" t="s">
        <v>138</v>
      </c>
      <c r="AW364" s="13" t="s">
        <v>33</v>
      </c>
      <c r="AX364" s="13" t="s">
        <v>80</v>
      </c>
      <c r="AY364" s="154" t="s">
        <v>115</v>
      </c>
    </row>
    <row r="365" spans="2:65" s="1" customFormat="1" ht="16.5" customHeight="1">
      <c r="B365" s="126"/>
      <c r="C365" s="127" t="s">
        <v>711</v>
      </c>
      <c r="D365" s="127" t="s">
        <v>118</v>
      </c>
      <c r="E365" s="128" t="s">
        <v>712</v>
      </c>
      <c r="F365" s="129" t="s">
        <v>713</v>
      </c>
      <c r="G365" s="130" t="s">
        <v>238</v>
      </c>
      <c r="H365" s="131">
        <v>123.4</v>
      </c>
      <c r="I365" s="132"/>
      <c r="J365" s="133">
        <f>ROUND(I365*H365,2)</f>
        <v>0</v>
      </c>
      <c r="K365" s="129" t="s">
        <v>122</v>
      </c>
      <c r="L365" s="31"/>
      <c r="M365" s="134" t="s">
        <v>3</v>
      </c>
      <c r="N365" s="135" t="s">
        <v>43</v>
      </c>
      <c r="P365" s="136">
        <f>O365*H365</f>
        <v>0</v>
      </c>
      <c r="Q365" s="136">
        <v>1.4400000000000001E-3</v>
      </c>
      <c r="R365" s="136">
        <f>Q365*H365</f>
        <v>0.17769600000000002</v>
      </c>
      <c r="S365" s="136">
        <v>0</v>
      </c>
      <c r="T365" s="137">
        <f>S365*H365</f>
        <v>0</v>
      </c>
      <c r="AR365" s="138" t="s">
        <v>138</v>
      </c>
      <c r="AT365" s="138" t="s">
        <v>118</v>
      </c>
      <c r="AU365" s="138" t="s">
        <v>82</v>
      </c>
      <c r="AY365" s="16" t="s">
        <v>115</v>
      </c>
      <c r="BE365" s="139">
        <f>IF(N365="základní",J365,0)</f>
        <v>0</v>
      </c>
      <c r="BF365" s="139">
        <f>IF(N365="snížená",J365,0)</f>
        <v>0</v>
      </c>
      <c r="BG365" s="139">
        <f>IF(N365="zákl. přenesená",J365,0)</f>
        <v>0</v>
      </c>
      <c r="BH365" s="139">
        <f>IF(N365="sníž. přenesená",J365,0)</f>
        <v>0</v>
      </c>
      <c r="BI365" s="139">
        <f>IF(N365="nulová",J365,0)</f>
        <v>0</v>
      </c>
      <c r="BJ365" s="16" t="s">
        <v>80</v>
      </c>
      <c r="BK365" s="139">
        <f>ROUND(I365*H365,2)</f>
        <v>0</v>
      </c>
      <c r="BL365" s="16" t="s">
        <v>138</v>
      </c>
      <c r="BM365" s="138" t="s">
        <v>714</v>
      </c>
    </row>
    <row r="366" spans="2:65" s="1" customFormat="1">
      <c r="B366" s="31"/>
      <c r="D366" s="140" t="s">
        <v>125</v>
      </c>
      <c r="F366" s="141" t="s">
        <v>715</v>
      </c>
      <c r="I366" s="142"/>
      <c r="L366" s="31"/>
      <c r="M366" s="143"/>
      <c r="T366" s="52"/>
      <c r="AT366" s="16" t="s">
        <v>125</v>
      </c>
      <c r="AU366" s="16" t="s">
        <v>82</v>
      </c>
    </row>
    <row r="367" spans="2:65" s="14" customFormat="1">
      <c r="B367" s="163"/>
      <c r="D367" s="145" t="s">
        <v>136</v>
      </c>
      <c r="E367" s="164" t="s">
        <v>3</v>
      </c>
      <c r="F367" s="165" t="s">
        <v>716</v>
      </c>
      <c r="H367" s="164" t="s">
        <v>3</v>
      </c>
      <c r="I367" s="166"/>
      <c r="L367" s="163"/>
      <c r="M367" s="167"/>
      <c r="T367" s="168"/>
      <c r="AT367" s="164" t="s">
        <v>136</v>
      </c>
      <c r="AU367" s="164" t="s">
        <v>82</v>
      </c>
      <c r="AV367" s="14" t="s">
        <v>80</v>
      </c>
      <c r="AW367" s="14" t="s">
        <v>33</v>
      </c>
      <c r="AX367" s="14" t="s">
        <v>72</v>
      </c>
      <c r="AY367" s="164" t="s">
        <v>115</v>
      </c>
    </row>
    <row r="368" spans="2:65" s="12" customFormat="1">
      <c r="B368" s="144"/>
      <c r="D368" s="145" t="s">
        <v>136</v>
      </c>
      <c r="E368" s="146" t="s">
        <v>3</v>
      </c>
      <c r="F368" s="147" t="s">
        <v>717</v>
      </c>
      <c r="H368" s="148">
        <v>35.4</v>
      </c>
      <c r="I368" s="149"/>
      <c r="L368" s="144"/>
      <c r="M368" s="150"/>
      <c r="T368" s="151"/>
      <c r="AT368" s="146" t="s">
        <v>136</v>
      </c>
      <c r="AU368" s="146" t="s">
        <v>82</v>
      </c>
      <c r="AV368" s="12" t="s">
        <v>82</v>
      </c>
      <c r="AW368" s="12" t="s">
        <v>33</v>
      </c>
      <c r="AX368" s="12" t="s">
        <v>72</v>
      </c>
      <c r="AY368" s="146" t="s">
        <v>115</v>
      </c>
    </row>
    <row r="369" spans="2:65" s="12" customFormat="1">
      <c r="B369" s="144"/>
      <c r="D369" s="145" t="s">
        <v>136</v>
      </c>
      <c r="E369" s="146" t="s">
        <v>3</v>
      </c>
      <c r="F369" s="147" t="s">
        <v>718</v>
      </c>
      <c r="H369" s="148">
        <v>88</v>
      </c>
      <c r="I369" s="149"/>
      <c r="L369" s="144"/>
      <c r="M369" s="150"/>
      <c r="T369" s="151"/>
      <c r="AT369" s="146" t="s">
        <v>136</v>
      </c>
      <c r="AU369" s="146" t="s">
        <v>82</v>
      </c>
      <c r="AV369" s="12" t="s">
        <v>82</v>
      </c>
      <c r="AW369" s="12" t="s">
        <v>33</v>
      </c>
      <c r="AX369" s="12" t="s">
        <v>72</v>
      </c>
      <c r="AY369" s="146" t="s">
        <v>115</v>
      </c>
    </row>
    <row r="370" spans="2:65" s="13" customFormat="1">
      <c r="B370" s="153"/>
      <c r="D370" s="145" t="s">
        <v>136</v>
      </c>
      <c r="E370" s="154" t="s">
        <v>3</v>
      </c>
      <c r="F370" s="155" t="s">
        <v>200</v>
      </c>
      <c r="H370" s="156">
        <v>123.4</v>
      </c>
      <c r="I370" s="157"/>
      <c r="L370" s="153"/>
      <c r="M370" s="158"/>
      <c r="T370" s="159"/>
      <c r="AT370" s="154" t="s">
        <v>136</v>
      </c>
      <c r="AU370" s="154" t="s">
        <v>82</v>
      </c>
      <c r="AV370" s="13" t="s">
        <v>138</v>
      </c>
      <c r="AW370" s="13" t="s">
        <v>33</v>
      </c>
      <c r="AX370" s="13" t="s">
        <v>80</v>
      </c>
      <c r="AY370" s="154" t="s">
        <v>115</v>
      </c>
    </row>
    <row r="371" spans="2:65" s="1" customFormat="1" ht="16.5" customHeight="1">
      <c r="B371" s="126"/>
      <c r="C371" s="127" t="s">
        <v>719</v>
      </c>
      <c r="D371" s="127" t="s">
        <v>118</v>
      </c>
      <c r="E371" s="128" t="s">
        <v>720</v>
      </c>
      <c r="F371" s="129" t="s">
        <v>721</v>
      </c>
      <c r="G371" s="130" t="s">
        <v>238</v>
      </c>
      <c r="H371" s="131">
        <v>123.4</v>
      </c>
      <c r="I371" s="132"/>
      <c r="J371" s="133">
        <f>ROUND(I371*H371,2)</f>
        <v>0</v>
      </c>
      <c r="K371" s="129" t="s">
        <v>122</v>
      </c>
      <c r="L371" s="31"/>
      <c r="M371" s="134" t="s">
        <v>3</v>
      </c>
      <c r="N371" s="135" t="s">
        <v>43</v>
      </c>
      <c r="P371" s="136">
        <f>O371*H371</f>
        <v>0</v>
      </c>
      <c r="Q371" s="136">
        <v>4.0000000000000003E-5</v>
      </c>
      <c r="R371" s="136">
        <f>Q371*H371</f>
        <v>4.9360000000000003E-3</v>
      </c>
      <c r="S371" s="136">
        <v>0</v>
      </c>
      <c r="T371" s="137">
        <f>S371*H371</f>
        <v>0</v>
      </c>
      <c r="AR371" s="138" t="s">
        <v>138</v>
      </c>
      <c r="AT371" s="138" t="s">
        <v>118</v>
      </c>
      <c r="AU371" s="138" t="s">
        <v>82</v>
      </c>
      <c r="AY371" s="16" t="s">
        <v>115</v>
      </c>
      <c r="BE371" s="139">
        <f>IF(N371="základní",J371,0)</f>
        <v>0</v>
      </c>
      <c r="BF371" s="139">
        <f>IF(N371="snížená",J371,0)</f>
        <v>0</v>
      </c>
      <c r="BG371" s="139">
        <f>IF(N371="zákl. přenesená",J371,0)</f>
        <v>0</v>
      </c>
      <c r="BH371" s="139">
        <f>IF(N371="sníž. přenesená",J371,0)</f>
        <v>0</v>
      </c>
      <c r="BI371" s="139">
        <f>IF(N371="nulová",J371,0)</f>
        <v>0</v>
      </c>
      <c r="BJ371" s="16" t="s">
        <v>80</v>
      </c>
      <c r="BK371" s="139">
        <f>ROUND(I371*H371,2)</f>
        <v>0</v>
      </c>
      <c r="BL371" s="16" t="s">
        <v>138</v>
      </c>
      <c r="BM371" s="138" t="s">
        <v>722</v>
      </c>
    </row>
    <row r="372" spans="2:65" s="1" customFormat="1">
      <c r="B372" s="31"/>
      <c r="D372" s="140" t="s">
        <v>125</v>
      </c>
      <c r="F372" s="141" t="s">
        <v>723</v>
      </c>
      <c r="I372" s="142"/>
      <c r="L372" s="31"/>
      <c r="M372" s="143"/>
      <c r="T372" s="52"/>
      <c r="AT372" s="16" t="s">
        <v>125</v>
      </c>
      <c r="AU372" s="16" t="s">
        <v>82</v>
      </c>
    </row>
    <row r="373" spans="2:65" s="1" customFormat="1" ht="16.5" customHeight="1">
      <c r="B373" s="126"/>
      <c r="C373" s="127" t="s">
        <v>724</v>
      </c>
      <c r="D373" s="127" t="s">
        <v>118</v>
      </c>
      <c r="E373" s="128" t="s">
        <v>725</v>
      </c>
      <c r="F373" s="129" t="s">
        <v>726</v>
      </c>
      <c r="G373" s="130" t="s">
        <v>349</v>
      </c>
      <c r="H373" s="131">
        <v>15.576000000000001</v>
      </c>
      <c r="I373" s="132"/>
      <c r="J373" s="133">
        <f>ROUND(I373*H373,2)</f>
        <v>0</v>
      </c>
      <c r="K373" s="129" t="s">
        <v>122</v>
      </c>
      <c r="L373" s="31"/>
      <c r="M373" s="134" t="s">
        <v>3</v>
      </c>
      <c r="N373" s="135" t="s">
        <v>43</v>
      </c>
      <c r="P373" s="136">
        <f>O373*H373</f>
        <v>0</v>
      </c>
      <c r="Q373" s="136">
        <v>1.0383</v>
      </c>
      <c r="R373" s="136">
        <f>Q373*H373</f>
        <v>16.172560799999999</v>
      </c>
      <c r="S373" s="136">
        <v>0</v>
      </c>
      <c r="T373" s="137">
        <f>S373*H373</f>
        <v>0</v>
      </c>
      <c r="AR373" s="138" t="s">
        <v>138</v>
      </c>
      <c r="AT373" s="138" t="s">
        <v>118</v>
      </c>
      <c r="AU373" s="138" t="s">
        <v>82</v>
      </c>
      <c r="AY373" s="16" t="s">
        <v>115</v>
      </c>
      <c r="BE373" s="139">
        <f>IF(N373="základní",J373,0)</f>
        <v>0</v>
      </c>
      <c r="BF373" s="139">
        <f>IF(N373="snížená",J373,0)</f>
        <v>0</v>
      </c>
      <c r="BG373" s="139">
        <f>IF(N373="zákl. přenesená",J373,0)</f>
        <v>0</v>
      </c>
      <c r="BH373" s="139">
        <f>IF(N373="sníž. přenesená",J373,0)</f>
        <v>0</v>
      </c>
      <c r="BI373" s="139">
        <f>IF(N373="nulová",J373,0)</f>
        <v>0</v>
      </c>
      <c r="BJ373" s="16" t="s">
        <v>80</v>
      </c>
      <c r="BK373" s="139">
        <f>ROUND(I373*H373,2)</f>
        <v>0</v>
      </c>
      <c r="BL373" s="16" t="s">
        <v>138</v>
      </c>
      <c r="BM373" s="138" t="s">
        <v>727</v>
      </c>
    </row>
    <row r="374" spans="2:65" s="1" customFormat="1">
      <c r="B374" s="31"/>
      <c r="D374" s="140" t="s">
        <v>125</v>
      </c>
      <c r="F374" s="141" t="s">
        <v>728</v>
      </c>
      <c r="I374" s="142"/>
      <c r="L374" s="31"/>
      <c r="M374" s="143"/>
      <c r="T374" s="52"/>
      <c r="AT374" s="16" t="s">
        <v>125</v>
      </c>
      <c r="AU374" s="16" t="s">
        <v>82</v>
      </c>
    </row>
    <row r="375" spans="2:65" s="12" customFormat="1">
      <c r="B375" s="144"/>
      <c r="D375" s="145" t="s">
        <v>136</v>
      </c>
      <c r="E375" s="146" t="s">
        <v>3</v>
      </c>
      <c r="F375" s="147" t="s">
        <v>729</v>
      </c>
      <c r="H375" s="148">
        <v>15.576000000000001</v>
      </c>
      <c r="I375" s="149"/>
      <c r="L375" s="144"/>
      <c r="M375" s="150"/>
      <c r="T375" s="151"/>
      <c r="AT375" s="146" t="s">
        <v>136</v>
      </c>
      <c r="AU375" s="146" t="s">
        <v>82</v>
      </c>
      <c r="AV375" s="12" t="s">
        <v>82</v>
      </c>
      <c r="AW375" s="12" t="s">
        <v>33</v>
      </c>
      <c r="AX375" s="12" t="s">
        <v>80</v>
      </c>
      <c r="AY375" s="146" t="s">
        <v>115</v>
      </c>
    </row>
    <row r="376" spans="2:65" s="1" customFormat="1" ht="16.5" customHeight="1">
      <c r="B376" s="126"/>
      <c r="C376" s="127" t="s">
        <v>730</v>
      </c>
      <c r="D376" s="127" t="s">
        <v>118</v>
      </c>
      <c r="E376" s="128" t="s">
        <v>731</v>
      </c>
      <c r="F376" s="129" t="s">
        <v>732</v>
      </c>
      <c r="G376" s="130" t="s">
        <v>289</v>
      </c>
      <c r="H376" s="131">
        <v>20</v>
      </c>
      <c r="I376" s="132"/>
      <c r="J376" s="133">
        <f>ROUND(I376*H376,2)</f>
        <v>0</v>
      </c>
      <c r="K376" s="129" t="s">
        <v>122</v>
      </c>
      <c r="L376" s="31"/>
      <c r="M376" s="134" t="s">
        <v>3</v>
      </c>
      <c r="N376" s="135" t="s">
        <v>43</v>
      </c>
      <c r="P376" s="136">
        <f>O376*H376</f>
        <v>0</v>
      </c>
      <c r="Q376" s="136">
        <v>1.4999999999999999E-4</v>
      </c>
      <c r="R376" s="136">
        <f>Q376*H376</f>
        <v>2.9999999999999996E-3</v>
      </c>
      <c r="S376" s="136">
        <v>0</v>
      </c>
      <c r="T376" s="137">
        <f>S376*H376</f>
        <v>0</v>
      </c>
      <c r="AR376" s="138" t="s">
        <v>138</v>
      </c>
      <c r="AT376" s="138" t="s">
        <v>118</v>
      </c>
      <c r="AU376" s="138" t="s">
        <v>82</v>
      </c>
      <c r="AY376" s="16" t="s">
        <v>115</v>
      </c>
      <c r="BE376" s="139">
        <f>IF(N376="základní",J376,0)</f>
        <v>0</v>
      </c>
      <c r="BF376" s="139">
        <f>IF(N376="snížená",J376,0)</f>
        <v>0</v>
      </c>
      <c r="BG376" s="139">
        <f>IF(N376="zákl. přenesená",J376,0)</f>
        <v>0</v>
      </c>
      <c r="BH376" s="139">
        <f>IF(N376="sníž. přenesená",J376,0)</f>
        <v>0</v>
      </c>
      <c r="BI376" s="139">
        <f>IF(N376="nulová",J376,0)</f>
        <v>0</v>
      </c>
      <c r="BJ376" s="16" t="s">
        <v>80</v>
      </c>
      <c r="BK376" s="139">
        <f>ROUND(I376*H376,2)</f>
        <v>0</v>
      </c>
      <c r="BL376" s="16" t="s">
        <v>138</v>
      </c>
      <c r="BM376" s="138" t="s">
        <v>733</v>
      </c>
    </row>
    <row r="377" spans="2:65" s="1" customFormat="1">
      <c r="B377" s="31"/>
      <c r="D377" s="140" t="s">
        <v>125</v>
      </c>
      <c r="F377" s="141" t="s">
        <v>734</v>
      </c>
      <c r="I377" s="142"/>
      <c r="L377" s="31"/>
      <c r="M377" s="143"/>
      <c r="T377" s="52"/>
      <c r="AT377" s="16" t="s">
        <v>125</v>
      </c>
      <c r="AU377" s="16" t="s">
        <v>82</v>
      </c>
    </row>
    <row r="378" spans="2:65" s="12" customFormat="1">
      <c r="B378" s="144"/>
      <c r="D378" s="145" t="s">
        <v>136</v>
      </c>
      <c r="E378" s="146" t="s">
        <v>3</v>
      </c>
      <c r="F378" s="147" t="s">
        <v>735</v>
      </c>
      <c r="H378" s="148">
        <v>20</v>
      </c>
      <c r="I378" s="149"/>
      <c r="L378" s="144"/>
      <c r="M378" s="150"/>
      <c r="T378" s="151"/>
      <c r="AT378" s="146" t="s">
        <v>136</v>
      </c>
      <c r="AU378" s="146" t="s">
        <v>82</v>
      </c>
      <c r="AV378" s="12" t="s">
        <v>82</v>
      </c>
      <c r="AW378" s="12" t="s">
        <v>33</v>
      </c>
      <c r="AX378" s="12" t="s">
        <v>80</v>
      </c>
      <c r="AY378" s="146" t="s">
        <v>115</v>
      </c>
    </row>
    <row r="379" spans="2:65" s="11" customFormat="1" ht="22.9" customHeight="1">
      <c r="B379" s="114"/>
      <c r="D379" s="115" t="s">
        <v>71</v>
      </c>
      <c r="E379" s="124" t="s">
        <v>131</v>
      </c>
      <c r="F379" s="124" t="s">
        <v>736</v>
      </c>
      <c r="I379" s="117"/>
      <c r="J379" s="125">
        <f>BK379</f>
        <v>0</v>
      </c>
      <c r="L379" s="114"/>
      <c r="M379" s="119"/>
      <c r="P379" s="120">
        <f>SUM(P380:P446)</f>
        <v>0</v>
      </c>
      <c r="R379" s="120">
        <f>SUM(R380:R446)</f>
        <v>477.44387524999996</v>
      </c>
      <c r="T379" s="121">
        <f>SUM(T380:T446)</f>
        <v>3.5999999999999996</v>
      </c>
      <c r="AR379" s="115" t="s">
        <v>80</v>
      </c>
      <c r="AT379" s="122" t="s">
        <v>71</v>
      </c>
      <c r="AU379" s="122" t="s">
        <v>80</v>
      </c>
      <c r="AY379" s="115" t="s">
        <v>115</v>
      </c>
      <c r="BK379" s="123">
        <f>SUM(BK380:BK446)</f>
        <v>0</v>
      </c>
    </row>
    <row r="380" spans="2:65" s="1" customFormat="1" ht="16.5" customHeight="1">
      <c r="B380" s="126"/>
      <c r="C380" s="127" t="s">
        <v>737</v>
      </c>
      <c r="D380" s="127" t="s">
        <v>118</v>
      </c>
      <c r="E380" s="128" t="s">
        <v>738</v>
      </c>
      <c r="F380" s="129" t="s">
        <v>739</v>
      </c>
      <c r="G380" s="130" t="s">
        <v>244</v>
      </c>
      <c r="H380" s="131">
        <v>27</v>
      </c>
      <c r="I380" s="132"/>
      <c r="J380" s="133">
        <f>ROUND(I380*H380,2)</f>
        <v>0</v>
      </c>
      <c r="K380" s="129" t="s">
        <v>122</v>
      </c>
      <c r="L380" s="31"/>
      <c r="M380" s="134" t="s">
        <v>3</v>
      </c>
      <c r="N380" s="135" t="s">
        <v>43</v>
      </c>
      <c r="P380" s="136">
        <f>O380*H380</f>
        <v>0</v>
      </c>
      <c r="Q380" s="136">
        <v>1.32E-3</v>
      </c>
      <c r="R380" s="136">
        <f>Q380*H380</f>
        <v>3.5639999999999998E-2</v>
      </c>
      <c r="S380" s="136">
        <v>0</v>
      </c>
      <c r="T380" s="137">
        <f>S380*H380</f>
        <v>0</v>
      </c>
      <c r="AR380" s="138" t="s">
        <v>138</v>
      </c>
      <c r="AT380" s="138" t="s">
        <v>118</v>
      </c>
      <c r="AU380" s="138" t="s">
        <v>82</v>
      </c>
      <c r="AY380" s="16" t="s">
        <v>115</v>
      </c>
      <c r="BE380" s="139">
        <f>IF(N380="základní",J380,0)</f>
        <v>0</v>
      </c>
      <c r="BF380" s="139">
        <f>IF(N380="snížená",J380,0)</f>
        <v>0</v>
      </c>
      <c r="BG380" s="139">
        <f>IF(N380="zákl. přenesená",J380,0)</f>
        <v>0</v>
      </c>
      <c r="BH380" s="139">
        <f>IF(N380="sníž. přenesená",J380,0)</f>
        <v>0</v>
      </c>
      <c r="BI380" s="139">
        <f>IF(N380="nulová",J380,0)</f>
        <v>0</v>
      </c>
      <c r="BJ380" s="16" t="s">
        <v>80</v>
      </c>
      <c r="BK380" s="139">
        <f>ROUND(I380*H380,2)</f>
        <v>0</v>
      </c>
      <c r="BL380" s="16" t="s">
        <v>138</v>
      </c>
      <c r="BM380" s="138" t="s">
        <v>740</v>
      </c>
    </row>
    <row r="381" spans="2:65" s="1" customFormat="1">
      <c r="B381" s="31"/>
      <c r="D381" s="140" t="s">
        <v>125</v>
      </c>
      <c r="F381" s="141" t="s">
        <v>741</v>
      </c>
      <c r="I381" s="142"/>
      <c r="L381" s="31"/>
      <c r="M381" s="143"/>
      <c r="T381" s="52"/>
      <c r="AT381" s="16" t="s">
        <v>125</v>
      </c>
      <c r="AU381" s="16" t="s">
        <v>82</v>
      </c>
    </row>
    <row r="382" spans="2:65" s="12" customFormat="1">
      <c r="B382" s="144"/>
      <c r="D382" s="145" t="s">
        <v>136</v>
      </c>
      <c r="E382" s="146" t="s">
        <v>3</v>
      </c>
      <c r="F382" s="147" t="s">
        <v>742</v>
      </c>
      <c r="H382" s="148">
        <v>27</v>
      </c>
      <c r="I382" s="149"/>
      <c r="L382" s="144"/>
      <c r="M382" s="150"/>
      <c r="T382" s="151"/>
      <c r="AT382" s="146" t="s">
        <v>136</v>
      </c>
      <c r="AU382" s="146" t="s">
        <v>82</v>
      </c>
      <c r="AV382" s="12" t="s">
        <v>82</v>
      </c>
      <c r="AW382" s="12" t="s">
        <v>33</v>
      </c>
      <c r="AX382" s="12" t="s">
        <v>80</v>
      </c>
      <c r="AY382" s="146" t="s">
        <v>115</v>
      </c>
    </row>
    <row r="383" spans="2:65" s="1" customFormat="1" ht="16.5" customHeight="1">
      <c r="B383" s="126"/>
      <c r="C383" s="169" t="s">
        <v>743</v>
      </c>
      <c r="D383" s="169" t="s">
        <v>346</v>
      </c>
      <c r="E383" s="170" t="s">
        <v>744</v>
      </c>
      <c r="F383" s="171" t="s">
        <v>745</v>
      </c>
      <c r="G383" s="172" t="s">
        <v>244</v>
      </c>
      <c r="H383" s="173">
        <v>27</v>
      </c>
      <c r="I383" s="174"/>
      <c r="J383" s="175">
        <f>ROUND(I383*H383,2)</f>
        <v>0</v>
      </c>
      <c r="K383" s="171" t="s">
        <v>122</v>
      </c>
      <c r="L383" s="176"/>
      <c r="M383" s="177" t="s">
        <v>3</v>
      </c>
      <c r="N383" s="178" t="s">
        <v>43</v>
      </c>
      <c r="P383" s="136">
        <f>O383*H383</f>
        <v>0</v>
      </c>
      <c r="Q383" s="136">
        <v>4.8700000000000002E-3</v>
      </c>
      <c r="R383" s="136">
        <f>Q383*H383</f>
        <v>0.13149</v>
      </c>
      <c r="S383" s="136">
        <v>0</v>
      </c>
      <c r="T383" s="137">
        <f>S383*H383</f>
        <v>0</v>
      </c>
      <c r="AR383" s="138" t="s">
        <v>161</v>
      </c>
      <c r="AT383" s="138" t="s">
        <v>346</v>
      </c>
      <c r="AU383" s="138" t="s">
        <v>82</v>
      </c>
      <c r="AY383" s="16" t="s">
        <v>115</v>
      </c>
      <c r="BE383" s="139">
        <f>IF(N383="základní",J383,0)</f>
        <v>0</v>
      </c>
      <c r="BF383" s="139">
        <f>IF(N383="snížená",J383,0)</f>
        <v>0</v>
      </c>
      <c r="BG383" s="139">
        <f>IF(N383="zákl. přenesená",J383,0)</f>
        <v>0</v>
      </c>
      <c r="BH383" s="139">
        <f>IF(N383="sníž. přenesená",J383,0)</f>
        <v>0</v>
      </c>
      <c r="BI383" s="139">
        <f>IF(N383="nulová",J383,0)</f>
        <v>0</v>
      </c>
      <c r="BJ383" s="16" t="s">
        <v>80</v>
      </c>
      <c r="BK383" s="139">
        <f>ROUND(I383*H383,2)</f>
        <v>0</v>
      </c>
      <c r="BL383" s="16" t="s">
        <v>138</v>
      </c>
      <c r="BM383" s="138" t="s">
        <v>746</v>
      </c>
    </row>
    <row r="384" spans="2:65" s="1" customFormat="1" ht="16.5" customHeight="1">
      <c r="B384" s="126"/>
      <c r="C384" s="127" t="s">
        <v>747</v>
      </c>
      <c r="D384" s="127" t="s">
        <v>118</v>
      </c>
      <c r="E384" s="128" t="s">
        <v>748</v>
      </c>
      <c r="F384" s="129" t="s">
        <v>749</v>
      </c>
      <c r="G384" s="130" t="s">
        <v>283</v>
      </c>
      <c r="H384" s="131">
        <v>25.035</v>
      </c>
      <c r="I384" s="132"/>
      <c r="J384" s="133">
        <f>ROUND(I384*H384,2)</f>
        <v>0</v>
      </c>
      <c r="K384" s="129" t="s">
        <v>122</v>
      </c>
      <c r="L384" s="31"/>
      <c r="M384" s="134" t="s">
        <v>3</v>
      </c>
      <c r="N384" s="135" t="s">
        <v>43</v>
      </c>
      <c r="P384" s="136">
        <f>O384*H384</f>
        <v>0</v>
      </c>
      <c r="Q384" s="136">
        <v>2.5021499999999999</v>
      </c>
      <c r="R384" s="136">
        <f>Q384*H384</f>
        <v>62.641325249999994</v>
      </c>
      <c r="S384" s="136">
        <v>0</v>
      </c>
      <c r="T384" s="137">
        <f>S384*H384</f>
        <v>0</v>
      </c>
      <c r="AR384" s="138" t="s">
        <v>138</v>
      </c>
      <c r="AT384" s="138" t="s">
        <v>118</v>
      </c>
      <c r="AU384" s="138" t="s">
        <v>82</v>
      </c>
      <c r="AY384" s="16" t="s">
        <v>115</v>
      </c>
      <c r="BE384" s="139">
        <f>IF(N384="základní",J384,0)</f>
        <v>0</v>
      </c>
      <c r="BF384" s="139">
        <f>IF(N384="snížená",J384,0)</f>
        <v>0</v>
      </c>
      <c r="BG384" s="139">
        <f>IF(N384="zákl. přenesená",J384,0)</f>
        <v>0</v>
      </c>
      <c r="BH384" s="139">
        <f>IF(N384="sníž. přenesená",J384,0)</f>
        <v>0</v>
      </c>
      <c r="BI384" s="139">
        <f>IF(N384="nulová",J384,0)</f>
        <v>0</v>
      </c>
      <c r="BJ384" s="16" t="s">
        <v>80</v>
      </c>
      <c r="BK384" s="139">
        <f>ROUND(I384*H384,2)</f>
        <v>0</v>
      </c>
      <c r="BL384" s="16" t="s">
        <v>138</v>
      </c>
      <c r="BM384" s="138" t="s">
        <v>750</v>
      </c>
    </row>
    <row r="385" spans="2:65" s="1" customFormat="1">
      <c r="B385" s="31"/>
      <c r="D385" s="140" t="s">
        <v>125</v>
      </c>
      <c r="F385" s="141" t="s">
        <v>751</v>
      </c>
      <c r="I385" s="142"/>
      <c r="L385" s="31"/>
      <c r="M385" s="143"/>
      <c r="T385" s="52"/>
      <c r="AT385" s="16" t="s">
        <v>125</v>
      </c>
      <c r="AU385" s="16" t="s">
        <v>82</v>
      </c>
    </row>
    <row r="386" spans="2:65" s="14" customFormat="1">
      <c r="B386" s="163"/>
      <c r="D386" s="145" t="s">
        <v>136</v>
      </c>
      <c r="E386" s="164" t="s">
        <v>3</v>
      </c>
      <c r="F386" s="165" t="s">
        <v>752</v>
      </c>
      <c r="H386" s="164" t="s">
        <v>3</v>
      </c>
      <c r="I386" s="166"/>
      <c r="L386" s="163"/>
      <c r="M386" s="167"/>
      <c r="T386" s="168"/>
      <c r="AT386" s="164" t="s">
        <v>136</v>
      </c>
      <c r="AU386" s="164" t="s">
        <v>82</v>
      </c>
      <c r="AV386" s="14" t="s">
        <v>80</v>
      </c>
      <c r="AW386" s="14" t="s">
        <v>33</v>
      </c>
      <c r="AX386" s="14" t="s">
        <v>72</v>
      </c>
      <c r="AY386" s="164" t="s">
        <v>115</v>
      </c>
    </row>
    <row r="387" spans="2:65" s="12" customFormat="1">
      <c r="B387" s="144"/>
      <c r="D387" s="145" t="s">
        <v>136</v>
      </c>
      <c r="E387" s="146" t="s">
        <v>3</v>
      </c>
      <c r="F387" s="147" t="s">
        <v>753</v>
      </c>
      <c r="H387" s="148">
        <v>8.4</v>
      </c>
      <c r="I387" s="149"/>
      <c r="L387" s="144"/>
      <c r="M387" s="150"/>
      <c r="T387" s="151"/>
      <c r="AT387" s="146" t="s">
        <v>136</v>
      </c>
      <c r="AU387" s="146" t="s">
        <v>82</v>
      </c>
      <c r="AV387" s="12" t="s">
        <v>82</v>
      </c>
      <c r="AW387" s="12" t="s">
        <v>33</v>
      </c>
      <c r="AX387" s="12" t="s">
        <v>72</v>
      </c>
      <c r="AY387" s="146" t="s">
        <v>115</v>
      </c>
    </row>
    <row r="388" spans="2:65" s="12" customFormat="1">
      <c r="B388" s="144"/>
      <c r="D388" s="145" t="s">
        <v>136</v>
      </c>
      <c r="E388" s="146" t="s">
        <v>3</v>
      </c>
      <c r="F388" s="147" t="s">
        <v>754</v>
      </c>
      <c r="H388" s="148">
        <v>16.635000000000002</v>
      </c>
      <c r="I388" s="149"/>
      <c r="L388" s="144"/>
      <c r="M388" s="150"/>
      <c r="T388" s="151"/>
      <c r="AT388" s="146" t="s">
        <v>136</v>
      </c>
      <c r="AU388" s="146" t="s">
        <v>82</v>
      </c>
      <c r="AV388" s="12" t="s">
        <v>82</v>
      </c>
      <c r="AW388" s="12" t="s">
        <v>33</v>
      </c>
      <c r="AX388" s="12" t="s">
        <v>72</v>
      </c>
      <c r="AY388" s="146" t="s">
        <v>115</v>
      </c>
    </row>
    <row r="389" spans="2:65" s="13" customFormat="1">
      <c r="B389" s="153"/>
      <c r="D389" s="145" t="s">
        <v>136</v>
      </c>
      <c r="E389" s="154" t="s">
        <v>3</v>
      </c>
      <c r="F389" s="155" t="s">
        <v>200</v>
      </c>
      <c r="H389" s="156">
        <v>25.035</v>
      </c>
      <c r="I389" s="157"/>
      <c r="L389" s="153"/>
      <c r="M389" s="158"/>
      <c r="T389" s="159"/>
      <c r="AT389" s="154" t="s">
        <v>136</v>
      </c>
      <c r="AU389" s="154" t="s">
        <v>82</v>
      </c>
      <c r="AV389" s="13" t="s">
        <v>138</v>
      </c>
      <c r="AW389" s="13" t="s">
        <v>33</v>
      </c>
      <c r="AX389" s="13" t="s">
        <v>80</v>
      </c>
      <c r="AY389" s="154" t="s">
        <v>115</v>
      </c>
    </row>
    <row r="390" spans="2:65" s="1" customFormat="1" ht="16.5" customHeight="1">
      <c r="B390" s="126"/>
      <c r="C390" s="127" t="s">
        <v>755</v>
      </c>
      <c r="D390" s="127" t="s">
        <v>118</v>
      </c>
      <c r="E390" s="128" t="s">
        <v>756</v>
      </c>
      <c r="F390" s="129" t="s">
        <v>757</v>
      </c>
      <c r="G390" s="130" t="s">
        <v>238</v>
      </c>
      <c r="H390" s="131">
        <v>98.194999999999993</v>
      </c>
      <c r="I390" s="132"/>
      <c r="J390" s="133">
        <f>ROUND(I390*H390,2)</f>
        <v>0</v>
      </c>
      <c r="K390" s="129" t="s">
        <v>122</v>
      </c>
      <c r="L390" s="31"/>
      <c r="M390" s="134" t="s">
        <v>3</v>
      </c>
      <c r="N390" s="135" t="s">
        <v>43</v>
      </c>
      <c r="P390" s="136">
        <f>O390*H390</f>
        <v>0</v>
      </c>
      <c r="Q390" s="136">
        <v>4.1739999999999999E-2</v>
      </c>
      <c r="R390" s="136">
        <f>Q390*H390</f>
        <v>4.0986592999999996</v>
      </c>
      <c r="S390" s="136">
        <v>0</v>
      </c>
      <c r="T390" s="137">
        <f>S390*H390</f>
        <v>0</v>
      </c>
      <c r="AR390" s="138" t="s">
        <v>138</v>
      </c>
      <c r="AT390" s="138" t="s">
        <v>118</v>
      </c>
      <c r="AU390" s="138" t="s">
        <v>82</v>
      </c>
      <c r="AY390" s="16" t="s">
        <v>115</v>
      </c>
      <c r="BE390" s="139">
        <f>IF(N390="základní",J390,0)</f>
        <v>0</v>
      </c>
      <c r="BF390" s="139">
        <f>IF(N390="snížená",J390,0)</f>
        <v>0</v>
      </c>
      <c r="BG390" s="139">
        <f>IF(N390="zákl. přenesená",J390,0)</f>
        <v>0</v>
      </c>
      <c r="BH390" s="139">
        <f>IF(N390="sníž. přenesená",J390,0)</f>
        <v>0</v>
      </c>
      <c r="BI390" s="139">
        <f>IF(N390="nulová",J390,0)</f>
        <v>0</v>
      </c>
      <c r="BJ390" s="16" t="s">
        <v>80</v>
      </c>
      <c r="BK390" s="139">
        <f>ROUND(I390*H390,2)</f>
        <v>0</v>
      </c>
      <c r="BL390" s="16" t="s">
        <v>138</v>
      </c>
      <c r="BM390" s="138" t="s">
        <v>758</v>
      </c>
    </row>
    <row r="391" spans="2:65" s="1" customFormat="1">
      <c r="B391" s="31"/>
      <c r="D391" s="140" t="s">
        <v>125</v>
      </c>
      <c r="F391" s="141" t="s">
        <v>759</v>
      </c>
      <c r="I391" s="142"/>
      <c r="L391" s="31"/>
      <c r="M391" s="143"/>
      <c r="T391" s="52"/>
      <c r="AT391" s="16" t="s">
        <v>125</v>
      </c>
      <c r="AU391" s="16" t="s">
        <v>82</v>
      </c>
    </row>
    <row r="392" spans="2:65" s="12" customFormat="1">
      <c r="B392" s="144"/>
      <c r="D392" s="145" t="s">
        <v>136</v>
      </c>
      <c r="E392" s="146" t="s">
        <v>3</v>
      </c>
      <c r="F392" s="147" t="s">
        <v>760</v>
      </c>
      <c r="H392" s="148">
        <v>34.799999999999997</v>
      </c>
      <c r="I392" s="149"/>
      <c r="L392" s="144"/>
      <c r="M392" s="150"/>
      <c r="T392" s="151"/>
      <c r="AT392" s="146" t="s">
        <v>136</v>
      </c>
      <c r="AU392" s="146" t="s">
        <v>82</v>
      </c>
      <c r="AV392" s="12" t="s">
        <v>82</v>
      </c>
      <c r="AW392" s="12" t="s">
        <v>33</v>
      </c>
      <c r="AX392" s="12" t="s">
        <v>72</v>
      </c>
      <c r="AY392" s="146" t="s">
        <v>115</v>
      </c>
    </row>
    <row r="393" spans="2:65" s="12" customFormat="1">
      <c r="B393" s="144"/>
      <c r="D393" s="145" t="s">
        <v>136</v>
      </c>
      <c r="E393" s="146" t="s">
        <v>3</v>
      </c>
      <c r="F393" s="147" t="s">
        <v>761</v>
      </c>
      <c r="H393" s="148">
        <v>63.395000000000003</v>
      </c>
      <c r="I393" s="149"/>
      <c r="L393" s="144"/>
      <c r="M393" s="150"/>
      <c r="T393" s="151"/>
      <c r="AT393" s="146" t="s">
        <v>136</v>
      </c>
      <c r="AU393" s="146" t="s">
        <v>82</v>
      </c>
      <c r="AV393" s="12" t="s">
        <v>82</v>
      </c>
      <c r="AW393" s="12" t="s">
        <v>33</v>
      </c>
      <c r="AX393" s="12" t="s">
        <v>72</v>
      </c>
      <c r="AY393" s="146" t="s">
        <v>115</v>
      </c>
    </row>
    <row r="394" spans="2:65" s="13" customFormat="1">
      <c r="B394" s="153"/>
      <c r="D394" s="145" t="s">
        <v>136</v>
      </c>
      <c r="E394" s="154" t="s">
        <v>3</v>
      </c>
      <c r="F394" s="155" t="s">
        <v>200</v>
      </c>
      <c r="H394" s="156">
        <v>98.194999999999993</v>
      </c>
      <c r="I394" s="157"/>
      <c r="L394" s="153"/>
      <c r="M394" s="158"/>
      <c r="T394" s="159"/>
      <c r="AT394" s="154" t="s">
        <v>136</v>
      </c>
      <c r="AU394" s="154" t="s">
        <v>82</v>
      </c>
      <c r="AV394" s="13" t="s">
        <v>138</v>
      </c>
      <c r="AW394" s="13" t="s">
        <v>33</v>
      </c>
      <c r="AX394" s="13" t="s">
        <v>80</v>
      </c>
      <c r="AY394" s="154" t="s">
        <v>115</v>
      </c>
    </row>
    <row r="395" spans="2:65" s="1" customFormat="1" ht="16.5" customHeight="1">
      <c r="B395" s="126"/>
      <c r="C395" s="127" t="s">
        <v>762</v>
      </c>
      <c r="D395" s="127" t="s">
        <v>118</v>
      </c>
      <c r="E395" s="128" t="s">
        <v>763</v>
      </c>
      <c r="F395" s="129" t="s">
        <v>764</v>
      </c>
      <c r="G395" s="130" t="s">
        <v>238</v>
      </c>
      <c r="H395" s="131">
        <v>98.194999999999993</v>
      </c>
      <c r="I395" s="132"/>
      <c r="J395" s="133">
        <f>ROUND(I395*H395,2)</f>
        <v>0</v>
      </c>
      <c r="K395" s="129" t="s">
        <v>122</v>
      </c>
      <c r="L395" s="31"/>
      <c r="M395" s="134" t="s">
        <v>3</v>
      </c>
      <c r="N395" s="135" t="s">
        <v>43</v>
      </c>
      <c r="P395" s="136">
        <f>O395*H395</f>
        <v>0</v>
      </c>
      <c r="Q395" s="136">
        <v>2.0000000000000002E-5</v>
      </c>
      <c r="R395" s="136">
        <f>Q395*H395</f>
        <v>1.9639000000000002E-3</v>
      </c>
      <c r="S395" s="136">
        <v>0</v>
      </c>
      <c r="T395" s="137">
        <f>S395*H395</f>
        <v>0</v>
      </c>
      <c r="AR395" s="138" t="s">
        <v>138</v>
      </c>
      <c r="AT395" s="138" t="s">
        <v>118</v>
      </c>
      <c r="AU395" s="138" t="s">
        <v>82</v>
      </c>
      <c r="AY395" s="16" t="s">
        <v>115</v>
      </c>
      <c r="BE395" s="139">
        <f>IF(N395="základní",J395,0)</f>
        <v>0</v>
      </c>
      <c r="BF395" s="139">
        <f>IF(N395="snížená",J395,0)</f>
        <v>0</v>
      </c>
      <c r="BG395" s="139">
        <f>IF(N395="zákl. přenesená",J395,0)</f>
        <v>0</v>
      </c>
      <c r="BH395" s="139">
        <f>IF(N395="sníž. přenesená",J395,0)</f>
        <v>0</v>
      </c>
      <c r="BI395" s="139">
        <f>IF(N395="nulová",J395,0)</f>
        <v>0</v>
      </c>
      <c r="BJ395" s="16" t="s">
        <v>80</v>
      </c>
      <c r="BK395" s="139">
        <f>ROUND(I395*H395,2)</f>
        <v>0</v>
      </c>
      <c r="BL395" s="16" t="s">
        <v>138</v>
      </c>
      <c r="BM395" s="138" t="s">
        <v>765</v>
      </c>
    </row>
    <row r="396" spans="2:65" s="1" customFormat="1">
      <c r="B396" s="31"/>
      <c r="D396" s="140" t="s">
        <v>125</v>
      </c>
      <c r="F396" s="141" t="s">
        <v>766</v>
      </c>
      <c r="I396" s="142"/>
      <c r="L396" s="31"/>
      <c r="M396" s="143"/>
      <c r="T396" s="52"/>
      <c r="AT396" s="16" t="s">
        <v>125</v>
      </c>
      <c r="AU396" s="16" t="s">
        <v>82</v>
      </c>
    </row>
    <row r="397" spans="2:65" s="1" customFormat="1" ht="16.5" customHeight="1">
      <c r="B397" s="126"/>
      <c r="C397" s="127" t="s">
        <v>767</v>
      </c>
      <c r="D397" s="127" t="s">
        <v>118</v>
      </c>
      <c r="E397" s="128" t="s">
        <v>768</v>
      </c>
      <c r="F397" s="129" t="s">
        <v>769</v>
      </c>
      <c r="G397" s="130" t="s">
        <v>349</v>
      </c>
      <c r="H397" s="131">
        <v>4.5060000000000002</v>
      </c>
      <c r="I397" s="132"/>
      <c r="J397" s="133">
        <f>ROUND(I397*H397,2)</f>
        <v>0</v>
      </c>
      <c r="K397" s="129" t="s">
        <v>122</v>
      </c>
      <c r="L397" s="31"/>
      <c r="M397" s="134" t="s">
        <v>3</v>
      </c>
      <c r="N397" s="135" t="s">
        <v>43</v>
      </c>
      <c r="P397" s="136">
        <f>O397*H397</f>
        <v>0</v>
      </c>
      <c r="Q397" s="136">
        <v>1.04877</v>
      </c>
      <c r="R397" s="136">
        <f>Q397*H397</f>
        <v>4.7257576200000004</v>
      </c>
      <c r="S397" s="136">
        <v>0</v>
      </c>
      <c r="T397" s="137">
        <f>S397*H397</f>
        <v>0</v>
      </c>
      <c r="AR397" s="138" t="s">
        <v>138</v>
      </c>
      <c r="AT397" s="138" t="s">
        <v>118</v>
      </c>
      <c r="AU397" s="138" t="s">
        <v>82</v>
      </c>
      <c r="AY397" s="16" t="s">
        <v>115</v>
      </c>
      <c r="BE397" s="139">
        <f>IF(N397="základní",J397,0)</f>
        <v>0</v>
      </c>
      <c r="BF397" s="139">
        <f>IF(N397="snížená",J397,0)</f>
        <v>0</v>
      </c>
      <c r="BG397" s="139">
        <f>IF(N397="zákl. přenesená",J397,0)</f>
        <v>0</v>
      </c>
      <c r="BH397" s="139">
        <f>IF(N397="sníž. přenesená",J397,0)</f>
        <v>0</v>
      </c>
      <c r="BI397" s="139">
        <f>IF(N397="nulová",J397,0)</f>
        <v>0</v>
      </c>
      <c r="BJ397" s="16" t="s">
        <v>80</v>
      </c>
      <c r="BK397" s="139">
        <f>ROUND(I397*H397,2)</f>
        <v>0</v>
      </c>
      <c r="BL397" s="16" t="s">
        <v>138</v>
      </c>
      <c r="BM397" s="138" t="s">
        <v>770</v>
      </c>
    </row>
    <row r="398" spans="2:65" s="1" customFormat="1">
      <c r="B398" s="31"/>
      <c r="D398" s="140" t="s">
        <v>125</v>
      </c>
      <c r="F398" s="141" t="s">
        <v>771</v>
      </c>
      <c r="I398" s="142"/>
      <c r="L398" s="31"/>
      <c r="M398" s="143"/>
      <c r="T398" s="52"/>
      <c r="AT398" s="16" t="s">
        <v>125</v>
      </c>
      <c r="AU398" s="16" t="s">
        <v>82</v>
      </c>
    </row>
    <row r="399" spans="2:65" s="12" customFormat="1">
      <c r="B399" s="144"/>
      <c r="D399" s="145" t="s">
        <v>136</v>
      </c>
      <c r="E399" s="146" t="s">
        <v>3</v>
      </c>
      <c r="F399" s="147" t="s">
        <v>772</v>
      </c>
      <c r="H399" s="148">
        <v>4.5060000000000002</v>
      </c>
      <c r="I399" s="149"/>
      <c r="L399" s="144"/>
      <c r="M399" s="150"/>
      <c r="T399" s="151"/>
      <c r="AT399" s="146" t="s">
        <v>136</v>
      </c>
      <c r="AU399" s="146" t="s">
        <v>82</v>
      </c>
      <c r="AV399" s="12" t="s">
        <v>82</v>
      </c>
      <c r="AW399" s="12" t="s">
        <v>33</v>
      </c>
      <c r="AX399" s="12" t="s">
        <v>80</v>
      </c>
      <c r="AY399" s="146" t="s">
        <v>115</v>
      </c>
    </row>
    <row r="400" spans="2:65" s="1" customFormat="1" ht="24.2" customHeight="1">
      <c r="B400" s="126"/>
      <c r="C400" s="127" t="s">
        <v>773</v>
      </c>
      <c r="D400" s="127" t="s">
        <v>118</v>
      </c>
      <c r="E400" s="128" t="s">
        <v>774</v>
      </c>
      <c r="F400" s="129" t="s">
        <v>775</v>
      </c>
      <c r="G400" s="130" t="s">
        <v>283</v>
      </c>
      <c r="H400" s="131">
        <v>2</v>
      </c>
      <c r="I400" s="132"/>
      <c r="J400" s="133">
        <f>ROUND(I400*H400,2)</f>
        <v>0</v>
      </c>
      <c r="K400" s="129" t="s">
        <v>122</v>
      </c>
      <c r="L400" s="31"/>
      <c r="M400" s="134" t="s">
        <v>3</v>
      </c>
      <c r="N400" s="135" t="s">
        <v>43</v>
      </c>
      <c r="P400" s="136">
        <f>O400*H400</f>
        <v>0</v>
      </c>
      <c r="Q400" s="136">
        <v>2.6843599999999999</v>
      </c>
      <c r="R400" s="136">
        <f>Q400*H400</f>
        <v>5.3687199999999997</v>
      </c>
      <c r="S400" s="136">
        <v>0</v>
      </c>
      <c r="T400" s="137">
        <f>S400*H400</f>
        <v>0</v>
      </c>
      <c r="AR400" s="138" t="s">
        <v>138</v>
      </c>
      <c r="AT400" s="138" t="s">
        <v>118</v>
      </c>
      <c r="AU400" s="138" t="s">
        <v>82</v>
      </c>
      <c r="AY400" s="16" t="s">
        <v>115</v>
      </c>
      <c r="BE400" s="139">
        <f>IF(N400="základní",J400,0)</f>
        <v>0</v>
      </c>
      <c r="BF400" s="139">
        <f>IF(N400="snížená",J400,0)</f>
        <v>0</v>
      </c>
      <c r="BG400" s="139">
        <f>IF(N400="zákl. přenesená",J400,0)</f>
        <v>0</v>
      </c>
      <c r="BH400" s="139">
        <f>IF(N400="sníž. přenesená",J400,0)</f>
        <v>0</v>
      </c>
      <c r="BI400" s="139">
        <f>IF(N400="nulová",J400,0)</f>
        <v>0</v>
      </c>
      <c r="BJ400" s="16" t="s">
        <v>80</v>
      </c>
      <c r="BK400" s="139">
        <f>ROUND(I400*H400,2)</f>
        <v>0</v>
      </c>
      <c r="BL400" s="16" t="s">
        <v>138</v>
      </c>
      <c r="BM400" s="138" t="s">
        <v>776</v>
      </c>
    </row>
    <row r="401" spans="2:65" s="1" customFormat="1">
      <c r="B401" s="31"/>
      <c r="D401" s="140" t="s">
        <v>125</v>
      </c>
      <c r="F401" s="141" t="s">
        <v>777</v>
      </c>
      <c r="I401" s="142"/>
      <c r="L401" s="31"/>
      <c r="M401" s="143"/>
      <c r="T401" s="52"/>
      <c r="AT401" s="16" t="s">
        <v>125</v>
      </c>
      <c r="AU401" s="16" t="s">
        <v>82</v>
      </c>
    </row>
    <row r="402" spans="2:65" s="12" customFormat="1">
      <c r="B402" s="144"/>
      <c r="D402" s="145" t="s">
        <v>136</v>
      </c>
      <c r="E402" s="146" t="s">
        <v>3</v>
      </c>
      <c r="F402" s="147" t="s">
        <v>778</v>
      </c>
      <c r="H402" s="148">
        <v>2</v>
      </c>
      <c r="I402" s="149"/>
      <c r="L402" s="144"/>
      <c r="M402" s="150"/>
      <c r="T402" s="151"/>
      <c r="AT402" s="146" t="s">
        <v>136</v>
      </c>
      <c r="AU402" s="146" t="s">
        <v>82</v>
      </c>
      <c r="AV402" s="12" t="s">
        <v>82</v>
      </c>
      <c r="AW402" s="12" t="s">
        <v>33</v>
      </c>
      <c r="AX402" s="12" t="s">
        <v>80</v>
      </c>
      <c r="AY402" s="146" t="s">
        <v>115</v>
      </c>
    </row>
    <row r="403" spans="2:65" s="1" customFormat="1" ht="16.5" customHeight="1">
      <c r="B403" s="126"/>
      <c r="C403" s="127" t="s">
        <v>779</v>
      </c>
      <c r="D403" s="127" t="s">
        <v>118</v>
      </c>
      <c r="E403" s="128" t="s">
        <v>780</v>
      </c>
      <c r="F403" s="129" t="s">
        <v>781</v>
      </c>
      <c r="G403" s="130" t="s">
        <v>238</v>
      </c>
      <c r="H403" s="131">
        <v>132</v>
      </c>
      <c r="I403" s="132"/>
      <c r="J403" s="133">
        <f>ROUND(I403*H403,2)</f>
        <v>0</v>
      </c>
      <c r="K403" s="129" t="s">
        <v>122</v>
      </c>
      <c r="L403" s="31"/>
      <c r="M403" s="134" t="s">
        <v>3</v>
      </c>
      <c r="N403" s="135" t="s">
        <v>43</v>
      </c>
      <c r="P403" s="136">
        <f>O403*H403</f>
        <v>0</v>
      </c>
      <c r="Q403" s="136">
        <v>5.2599999999999999E-3</v>
      </c>
      <c r="R403" s="136">
        <f>Q403*H403</f>
        <v>0.69431999999999994</v>
      </c>
      <c r="S403" s="136">
        <v>0</v>
      </c>
      <c r="T403" s="137">
        <f>S403*H403</f>
        <v>0</v>
      </c>
      <c r="AR403" s="138" t="s">
        <v>138</v>
      </c>
      <c r="AT403" s="138" t="s">
        <v>118</v>
      </c>
      <c r="AU403" s="138" t="s">
        <v>82</v>
      </c>
      <c r="AY403" s="16" t="s">
        <v>115</v>
      </c>
      <c r="BE403" s="139">
        <f>IF(N403="základní",J403,0)</f>
        <v>0</v>
      </c>
      <c r="BF403" s="139">
        <f>IF(N403="snížená",J403,0)</f>
        <v>0</v>
      </c>
      <c r="BG403" s="139">
        <f>IF(N403="zákl. přenesená",J403,0)</f>
        <v>0</v>
      </c>
      <c r="BH403" s="139">
        <f>IF(N403="sníž. přenesená",J403,0)</f>
        <v>0</v>
      </c>
      <c r="BI403" s="139">
        <f>IF(N403="nulová",J403,0)</f>
        <v>0</v>
      </c>
      <c r="BJ403" s="16" t="s">
        <v>80</v>
      </c>
      <c r="BK403" s="139">
        <f>ROUND(I403*H403,2)</f>
        <v>0</v>
      </c>
      <c r="BL403" s="16" t="s">
        <v>138</v>
      </c>
      <c r="BM403" s="138" t="s">
        <v>782</v>
      </c>
    </row>
    <row r="404" spans="2:65" s="1" customFormat="1">
      <c r="B404" s="31"/>
      <c r="D404" s="140" t="s">
        <v>125</v>
      </c>
      <c r="F404" s="141" t="s">
        <v>783</v>
      </c>
      <c r="I404" s="142"/>
      <c r="L404" s="31"/>
      <c r="M404" s="143"/>
      <c r="T404" s="52"/>
      <c r="AT404" s="16" t="s">
        <v>125</v>
      </c>
      <c r="AU404" s="16" t="s">
        <v>82</v>
      </c>
    </row>
    <row r="405" spans="2:65" s="12" customFormat="1">
      <c r="B405" s="144"/>
      <c r="D405" s="145" t="s">
        <v>136</v>
      </c>
      <c r="E405" s="146" t="s">
        <v>3</v>
      </c>
      <c r="F405" s="147" t="s">
        <v>784</v>
      </c>
      <c r="H405" s="148">
        <v>132</v>
      </c>
      <c r="I405" s="149"/>
      <c r="L405" s="144"/>
      <c r="M405" s="150"/>
      <c r="T405" s="151"/>
      <c r="AT405" s="146" t="s">
        <v>136</v>
      </c>
      <c r="AU405" s="146" t="s">
        <v>82</v>
      </c>
      <c r="AV405" s="12" t="s">
        <v>82</v>
      </c>
      <c r="AW405" s="12" t="s">
        <v>33</v>
      </c>
      <c r="AX405" s="12" t="s">
        <v>80</v>
      </c>
      <c r="AY405" s="146" t="s">
        <v>115</v>
      </c>
    </row>
    <row r="406" spans="2:65" s="1" customFormat="1" ht="16.5" customHeight="1">
      <c r="B406" s="126"/>
      <c r="C406" s="127" t="s">
        <v>785</v>
      </c>
      <c r="D406" s="127" t="s">
        <v>118</v>
      </c>
      <c r="E406" s="128" t="s">
        <v>786</v>
      </c>
      <c r="F406" s="129" t="s">
        <v>787</v>
      </c>
      <c r="G406" s="130" t="s">
        <v>283</v>
      </c>
      <c r="H406" s="131">
        <v>79.2</v>
      </c>
      <c r="I406" s="132"/>
      <c r="J406" s="133">
        <f>ROUND(I406*H406,2)</f>
        <v>0</v>
      </c>
      <c r="K406" s="129" t="s">
        <v>122</v>
      </c>
      <c r="L406" s="31"/>
      <c r="M406" s="134" t="s">
        <v>3</v>
      </c>
      <c r="N406" s="135" t="s">
        <v>43</v>
      </c>
      <c r="P406" s="136">
        <f>O406*H406</f>
        <v>0</v>
      </c>
      <c r="Q406" s="136">
        <v>2.5020899999999999</v>
      </c>
      <c r="R406" s="136">
        <f>Q406*H406</f>
        <v>198.16552799999999</v>
      </c>
      <c r="S406" s="136">
        <v>0</v>
      </c>
      <c r="T406" s="137">
        <f>S406*H406</f>
        <v>0</v>
      </c>
      <c r="AR406" s="138" t="s">
        <v>138</v>
      </c>
      <c r="AT406" s="138" t="s">
        <v>118</v>
      </c>
      <c r="AU406" s="138" t="s">
        <v>82</v>
      </c>
      <c r="AY406" s="16" t="s">
        <v>115</v>
      </c>
      <c r="BE406" s="139">
        <f>IF(N406="základní",J406,0)</f>
        <v>0</v>
      </c>
      <c r="BF406" s="139">
        <f>IF(N406="snížená",J406,0)</f>
        <v>0</v>
      </c>
      <c r="BG406" s="139">
        <f>IF(N406="zákl. přenesená",J406,0)</f>
        <v>0</v>
      </c>
      <c r="BH406" s="139">
        <f>IF(N406="sníž. přenesená",J406,0)</f>
        <v>0</v>
      </c>
      <c r="BI406" s="139">
        <f>IF(N406="nulová",J406,0)</f>
        <v>0</v>
      </c>
      <c r="BJ406" s="16" t="s">
        <v>80</v>
      </c>
      <c r="BK406" s="139">
        <f>ROUND(I406*H406,2)</f>
        <v>0</v>
      </c>
      <c r="BL406" s="16" t="s">
        <v>138</v>
      </c>
      <c r="BM406" s="138" t="s">
        <v>788</v>
      </c>
    </row>
    <row r="407" spans="2:65" s="1" customFormat="1">
      <c r="B407" s="31"/>
      <c r="D407" s="140" t="s">
        <v>125</v>
      </c>
      <c r="F407" s="141" t="s">
        <v>789</v>
      </c>
      <c r="I407" s="142"/>
      <c r="L407" s="31"/>
      <c r="M407" s="143"/>
      <c r="T407" s="52"/>
      <c r="AT407" s="16" t="s">
        <v>125</v>
      </c>
      <c r="AU407" s="16" t="s">
        <v>82</v>
      </c>
    </row>
    <row r="408" spans="2:65" s="12" customFormat="1">
      <c r="B408" s="144"/>
      <c r="D408" s="145" t="s">
        <v>136</v>
      </c>
      <c r="E408" s="146" t="s">
        <v>3</v>
      </c>
      <c r="F408" s="147" t="s">
        <v>790</v>
      </c>
      <c r="H408" s="148">
        <v>79.2</v>
      </c>
      <c r="I408" s="149"/>
      <c r="L408" s="144"/>
      <c r="M408" s="150"/>
      <c r="T408" s="151"/>
      <c r="AT408" s="146" t="s">
        <v>136</v>
      </c>
      <c r="AU408" s="146" t="s">
        <v>82</v>
      </c>
      <c r="AV408" s="12" t="s">
        <v>82</v>
      </c>
      <c r="AW408" s="12" t="s">
        <v>33</v>
      </c>
      <c r="AX408" s="12" t="s">
        <v>80</v>
      </c>
      <c r="AY408" s="146" t="s">
        <v>115</v>
      </c>
    </row>
    <row r="409" spans="2:65" s="1" customFormat="1" ht="16.5" customHeight="1">
      <c r="B409" s="126"/>
      <c r="C409" s="127" t="s">
        <v>791</v>
      </c>
      <c r="D409" s="127" t="s">
        <v>118</v>
      </c>
      <c r="E409" s="128" t="s">
        <v>792</v>
      </c>
      <c r="F409" s="129" t="s">
        <v>793</v>
      </c>
      <c r="G409" s="130" t="s">
        <v>283</v>
      </c>
      <c r="H409" s="131">
        <v>64.894999999999996</v>
      </c>
      <c r="I409" s="132"/>
      <c r="J409" s="133">
        <f>ROUND(I409*H409,2)</f>
        <v>0</v>
      </c>
      <c r="K409" s="129" t="s">
        <v>122</v>
      </c>
      <c r="L409" s="31"/>
      <c r="M409" s="134" t="s">
        <v>3</v>
      </c>
      <c r="N409" s="135" t="s">
        <v>43</v>
      </c>
      <c r="P409" s="136">
        <f>O409*H409</f>
        <v>0</v>
      </c>
      <c r="Q409" s="136">
        <v>2.5020899999999999</v>
      </c>
      <c r="R409" s="136">
        <f>Q409*H409</f>
        <v>162.37313054999998</v>
      </c>
      <c r="S409" s="136">
        <v>0</v>
      </c>
      <c r="T409" s="137">
        <f>S409*H409</f>
        <v>0</v>
      </c>
      <c r="AR409" s="138" t="s">
        <v>138</v>
      </c>
      <c r="AT409" s="138" t="s">
        <v>118</v>
      </c>
      <c r="AU409" s="138" t="s">
        <v>82</v>
      </c>
      <c r="AY409" s="16" t="s">
        <v>115</v>
      </c>
      <c r="BE409" s="139">
        <f>IF(N409="základní",J409,0)</f>
        <v>0</v>
      </c>
      <c r="BF409" s="139">
        <f>IF(N409="snížená",J409,0)</f>
        <v>0</v>
      </c>
      <c r="BG409" s="139">
        <f>IF(N409="zákl. přenesená",J409,0)</f>
        <v>0</v>
      </c>
      <c r="BH409" s="139">
        <f>IF(N409="sníž. přenesená",J409,0)</f>
        <v>0</v>
      </c>
      <c r="BI409" s="139">
        <f>IF(N409="nulová",J409,0)</f>
        <v>0</v>
      </c>
      <c r="BJ409" s="16" t="s">
        <v>80</v>
      </c>
      <c r="BK409" s="139">
        <f>ROUND(I409*H409,2)</f>
        <v>0</v>
      </c>
      <c r="BL409" s="16" t="s">
        <v>138</v>
      </c>
      <c r="BM409" s="138" t="s">
        <v>794</v>
      </c>
    </row>
    <row r="410" spans="2:65" s="1" customFormat="1">
      <c r="B410" s="31"/>
      <c r="D410" s="140" t="s">
        <v>125</v>
      </c>
      <c r="F410" s="141" t="s">
        <v>795</v>
      </c>
      <c r="I410" s="142"/>
      <c r="L410" s="31"/>
      <c r="M410" s="143"/>
      <c r="T410" s="52"/>
      <c r="AT410" s="16" t="s">
        <v>125</v>
      </c>
      <c r="AU410" s="16" t="s">
        <v>82</v>
      </c>
    </row>
    <row r="411" spans="2:65" s="14" customFormat="1">
      <c r="B411" s="163"/>
      <c r="D411" s="145" t="s">
        <v>136</v>
      </c>
      <c r="E411" s="164" t="s">
        <v>3</v>
      </c>
      <c r="F411" s="165" t="s">
        <v>796</v>
      </c>
      <c r="H411" s="164" t="s">
        <v>3</v>
      </c>
      <c r="I411" s="166"/>
      <c r="L411" s="163"/>
      <c r="M411" s="167"/>
      <c r="T411" s="168"/>
      <c r="AT411" s="164" t="s">
        <v>136</v>
      </c>
      <c r="AU411" s="164" t="s">
        <v>82</v>
      </c>
      <c r="AV411" s="14" t="s">
        <v>80</v>
      </c>
      <c r="AW411" s="14" t="s">
        <v>33</v>
      </c>
      <c r="AX411" s="14" t="s">
        <v>72</v>
      </c>
      <c r="AY411" s="164" t="s">
        <v>115</v>
      </c>
    </row>
    <row r="412" spans="2:65" s="12" customFormat="1">
      <c r="B412" s="144"/>
      <c r="D412" s="145" t="s">
        <v>136</v>
      </c>
      <c r="E412" s="146" t="s">
        <v>3</v>
      </c>
      <c r="F412" s="147" t="s">
        <v>797</v>
      </c>
      <c r="H412" s="148">
        <v>23.02</v>
      </c>
      <c r="I412" s="149"/>
      <c r="L412" s="144"/>
      <c r="M412" s="150"/>
      <c r="T412" s="151"/>
      <c r="AT412" s="146" t="s">
        <v>136</v>
      </c>
      <c r="AU412" s="146" t="s">
        <v>82</v>
      </c>
      <c r="AV412" s="12" t="s">
        <v>82</v>
      </c>
      <c r="AW412" s="12" t="s">
        <v>33</v>
      </c>
      <c r="AX412" s="12" t="s">
        <v>72</v>
      </c>
      <c r="AY412" s="146" t="s">
        <v>115</v>
      </c>
    </row>
    <row r="413" spans="2:65" s="12" customFormat="1">
      <c r="B413" s="144"/>
      <c r="D413" s="145" t="s">
        <v>136</v>
      </c>
      <c r="E413" s="146" t="s">
        <v>3</v>
      </c>
      <c r="F413" s="147" t="s">
        <v>798</v>
      </c>
      <c r="H413" s="148">
        <v>26.675000000000001</v>
      </c>
      <c r="I413" s="149"/>
      <c r="L413" s="144"/>
      <c r="M413" s="150"/>
      <c r="T413" s="151"/>
      <c r="AT413" s="146" t="s">
        <v>136</v>
      </c>
      <c r="AU413" s="146" t="s">
        <v>82</v>
      </c>
      <c r="AV413" s="12" t="s">
        <v>82</v>
      </c>
      <c r="AW413" s="12" t="s">
        <v>33</v>
      </c>
      <c r="AX413" s="12" t="s">
        <v>72</v>
      </c>
      <c r="AY413" s="146" t="s">
        <v>115</v>
      </c>
    </row>
    <row r="414" spans="2:65" s="12" customFormat="1">
      <c r="B414" s="144"/>
      <c r="D414" s="145" t="s">
        <v>136</v>
      </c>
      <c r="E414" s="146" t="s">
        <v>3</v>
      </c>
      <c r="F414" s="147" t="s">
        <v>799</v>
      </c>
      <c r="H414" s="148">
        <v>15.2</v>
      </c>
      <c r="I414" s="149"/>
      <c r="L414" s="144"/>
      <c r="M414" s="150"/>
      <c r="T414" s="151"/>
      <c r="AT414" s="146" t="s">
        <v>136</v>
      </c>
      <c r="AU414" s="146" t="s">
        <v>82</v>
      </c>
      <c r="AV414" s="12" t="s">
        <v>82</v>
      </c>
      <c r="AW414" s="12" t="s">
        <v>33</v>
      </c>
      <c r="AX414" s="12" t="s">
        <v>72</v>
      </c>
      <c r="AY414" s="146" t="s">
        <v>115</v>
      </c>
    </row>
    <row r="415" spans="2:65" s="13" customFormat="1">
      <c r="B415" s="153"/>
      <c r="D415" s="145" t="s">
        <v>136</v>
      </c>
      <c r="E415" s="154" t="s">
        <v>3</v>
      </c>
      <c r="F415" s="155" t="s">
        <v>200</v>
      </c>
      <c r="H415" s="156">
        <v>64.894999999999996</v>
      </c>
      <c r="I415" s="157"/>
      <c r="L415" s="153"/>
      <c r="M415" s="158"/>
      <c r="T415" s="159"/>
      <c r="AT415" s="154" t="s">
        <v>136</v>
      </c>
      <c r="AU415" s="154" t="s">
        <v>82</v>
      </c>
      <c r="AV415" s="13" t="s">
        <v>138</v>
      </c>
      <c r="AW415" s="13" t="s">
        <v>33</v>
      </c>
      <c r="AX415" s="13" t="s">
        <v>80</v>
      </c>
      <c r="AY415" s="154" t="s">
        <v>115</v>
      </c>
    </row>
    <row r="416" spans="2:65" s="1" customFormat="1" ht="21.75" customHeight="1">
      <c r="B416" s="126"/>
      <c r="C416" s="127" t="s">
        <v>800</v>
      </c>
      <c r="D416" s="127" t="s">
        <v>118</v>
      </c>
      <c r="E416" s="128" t="s">
        <v>801</v>
      </c>
      <c r="F416" s="129" t="s">
        <v>802</v>
      </c>
      <c r="G416" s="130" t="s">
        <v>238</v>
      </c>
      <c r="H416" s="131">
        <v>275.05</v>
      </c>
      <c r="I416" s="132"/>
      <c r="J416" s="133">
        <f>ROUND(I416*H416,2)</f>
        <v>0</v>
      </c>
      <c r="K416" s="129" t="s">
        <v>122</v>
      </c>
      <c r="L416" s="31"/>
      <c r="M416" s="134" t="s">
        <v>3</v>
      </c>
      <c r="N416" s="135" t="s">
        <v>43</v>
      </c>
      <c r="P416" s="136">
        <f>O416*H416</f>
        <v>0</v>
      </c>
      <c r="Q416" s="136">
        <v>3.8800000000000002E-3</v>
      </c>
      <c r="R416" s="136">
        <f>Q416*H416</f>
        <v>1.0671940000000002</v>
      </c>
      <c r="S416" s="136">
        <v>0</v>
      </c>
      <c r="T416" s="137">
        <f>S416*H416</f>
        <v>0</v>
      </c>
      <c r="AR416" s="138" t="s">
        <v>138</v>
      </c>
      <c r="AT416" s="138" t="s">
        <v>118</v>
      </c>
      <c r="AU416" s="138" t="s">
        <v>82</v>
      </c>
      <c r="AY416" s="16" t="s">
        <v>115</v>
      </c>
      <c r="BE416" s="139">
        <f>IF(N416="základní",J416,0)</f>
        <v>0</v>
      </c>
      <c r="BF416" s="139">
        <f>IF(N416="snížená",J416,0)</f>
        <v>0</v>
      </c>
      <c r="BG416" s="139">
        <f>IF(N416="zákl. přenesená",J416,0)</f>
        <v>0</v>
      </c>
      <c r="BH416" s="139">
        <f>IF(N416="sníž. přenesená",J416,0)</f>
        <v>0</v>
      </c>
      <c r="BI416" s="139">
        <f>IF(N416="nulová",J416,0)</f>
        <v>0</v>
      </c>
      <c r="BJ416" s="16" t="s">
        <v>80</v>
      </c>
      <c r="BK416" s="139">
        <f>ROUND(I416*H416,2)</f>
        <v>0</v>
      </c>
      <c r="BL416" s="16" t="s">
        <v>138</v>
      </c>
      <c r="BM416" s="138" t="s">
        <v>803</v>
      </c>
    </row>
    <row r="417" spans="2:65" s="1" customFormat="1">
      <c r="B417" s="31"/>
      <c r="D417" s="140" t="s">
        <v>125</v>
      </c>
      <c r="F417" s="141" t="s">
        <v>804</v>
      </c>
      <c r="I417" s="142"/>
      <c r="L417" s="31"/>
      <c r="M417" s="143"/>
      <c r="T417" s="52"/>
      <c r="AT417" s="16" t="s">
        <v>125</v>
      </c>
      <c r="AU417" s="16" t="s">
        <v>82</v>
      </c>
    </row>
    <row r="418" spans="2:65" s="12" customFormat="1">
      <c r="B418" s="144"/>
      <c r="D418" s="145" t="s">
        <v>136</v>
      </c>
      <c r="E418" s="146" t="s">
        <v>3</v>
      </c>
      <c r="F418" s="147" t="s">
        <v>805</v>
      </c>
      <c r="H418" s="148">
        <v>275.05</v>
      </c>
      <c r="I418" s="149"/>
      <c r="L418" s="144"/>
      <c r="M418" s="150"/>
      <c r="T418" s="151"/>
      <c r="AT418" s="146" t="s">
        <v>136</v>
      </c>
      <c r="AU418" s="146" t="s">
        <v>82</v>
      </c>
      <c r="AV418" s="12" t="s">
        <v>82</v>
      </c>
      <c r="AW418" s="12" t="s">
        <v>33</v>
      </c>
      <c r="AX418" s="12" t="s">
        <v>80</v>
      </c>
      <c r="AY418" s="146" t="s">
        <v>115</v>
      </c>
    </row>
    <row r="419" spans="2:65" s="1" customFormat="1" ht="16.5" customHeight="1">
      <c r="B419" s="126"/>
      <c r="C419" s="127" t="s">
        <v>806</v>
      </c>
      <c r="D419" s="127" t="s">
        <v>118</v>
      </c>
      <c r="E419" s="128" t="s">
        <v>807</v>
      </c>
      <c r="F419" s="129" t="s">
        <v>808</v>
      </c>
      <c r="G419" s="130" t="s">
        <v>238</v>
      </c>
      <c r="H419" s="131">
        <v>275.05</v>
      </c>
      <c r="I419" s="132"/>
      <c r="J419" s="133">
        <f>ROUND(I419*H419,2)</f>
        <v>0</v>
      </c>
      <c r="K419" s="129" t="s">
        <v>122</v>
      </c>
      <c r="L419" s="31"/>
      <c r="M419" s="134" t="s">
        <v>3</v>
      </c>
      <c r="N419" s="135" t="s">
        <v>43</v>
      </c>
      <c r="P419" s="136">
        <f>O419*H419</f>
        <v>0</v>
      </c>
      <c r="Q419" s="136">
        <v>4.0000000000000003E-5</v>
      </c>
      <c r="R419" s="136">
        <f>Q419*H419</f>
        <v>1.1002000000000001E-2</v>
      </c>
      <c r="S419" s="136">
        <v>0</v>
      </c>
      <c r="T419" s="137">
        <f>S419*H419</f>
        <v>0</v>
      </c>
      <c r="AR419" s="138" t="s">
        <v>138</v>
      </c>
      <c r="AT419" s="138" t="s">
        <v>118</v>
      </c>
      <c r="AU419" s="138" t="s">
        <v>82</v>
      </c>
      <c r="AY419" s="16" t="s">
        <v>115</v>
      </c>
      <c r="BE419" s="139">
        <f>IF(N419="základní",J419,0)</f>
        <v>0</v>
      </c>
      <c r="BF419" s="139">
        <f>IF(N419="snížená",J419,0)</f>
        <v>0</v>
      </c>
      <c r="BG419" s="139">
        <f>IF(N419="zákl. přenesená",J419,0)</f>
        <v>0</v>
      </c>
      <c r="BH419" s="139">
        <f>IF(N419="sníž. přenesená",J419,0)</f>
        <v>0</v>
      </c>
      <c r="BI419" s="139">
        <f>IF(N419="nulová",J419,0)</f>
        <v>0</v>
      </c>
      <c r="BJ419" s="16" t="s">
        <v>80</v>
      </c>
      <c r="BK419" s="139">
        <f>ROUND(I419*H419,2)</f>
        <v>0</v>
      </c>
      <c r="BL419" s="16" t="s">
        <v>138</v>
      </c>
      <c r="BM419" s="138" t="s">
        <v>809</v>
      </c>
    </row>
    <row r="420" spans="2:65" s="1" customFormat="1">
      <c r="B420" s="31"/>
      <c r="D420" s="140" t="s">
        <v>125</v>
      </c>
      <c r="F420" s="141" t="s">
        <v>810</v>
      </c>
      <c r="I420" s="142"/>
      <c r="L420" s="31"/>
      <c r="M420" s="143"/>
      <c r="T420" s="52"/>
      <c r="AT420" s="16" t="s">
        <v>125</v>
      </c>
      <c r="AU420" s="16" t="s">
        <v>82</v>
      </c>
    </row>
    <row r="421" spans="2:65" s="1" customFormat="1" ht="16.5" customHeight="1">
      <c r="B421" s="126"/>
      <c r="C421" s="127" t="s">
        <v>811</v>
      </c>
      <c r="D421" s="127" t="s">
        <v>118</v>
      </c>
      <c r="E421" s="128" t="s">
        <v>812</v>
      </c>
      <c r="F421" s="129" t="s">
        <v>813</v>
      </c>
      <c r="G421" s="130" t="s">
        <v>238</v>
      </c>
      <c r="H421" s="131">
        <v>107.83499999999999</v>
      </c>
      <c r="I421" s="132"/>
      <c r="J421" s="133">
        <f>ROUND(I421*H421,2)</f>
        <v>0</v>
      </c>
      <c r="K421" s="129" t="s">
        <v>122</v>
      </c>
      <c r="L421" s="31"/>
      <c r="M421" s="134" t="s">
        <v>3</v>
      </c>
      <c r="N421" s="135" t="s">
        <v>43</v>
      </c>
      <c r="P421" s="136">
        <f>O421*H421</f>
        <v>0</v>
      </c>
      <c r="Q421" s="136">
        <v>3.7399999999999998E-3</v>
      </c>
      <c r="R421" s="136">
        <f>Q421*H421</f>
        <v>0.40330289999999996</v>
      </c>
      <c r="S421" s="136">
        <v>0</v>
      </c>
      <c r="T421" s="137">
        <f>S421*H421</f>
        <v>0</v>
      </c>
      <c r="AR421" s="138" t="s">
        <v>138</v>
      </c>
      <c r="AT421" s="138" t="s">
        <v>118</v>
      </c>
      <c r="AU421" s="138" t="s">
        <v>82</v>
      </c>
      <c r="AY421" s="16" t="s">
        <v>115</v>
      </c>
      <c r="BE421" s="139">
        <f>IF(N421="základní",J421,0)</f>
        <v>0</v>
      </c>
      <c r="BF421" s="139">
        <f>IF(N421="snížená",J421,0)</f>
        <v>0</v>
      </c>
      <c r="BG421" s="139">
        <f>IF(N421="zákl. přenesená",J421,0)</f>
        <v>0</v>
      </c>
      <c r="BH421" s="139">
        <f>IF(N421="sníž. přenesená",J421,0)</f>
        <v>0</v>
      </c>
      <c r="BI421" s="139">
        <f>IF(N421="nulová",J421,0)</f>
        <v>0</v>
      </c>
      <c r="BJ421" s="16" t="s">
        <v>80</v>
      </c>
      <c r="BK421" s="139">
        <f>ROUND(I421*H421,2)</f>
        <v>0</v>
      </c>
      <c r="BL421" s="16" t="s">
        <v>138</v>
      </c>
      <c r="BM421" s="138" t="s">
        <v>814</v>
      </c>
    </row>
    <row r="422" spans="2:65" s="1" customFormat="1">
      <c r="B422" s="31"/>
      <c r="D422" s="140" t="s">
        <v>125</v>
      </c>
      <c r="F422" s="141" t="s">
        <v>815</v>
      </c>
      <c r="I422" s="142"/>
      <c r="L422" s="31"/>
      <c r="M422" s="143"/>
      <c r="T422" s="52"/>
      <c r="AT422" s="16" t="s">
        <v>125</v>
      </c>
      <c r="AU422" s="16" t="s">
        <v>82</v>
      </c>
    </row>
    <row r="423" spans="2:65" s="12" customFormat="1">
      <c r="B423" s="144"/>
      <c r="D423" s="145" t="s">
        <v>136</v>
      </c>
      <c r="E423" s="146" t="s">
        <v>3</v>
      </c>
      <c r="F423" s="147" t="s">
        <v>816</v>
      </c>
      <c r="H423" s="148">
        <v>107.83499999999999</v>
      </c>
      <c r="I423" s="149"/>
      <c r="L423" s="144"/>
      <c r="M423" s="150"/>
      <c r="T423" s="151"/>
      <c r="AT423" s="146" t="s">
        <v>136</v>
      </c>
      <c r="AU423" s="146" t="s">
        <v>82</v>
      </c>
      <c r="AV423" s="12" t="s">
        <v>82</v>
      </c>
      <c r="AW423" s="12" t="s">
        <v>33</v>
      </c>
      <c r="AX423" s="12" t="s">
        <v>80</v>
      </c>
      <c r="AY423" s="146" t="s">
        <v>115</v>
      </c>
    </row>
    <row r="424" spans="2:65" s="1" customFormat="1" ht="16.5" customHeight="1">
      <c r="B424" s="126"/>
      <c r="C424" s="127" t="s">
        <v>817</v>
      </c>
      <c r="D424" s="127" t="s">
        <v>118</v>
      </c>
      <c r="E424" s="128" t="s">
        <v>818</v>
      </c>
      <c r="F424" s="129" t="s">
        <v>819</v>
      </c>
      <c r="G424" s="130" t="s">
        <v>238</v>
      </c>
      <c r="H424" s="131">
        <v>107.83499999999999</v>
      </c>
      <c r="I424" s="132"/>
      <c r="J424" s="133">
        <f>ROUND(I424*H424,2)</f>
        <v>0</v>
      </c>
      <c r="K424" s="129" t="s">
        <v>122</v>
      </c>
      <c r="L424" s="31"/>
      <c r="M424" s="134" t="s">
        <v>3</v>
      </c>
      <c r="N424" s="135" t="s">
        <v>43</v>
      </c>
      <c r="P424" s="136">
        <f>O424*H424</f>
        <v>0</v>
      </c>
      <c r="Q424" s="136">
        <v>4.0000000000000003E-5</v>
      </c>
      <c r="R424" s="136">
        <f>Q424*H424</f>
        <v>4.3134000000000002E-3</v>
      </c>
      <c r="S424" s="136">
        <v>0</v>
      </c>
      <c r="T424" s="137">
        <f>S424*H424</f>
        <v>0</v>
      </c>
      <c r="AR424" s="138" t="s">
        <v>138</v>
      </c>
      <c r="AT424" s="138" t="s">
        <v>118</v>
      </c>
      <c r="AU424" s="138" t="s">
        <v>82</v>
      </c>
      <c r="AY424" s="16" t="s">
        <v>115</v>
      </c>
      <c r="BE424" s="139">
        <f>IF(N424="základní",J424,0)</f>
        <v>0</v>
      </c>
      <c r="BF424" s="139">
        <f>IF(N424="snížená",J424,0)</f>
        <v>0</v>
      </c>
      <c r="BG424" s="139">
        <f>IF(N424="zákl. přenesená",J424,0)</f>
        <v>0</v>
      </c>
      <c r="BH424" s="139">
        <f>IF(N424="sníž. přenesená",J424,0)</f>
        <v>0</v>
      </c>
      <c r="BI424" s="139">
        <f>IF(N424="nulová",J424,0)</f>
        <v>0</v>
      </c>
      <c r="BJ424" s="16" t="s">
        <v>80</v>
      </c>
      <c r="BK424" s="139">
        <f>ROUND(I424*H424,2)</f>
        <v>0</v>
      </c>
      <c r="BL424" s="16" t="s">
        <v>138</v>
      </c>
      <c r="BM424" s="138" t="s">
        <v>820</v>
      </c>
    </row>
    <row r="425" spans="2:65" s="1" customFormat="1">
      <c r="B425" s="31"/>
      <c r="D425" s="140" t="s">
        <v>125</v>
      </c>
      <c r="F425" s="141" t="s">
        <v>821</v>
      </c>
      <c r="I425" s="142"/>
      <c r="L425" s="31"/>
      <c r="M425" s="143"/>
      <c r="T425" s="52"/>
      <c r="AT425" s="16" t="s">
        <v>125</v>
      </c>
      <c r="AU425" s="16" t="s">
        <v>82</v>
      </c>
    </row>
    <row r="426" spans="2:65" s="1" customFormat="1" ht="21.75" customHeight="1">
      <c r="B426" s="126"/>
      <c r="C426" s="127" t="s">
        <v>822</v>
      </c>
      <c r="D426" s="127" t="s">
        <v>118</v>
      </c>
      <c r="E426" s="128" t="s">
        <v>823</v>
      </c>
      <c r="F426" s="129" t="s">
        <v>824</v>
      </c>
      <c r="G426" s="130" t="s">
        <v>238</v>
      </c>
      <c r="H426" s="131">
        <v>145.4</v>
      </c>
      <c r="I426" s="132"/>
      <c r="J426" s="133">
        <f>ROUND(I426*H426,2)</f>
        <v>0</v>
      </c>
      <c r="K426" s="129" t="s">
        <v>122</v>
      </c>
      <c r="L426" s="31"/>
      <c r="M426" s="134" t="s">
        <v>3</v>
      </c>
      <c r="N426" s="135" t="s">
        <v>43</v>
      </c>
      <c r="P426" s="136">
        <f>O426*H426</f>
        <v>0</v>
      </c>
      <c r="Q426" s="136">
        <v>2.2799999999999999E-3</v>
      </c>
      <c r="R426" s="136">
        <f>Q426*H426</f>
        <v>0.33151199999999997</v>
      </c>
      <c r="S426" s="136">
        <v>0</v>
      </c>
      <c r="T426" s="137">
        <f>S426*H426</f>
        <v>0</v>
      </c>
      <c r="AR426" s="138" t="s">
        <v>138</v>
      </c>
      <c r="AT426" s="138" t="s">
        <v>118</v>
      </c>
      <c r="AU426" s="138" t="s">
        <v>82</v>
      </c>
      <c r="AY426" s="16" t="s">
        <v>115</v>
      </c>
      <c r="BE426" s="139">
        <f>IF(N426="základní",J426,0)</f>
        <v>0</v>
      </c>
      <c r="BF426" s="139">
        <f>IF(N426="snížená",J426,0)</f>
        <v>0</v>
      </c>
      <c r="BG426" s="139">
        <f>IF(N426="zákl. přenesená",J426,0)</f>
        <v>0</v>
      </c>
      <c r="BH426" s="139">
        <f>IF(N426="sníž. přenesená",J426,0)</f>
        <v>0</v>
      </c>
      <c r="BI426" s="139">
        <f>IF(N426="nulová",J426,0)</f>
        <v>0</v>
      </c>
      <c r="BJ426" s="16" t="s">
        <v>80</v>
      </c>
      <c r="BK426" s="139">
        <f>ROUND(I426*H426,2)</f>
        <v>0</v>
      </c>
      <c r="BL426" s="16" t="s">
        <v>138</v>
      </c>
      <c r="BM426" s="138" t="s">
        <v>825</v>
      </c>
    </row>
    <row r="427" spans="2:65" s="1" customFormat="1">
      <c r="B427" s="31"/>
      <c r="D427" s="140" t="s">
        <v>125</v>
      </c>
      <c r="F427" s="141" t="s">
        <v>826</v>
      </c>
      <c r="I427" s="142"/>
      <c r="L427" s="31"/>
      <c r="M427" s="143"/>
      <c r="T427" s="52"/>
      <c r="AT427" s="16" t="s">
        <v>125</v>
      </c>
      <c r="AU427" s="16" t="s">
        <v>82</v>
      </c>
    </row>
    <row r="428" spans="2:65" s="12" customFormat="1">
      <c r="B428" s="144"/>
      <c r="D428" s="145" t="s">
        <v>136</v>
      </c>
      <c r="E428" s="146" t="s">
        <v>3</v>
      </c>
      <c r="F428" s="147" t="s">
        <v>827</v>
      </c>
      <c r="H428" s="148">
        <v>115</v>
      </c>
      <c r="I428" s="149"/>
      <c r="L428" s="144"/>
      <c r="M428" s="150"/>
      <c r="T428" s="151"/>
      <c r="AT428" s="146" t="s">
        <v>136</v>
      </c>
      <c r="AU428" s="146" t="s">
        <v>82</v>
      </c>
      <c r="AV428" s="12" t="s">
        <v>82</v>
      </c>
      <c r="AW428" s="12" t="s">
        <v>33</v>
      </c>
      <c r="AX428" s="12" t="s">
        <v>72</v>
      </c>
      <c r="AY428" s="146" t="s">
        <v>115</v>
      </c>
    </row>
    <row r="429" spans="2:65" s="12" customFormat="1">
      <c r="B429" s="144"/>
      <c r="D429" s="145" t="s">
        <v>136</v>
      </c>
      <c r="E429" s="146" t="s">
        <v>3</v>
      </c>
      <c r="F429" s="147" t="s">
        <v>828</v>
      </c>
      <c r="H429" s="148">
        <v>30.4</v>
      </c>
      <c r="I429" s="149"/>
      <c r="L429" s="144"/>
      <c r="M429" s="150"/>
      <c r="T429" s="151"/>
      <c r="AT429" s="146" t="s">
        <v>136</v>
      </c>
      <c r="AU429" s="146" t="s">
        <v>82</v>
      </c>
      <c r="AV429" s="12" t="s">
        <v>82</v>
      </c>
      <c r="AW429" s="12" t="s">
        <v>33</v>
      </c>
      <c r="AX429" s="12" t="s">
        <v>72</v>
      </c>
      <c r="AY429" s="146" t="s">
        <v>115</v>
      </c>
    </row>
    <row r="430" spans="2:65" s="13" customFormat="1">
      <c r="B430" s="153"/>
      <c r="D430" s="145" t="s">
        <v>136</v>
      </c>
      <c r="E430" s="154" t="s">
        <v>3</v>
      </c>
      <c r="F430" s="155" t="s">
        <v>200</v>
      </c>
      <c r="H430" s="156">
        <v>145.4</v>
      </c>
      <c r="I430" s="157"/>
      <c r="L430" s="153"/>
      <c r="M430" s="158"/>
      <c r="T430" s="159"/>
      <c r="AT430" s="154" t="s">
        <v>136</v>
      </c>
      <c r="AU430" s="154" t="s">
        <v>82</v>
      </c>
      <c r="AV430" s="13" t="s">
        <v>138</v>
      </c>
      <c r="AW430" s="13" t="s">
        <v>33</v>
      </c>
      <c r="AX430" s="13" t="s">
        <v>80</v>
      </c>
      <c r="AY430" s="154" t="s">
        <v>115</v>
      </c>
    </row>
    <row r="431" spans="2:65" s="1" customFormat="1" ht="21.75" customHeight="1">
      <c r="B431" s="126"/>
      <c r="C431" s="127" t="s">
        <v>829</v>
      </c>
      <c r="D431" s="127" t="s">
        <v>118</v>
      </c>
      <c r="E431" s="128" t="s">
        <v>830</v>
      </c>
      <c r="F431" s="129" t="s">
        <v>831</v>
      </c>
      <c r="G431" s="130" t="s">
        <v>238</v>
      </c>
      <c r="H431" s="131">
        <v>145.4</v>
      </c>
      <c r="I431" s="132"/>
      <c r="J431" s="133">
        <f>ROUND(I431*H431,2)</f>
        <v>0</v>
      </c>
      <c r="K431" s="129" t="s">
        <v>122</v>
      </c>
      <c r="L431" s="31"/>
      <c r="M431" s="134" t="s">
        <v>3</v>
      </c>
      <c r="N431" s="135" t="s">
        <v>43</v>
      </c>
      <c r="P431" s="136">
        <f>O431*H431</f>
        <v>0</v>
      </c>
      <c r="Q431" s="136">
        <v>4.0000000000000003E-5</v>
      </c>
      <c r="R431" s="136">
        <f>Q431*H431</f>
        <v>5.8160000000000009E-3</v>
      </c>
      <c r="S431" s="136">
        <v>0</v>
      </c>
      <c r="T431" s="137">
        <f>S431*H431</f>
        <v>0</v>
      </c>
      <c r="AR431" s="138" t="s">
        <v>138</v>
      </c>
      <c r="AT431" s="138" t="s">
        <v>118</v>
      </c>
      <c r="AU431" s="138" t="s">
        <v>82</v>
      </c>
      <c r="AY431" s="16" t="s">
        <v>115</v>
      </c>
      <c r="BE431" s="139">
        <f>IF(N431="základní",J431,0)</f>
        <v>0</v>
      </c>
      <c r="BF431" s="139">
        <f>IF(N431="snížená",J431,0)</f>
        <v>0</v>
      </c>
      <c r="BG431" s="139">
        <f>IF(N431="zákl. přenesená",J431,0)</f>
        <v>0</v>
      </c>
      <c r="BH431" s="139">
        <f>IF(N431="sníž. přenesená",J431,0)</f>
        <v>0</v>
      </c>
      <c r="BI431" s="139">
        <f>IF(N431="nulová",J431,0)</f>
        <v>0</v>
      </c>
      <c r="BJ431" s="16" t="s">
        <v>80</v>
      </c>
      <c r="BK431" s="139">
        <f>ROUND(I431*H431,2)</f>
        <v>0</v>
      </c>
      <c r="BL431" s="16" t="s">
        <v>138</v>
      </c>
      <c r="BM431" s="138" t="s">
        <v>832</v>
      </c>
    </row>
    <row r="432" spans="2:65" s="1" customFormat="1">
      <c r="B432" s="31"/>
      <c r="D432" s="140" t="s">
        <v>125</v>
      </c>
      <c r="F432" s="141" t="s">
        <v>833</v>
      </c>
      <c r="I432" s="142"/>
      <c r="L432" s="31"/>
      <c r="M432" s="143"/>
      <c r="T432" s="52"/>
      <c r="AT432" s="16" t="s">
        <v>125</v>
      </c>
      <c r="AU432" s="16" t="s">
        <v>82</v>
      </c>
    </row>
    <row r="433" spans="2:65" s="1" customFormat="1" ht="24.2" customHeight="1">
      <c r="B433" s="126"/>
      <c r="C433" s="127" t="s">
        <v>834</v>
      </c>
      <c r="D433" s="127" t="s">
        <v>118</v>
      </c>
      <c r="E433" s="128" t="s">
        <v>835</v>
      </c>
      <c r="F433" s="129" t="s">
        <v>836</v>
      </c>
      <c r="G433" s="130" t="s">
        <v>349</v>
      </c>
      <c r="H433" s="131">
        <v>12.672000000000001</v>
      </c>
      <c r="I433" s="132"/>
      <c r="J433" s="133">
        <f>ROUND(I433*H433,2)</f>
        <v>0</v>
      </c>
      <c r="K433" s="129" t="s">
        <v>122</v>
      </c>
      <c r="L433" s="31"/>
      <c r="M433" s="134" t="s">
        <v>3</v>
      </c>
      <c r="N433" s="135" t="s">
        <v>43</v>
      </c>
      <c r="P433" s="136">
        <f>O433*H433</f>
        <v>0</v>
      </c>
      <c r="Q433" s="136">
        <v>1.0384500000000001</v>
      </c>
      <c r="R433" s="136">
        <f>Q433*H433</f>
        <v>13.159238400000001</v>
      </c>
      <c r="S433" s="136">
        <v>0</v>
      </c>
      <c r="T433" s="137">
        <f>S433*H433</f>
        <v>0</v>
      </c>
      <c r="AR433" s="138" t="s">
        <v>138</v>
      </c>
      <c r="AT433" s="138" t="s">
        <v>118</v>
      </c>
      <c r="AU433" s="138" t="s">
        <v>82</v>
      </c>
      <c r="AY433" s="16" t="s">
        <v>115</v>
      </c>
      <c r="BE433" s="139">
        <f>IF(N433="základní",J433,0)</f>
        <v>0</v>
      </c>
      <c r="BF433" s="139">
        <f>IF(N433="snížená",J433,0)</f>
        <v>0</v>
      </c>
      <c r="BG433" s="139">
        <f>IF(N433="zákl. přenesená",J433,0)</f>
        <v>0</v>
      </c>
      <c r="BH433" s="139">
        <f>IF(N433="sníž. přenesená",J433,0)</f>
        <v>0</v>
      </c>
      <c r="BI433" s="139">
        <f>IF(N433="nulová",J433,0)</f>
        <v>0</v>
      </c>
      <c r="BJ433" s="16" t="s">
        <v>80</v>
      </c>
      <c r="BK433" s="139">
        <f>ROUND(I433*H433,2)</f>
        <v>0</v>
      </c>
      <c r="BL433" s="16" t="s">
        <v>138</v>
      </c>
      <c r="BM433" s="138" t="s">
        <v>837</v>
      </c>
    </row>
    <row r="434" spans="2:65" s="1" customFormat="1">
      <c r="B434" s="31"/>
      <c r="D434" s="140" t="s">
        <v>125</v>
      </c>
      <c r="F434" s="141" t="s">
        <v>838</v>
      </c>
      <c r="I434" s="142"/>
      <c r="L434" s="31"/>
      <c r="M434" s="143"/>
      <c r="T434" s="52"/>
      <c r="AT434" s="16" t="s">
        <v>125</v>
      </c>
      <c r="AU434" s="16" t="s">
        <v>82</v>
      </c>
    </row>
    <row r="435" spans="2:65" s="12" customFormat="1">
      <c r="B435" s="144"/>
      <c r="D435" s="145" t="s">
        <v>136</v>
      </c>
      <c r="E435" s="146" t="s">
        <v>3</v>
      </c>
      <c r="F435" s="147" t="s">
        <v>839</v>
      </c>
      <c r="H435" s="148">
        <v>12.672000000000001</v>
      </c>
      <c r="I435" s="149"/>
      <c r="L435" s="144"/>
      <c r="M435" s="150"/>
      <c r="T435" s="151"/>
      <c r="AT435" s="146" t="s">
        <v>136</v>
      </c>
      <c r="AU435" s="146" t="s">
        <v>82</v>
      </c>
      <c r="AV435" s="12" t="s">
        <v>82</v>
      </c>
      <c r="AW435" s="12" t="s">
        <v>33</v>
      </c>
      <c r="AX435" s="12" t="s">
        <v>80</v>
      </c>
      <c r="AY435" s="146" t="s">
        <v>115</v>
      </c>
    </row>
    <row r="436" spans="2:65" s="1" customFormat="1" ht="24.2" customHeight="1">
      <c r="B436" s="126"/>
      <c r="C436" s="127" t="s">
        <v>840</v>
      </c>
      <c r="D436" s="127" t="s">
        <v>118</v>
      </c>
      <c r="E436" s="128" t="s">
        <v>841</v>
      </c>
      <c r="F436" s="129" t="s">
        <v>842</v>
      </c>
      <c r="G436" s="130" t="s">
        <v>349</v>
      </c>
      <c r="H436" s="131">
        <v>10.381</v>
      </c>
      <c r="I436" s="132"/>
      <c r="J436" s="133">
        <f>ROUND(I436*H436,2)</f>
        <v>0</v>
      </c>
      <c r="K436" s="129" t="s">
        <v>122</v>
      </c>
      <c r="L436" s="31"/>
      <c r="M436" s="134" t="s">
        <v>3</v>
      </c>
      <c r="N436" s="135" t="s">
        <v>43</v>
      </c>
      <c r="P436" s="136">
        <f>O436*H436</f>
        <v>0</v>
      </c>
      <c r="Q436" s="136">
        <v>1.07653</v>
      </c>
      <c r="R436" s="136">
        <f>Q436*H436</f>
        <v>11.17545793</v>
      </c>
      <c r="S436" s="136">
        <v>0</v>
      </c>
      <c r="T436" s="137">
        <f>S436*H436</f>
        <v>0</v>
      </c>
      <c r="AR436" s="138" t="s">
        <v>138</v>
      </c>
      <c r="AT436" s="138" t="s">
        <v>118</v>
      </c>
      <c r="AU436" s="138" t="s">
        <v>82</v>
      </c>
      <c r="AY436" s="16" t="s">
        <v>115</v>
      </c>
      <c r="BE436" s="139">
        <f>IF(N436="základní",J436,0)</f>
        <v>0</v>
      </c>
      <c r="BF436" s="139">
        <f>IF(N436="snížená",J436,0)</f>
        <v>0</v>
      </c>
      <c r="BG436" s="139">
        <f>IF(N436="zákl. přenesená",J436,0)</f>
        <v>0</v>
      </c>
      <c r="BH436" s="139">
        <f>IF(N436="sníž. přenesená",J436,0)</f>
        <v>0</v>
      </c>
      <c r="BI436" s="139">
        <f>IF(N436="nulová",J436,0)</f>
        <v>0</v>
      </c>
      <c r="BJ436" s="16" t="s">
        <v>80</v>
      </c>
      <c r="BK436" s="139">
        <f>ROUND(I436*H436,2)</f>
        <v>0</v>
      </c>
      <c r="BL436" s="16" t="s">
        <v>138</v>
      </c>
      <c r="BM436" s="138" t="s">
        <v>843</v>
      </c>
    </row>
    <row r="437" spans="2:65" s="1" customFormat="1">
      <c r="B437" s="31"/>
      <c r="D437" s="140" t="s">
        <v>125</v>
      </c>
      <c r="F437" s="141" t="s">
        <v>844</v>
      </c>
      <c r="I437" s="142"/>
      <c r="L437" s="31"/>
      <c r="M437" s="143"/>
      <c r="T437" s="52"/>
      <c r="AT437" s="16" t="s">
        <v>125</v>
      </c>
      <c r="AU437" s="16" t="s">
        <v>82</v>
      </c>
    </row>
    <row r="438" spans="2:65" s="12" customFormat="1">
      <c r="B438" s="144"/>
      <c r="D438" s="145" t="s">
        <v>136</v>
      </c>
      <c r="E438" s="146" t="s">
        <v>3</v>
      </c>
      <c r="F438" s="147" t="s">
        <v>845</v>
      </c>
      <c r="H438" s="148">
        <v>10.381</v>
      </c>
      <c r="I438" s="149"/>
      <c r="L438" s="144"/>
      <c r="M438" s="150"/>
      <c r="T438" s="151"/>
      <c r="AT438" s="146" t="s">
        <v>136</v>
      </c>
      <c r="AU438" s="146" t="s">
        <v>82</v>
      </c>
      <c r="AV438" s="12" t="s">
        <v>82</v>
      </c>
      <c r="AW438" s="12" t="s">
        <v>33</v>
      </c>
      <c r="AX438" s="12" t="s">
        <v>80</v>
      </c>
      <c r="AY438" s="146" t="s">
        <v>115</v>
      </c>
    </row>
    <row r="439" spans="2:65" s="1" customFormat="1" ht="16.5" customHeight="1">
      <c r="B439" s="126"/>
      <c r="C439" s="127" t="s">
        <v>846</v>
      </c>
      <c r="D439" s="127" t="s">
        <v>118</v>
      </c>
      <c r="E439" s="128" t="s">
        <v>847</v>
      </c>
      <c r="F439" s="129" t="s">
        <v>848</v>
      </c>
      <c r="G439" s="130" t="s">
        <v>283</v>
      </c>
      <c r="H439" s="131">
        <v>98.8</v>
      </c>
      <c r="I439" s="132"/>
      <c r="J439" s="133">
        <f>ROUND(I439*H439,2)</f>
        <v>0</v>
      </c>
      <c r="K439" s="129" t="s">
        <v>122</v>
      </c>
      <c r="L439" s="31"/>
      <c r="M439" s="134" t="s">
        <v>3</v>
      </c>
      <c r="N439" s="135" t="s">
        <v>43</v>
      </c>
      <c r="P439" s="136">
        <f>O439*H439</f>
        <v>0</v>
      </c>
      <c r="Q439" s="136">
        <v>0.13208</v>
      </c>
      <c r="R439" s="136">
        <f>Q439*H439</f>
        <v>13.049504000000001</v>
      </c>
      <c r="S439" s="136">
        <v>0</v>
      </c>
      <c r="T439" s="137">
        <f>S439*H439</f>
        <v>0</v>
      </c>
      <c r="AR439" s="138" t="s">
        <v>138</v>
      </c>
      <c r="AT439" s="138" t="s">
        <v>118</v>
      </c>
      <c r="AU439" s="138" t="s">
        <v>82</v>
      </c>
      <c r="AY439" s="16" t="s">
        <v>115</v>
      </c>
      <c r="BE439" s="139">
        <f>IF(N439="základní",J439,0)</f>
        <v>0</v>
      </c>
      <c r="BF439" s="139">
        <f>IF(N439="snížená",J439,0)</f>
        <v>0</v>
      </c>
      <c r="BG439" s="139">
        <f>IF(N439="zákl. přenesená",J439,0)</f>
        <v>0</v>
      </c>
      <c r="BH439" s="139">
        <f>IF(N439="sníž. přenesená",J439,0)</f>
        <v>0</v>
      </c>
      <c r="BI439" s="139">
        <f>IF(N439="nulová",J439,0)</f>
        <v>0</v>
      </c>
      <c r="BJ439" s="16" t="s">
        <v>80</v>
      </c>
      <c r="BK439" s="139">
        <f>ROUND(I439*H439,2)</f>
        <v>0</v>
      </c>
      <c r="BL439" s="16" t="s">
        <v>138</v>
      </c>
      <c r="BM439" s="138" t="s">
        <v>849</v>
      </c>
    </row>
    <row r="440" spans="2:65" s="1" customFormat="1">
      <c r="B440" s="31"/>
      <c r="D440" s="140" t="s">
        <v>125</v>
      </c>
      <c r="F440" s="141" t="s">
        <v>850</v>
      </c>
      <c r="I440" s="142"/>
      <c r="L440" s="31"/>
      <c r="M440" s="143"/>
      <c r="T440" s="52"/>
      <c r="AT440" s="16" t="s">
        <v>125</v>
      </c>
      <c r="AU440" s="16" t="s">
        <v>82</v>
      </c>
    </row>
    <row r="441" spans="2:65" s="12" customFormat="1">
      <c r="B441" s="144"/>
      <c r="D441" s="145" t="s">
        <v>136</v>
      </c>
      <c r="E441" s="146" t="s">
        <v>3</v>
      </c>
      <c r="F441" s="147" t="s">
        <v>851</v>
      </c>
      <c r="H441" s="148">
        <v>98.8</v>
      </c>
      <c r="I441" s="149"/>
      <c r="L441" s="144"/>
      <c r="M441" s="150"/>
      <c r="T441" s="151"/>
      <c r="AT441" s="146" t="s">
        <v>136</v>
      </c>
      <c r="AU441" s="146" t="s">
        <v>82</v>
      </c>
      <c r="AV441" s="12" t="s">
        <v>82</v>
      </c>
      <c r="AW441" s="12" t="s">
        <v>33</v>
      </c>
      <c r="AX441" s="12" t="s">
        <v>80</v>
      </c>
      <c r="AY441" s="146" t="s">
        <v>115</v>
      </c>
    </row>
    <row r="442" spans="2:65" s="1" customFormat="1" ht="16.5" customHeight="1">
      <c r="B442" s="126"/>
      <c r="C442" s="127" t="s">
        <v>852</v>
      </c>
      <c r="D442" s="127" t="s">
        <v>118</v>
      </c>
      <c r="E442" s="128" t="s">
        <v>853</v>
      </c>
      <c r="F442" s="129" t="s">
        <v>854</v>
      </c>
      <c r="G442" s="130" t="s">
        <v>283</v>
      </c>
      <c r="H442" s="131">
        <v>98.8</v>
      </c>
      <c r="I442" s="132"/>
      <c r="J442" s="133">
        <f>ROUND(I442*H442,2)</f>
        <v>0</v>
      </c>
      <c r="K442" s="129" t="s">
        <v>122</v>
      </c>
      <c r="L442" s="31"/>
      <c r="M442" s="134" t="s">
        <v>3</v>
      </c>
      <c r="N442" s="135" t="s">
        <v>43</v>
      </c>
      <c r="P442" s="136">
        <f>O442*H442</f>
        <v>0</v>
      </c>
      <c r="Q442" s="136">
        <v>0</v>
      </c>
      <c r="R442" s="136">
        <f>Q442*H442</f>
        <v>0</v>
      </c>
      <c r="S442" s="136">
        <v>0</v>
      </c>
      <c r="T442" s="137">
        <f>S442*H442</f>
        <v>0</v>
      </c>
      <c r="AR442" s="138" t="s">
        <v>138</v>
      </c>
      <c r="AT442" s="138" t="s">
        <v>118</v>
      </c>
      <c r="AU442" s="138" t="s">
        <v>82</v>
      </c>
      <c r="AY442" s="16" t="s">
        <v>115</v>
      </c>
      <c r="BE442" s="139">
        <f>IF(N442="základní",J442,0)</f>
        <v>0</v>
      </c>
      <c r="BF442" s="139">
        <f>IF(N442="snížená",J442,0)</f>
        <v>0</v>
      </c>
      <c r="BG442" s="139">
        <f>IF(N442="zákl. přenesená",J442,0)</f>
        <v>0</v>
      </c>
      <c r="BH442" s="139">
        <f>IF(N442="sníž. přenesená",J442,0)</f>
        <v>0</v>
      </c>
      <c r="BI442" s="139">
        <f>IF(N442="nulová",J442,0)</f>
        <v>0</v>
      </c>
      <c r="BJ442" s="16" t="s">
        <v>80</v>
      </c>
      <c r="BK442" s="139">
        <f>ROUND(I442*H442,2)</f>
        <v>0</v>
      </c>
      <c r="BL442" s="16" t="s">
        <v>138</v>
      </c>
      <c r="BM442" s="138" t="s">
        <v>855</v>
      </c>
    </row>
    <row r="443" spans="2:65" s="1" customFormat="1">
      <c r="B443" s="31"/>
      <c r="D443" s="140" t="s">
        <v>125</v>
      </c>
      <c r="F443" s="141" t="s">
        <v>856</v>
      </c>
      <c r="I443" s="142"/>
      <c r="L443" s="31"/>
      <c r="M443" s="143"/>
      <c r="T443" s="52"/>
      <c r="AT443" s="16" t="s">
        <v>125</v>
      </c>
      <c r="AU443" s="16" t="s">
        <v>82</v>
      </c>
    </row>
    <row r="444" spans="2:65" s="1" customFormat="1" ht="21.75" customHeight="1">
      <c r="B444" s="126"/>
      <c r="C444" s="127" t="s">
        <v>857</v>
      </c>
      <c r="D444" s="127" t="s">
        <v>118</v>
      </c>
      <c r="E444" s="128" t="s">
        <v>858</v>
      </c>
      <c r="F444" s="129" t="s">
        <v>859</v>
      </c>
      <c r="G444" s="130" t="s">
        <v>283</v>
      </c>
      <c r="H444" s="131">
        <v>1.5</v>
      </c>
      <c r="I444" s="132"/>
      <c r="J444" s="133">
        <f>ROUND(I444*H444,2)</f>
        <v>0</v>
      </c>
      <c r="K444" s="129" t="s">
        <v>122</v>
      </c>
      <c r="L444" s="31"/>
      <c r="M444" s="134" t="s">
        <v>3</v>
      </c>
      <c r="N444" s="135" t="s">
        <v>43</v>
      </c>
      <c r="P444" s="136">
        <f>O444*H444</f>
        <v>0</v>
      </c>
      <c r="Q444" s="136">
        <v>0</v>
      </c>
      <c r="R444" s="136">
        <f>Q444*H444</f>
        <v>0</v>
      </c>
      <c r="S444" s="136">
        <v>2.4</v>
      </c>
      <c r="T444" s="137">
        <f>S444*H444</f>
        <v>3.5999999999999996</v>
      </c>
      <c r="AR444" s="138" t="s">
        <v>138</v>
      </c>
      <c r="AT444" s="138" t="s">
        <v>118</v>
      </c>
      <c r="AU444" s="138" t="s">
        <v>82</v>
      </c>
      <c r="AY444" s="16" t="s">
        <v>115</v>
      </c>
      <c r="BE444" s="139">
        <f>IF(N444="základní",J444,0)</f>
        <v>0</v>
      </c>
      <c r="BF444" s="139">
        <f>IF(N444="snížená",J444,0)</f>
        <v>0</v>
      </c>
      <c r="BG444" s="139">
        <f>IF(N444="zákl. přenesená",J444,0)</f>
        <v>0</v>
      </c>
      <c r="BH444" s="139">
        <f>IF(N444="sníž. přenesená",J444,0)</f>
        <v>0</v>
      </c>
      <c r="BI444" s="139">
        <f>IF(N444="nulová",J444,0)</f>
        <v>0</v>
      </c>
      <c r="BJ444" s="16" t="s">
        <v>80</v>
      </c>
      <c r="BK444" s="139">
        <f>ROUND(I444*H444,2)</f>
        <v>0</v>
      </c>
      <c r="BL444" s="16" t="s">
        <v>138</v>
      </c>
      <c r="BM444" s="138" t="s">
        <v>860</v>
      </c>
    </row>
    <row r="445" spans="2:65" s="1" customFormat="1">
      <c r="B445" s="31"/>
      <c r="D445" s="140" t="s">
        <v>125</v>
      </c>
      <c r="F445" s="141" t="s">
        <v>861</v>
      </c>
      <c r="I445" s="142"/>
      <c r="L445" s="31"/>
      <c r="M445" s="143"/>
      <c r="T445" s="52"/>
      <c r="AT445" s="16" t="s">
        <v>125</v>
      </c>
      <c r="AU445" s="16" t="s">
        <v>82</v>
      </c>
    </row>
    <row r="446" spans="2:65" s="12" customFormat="1">
      <c r="B446" s="144"/>
      <c r="D446" s="145" t="s">
        <v>136</v>
      </c>
      <c r="E446" s="146" t="s">
        <v>3</v>
      </c>
      <c r="F446" s="147" t="s">
        <v>862</v>
      </c>
      <c r="H446" s="148">
        <v>1.5</v>
      </c>
      <c r="I446" s="149"/>
      <c r="L446" s="144"/>
      <c r="M446" s="150"/>
      <c r="T446" s="151"/>
      <c r="AT446" s="146" t="s">
        <v>136</v>
      </c>
      <c r="AU446" s="146" t="s">
        <v>82</v>
      </c>
      <c r="AV446" s="12" t="s">
        <v>82</v>
      </c>
      <c r="AW446" s="12" t="s">
        <v>33</v>
      </c>
      <c r="AX446" s="12" t="s">
        <v>80</v>
      </c>
      <c r="AY446" s="146" t="s">
        <v>115</v>
      </c>
    </row>
    <row r="447" spans="2:65" s="11" customFormat="1" ht="22.9" customHeight="1">
      <c r="B447" s="114"/>
      <c r="D447" s="115" t="s">
        <v>71</v>
      </c>
      <c r="E447" s="124" t="s">
        <v>138</v>
      </c>
      <c r="F447" s="124" t="s">
        <v>863</v>
      </c>
      <c r="I447" s="117"/>
      <c r="J447" s="125">
        <f>BK447</f>
        <v>0</v>
      </c>
      <c r="L447" s="114"/>
      <c r="M447" s="119"/>
      <c r="P447" s="120">
        <f>SUM(P448:P492)</f>
        <v>0</v>
      </c>
      <c r="R447" s="120">
        <f>SUM(R448:R492)</f>
        <v>903.23116919999995</v>
      </c>
      <c r="T447" s="121">
        <f>SUM(T448:T492)</f>
        <v>0</v>
      </c>
      <c r="AR447" s="115" t="s">
        <v>80</v>
      </c>
      <c r="AT447" s="122" t="s">
        <v>71</v>
      </c>
      <c r="AU447" s="122" t="s">
        <v>80</v>
      </c>
      <c r="AY447" s="115" t="s">
        <v>115</v>
      </c>
      <c r="BK447" s="123">
        <f>SUM(BK448:BK492)</f>
        <v>0</v>
      </c>
    </row>
    <row r="448" spans="2:65" s="1" customFormat="1" ht="21.75" customHeight="1">
      <c r="B448" s="126"/>
      <c r="C448" s="127" t="s">
        <v>864</v>
      </c>
      <c r="D448" s="127" t="s">
        <v>118</v>
      </c>
      <c r="E448" s="128" t="s">
        <v>865</v>
      </c>
      <c r="F448" s="129" t="s">
        <v>866</v>
      </c>
      <c r="G448" s="130" t="s">
        <v>283</v>
      </c>
      <c r="H448" s="131">
        <v>19.5</v>
      </c>
      <c r="I448" s="132"/>
      <c r="J448" s="133">
        <f>ROUND(I448*H448,2)</f>
        <v>0</v>
      </c>
      <c r="K448" s="129" t="s">
        <v>122</v>
      </c>
      <c r="L448" s="31"/>
      <c r="M448" s="134" t="s">
        <v>3</v>
      </c>
      <c r="N448" s="135" t="s">
        <v>43</v>
      </c>
      <c r="P448" s="136">
        <f>O448*H448</f>
        <v>0</v>
      </c>
      <c r="Q448" s="136">
        <v>2.5027599999999999</v>
      </c>
      <c r="R448" s="136">
        <f>Q448*H448</f>
        <v>48.803819999999995</v>
      </c>
      <c r="S448" s="136">
        <v>0</v>
      </c>
      <c r="T448" s="137">
        <f>S448*H448</f>
        <v>0</v>
      </c>
      <c r="AR448" s="138" t="s">
        <v>138</v>
      </c>
      <c r="AT448" s="138" t="s">
        <v>118</v>
      </c>
      <c r="AU448" s="138" t="s">
        <v>82</v>
      </c>
      <c r="AY448" s="16" t="s">
        <v>115</v>
      </c>
      <c r="BE448" s="139">
        <f>IF(N448="základní",J448,0)</f>
        <v>0</v>
      </c>
      <c r="BF448" s="139">
        <f>IF(N448="snížená",J448,0)</f>
        <v>0</v>
      </c>
      <c r="BG448" s="139">
        <f>IF(N448="zákl. přenesená",J448,0)</f>
        <v>0</v>
      </c>
      <c r="BH448" s="139">
        <f>IF(N448="sníž. přenesená",J448,0)</f>
        <v>0</v>
      </c>
      <c r="BI448" s="139">
        <f>IF(N448="nulová",J448,0)</f>
        <v>0</v>
      </c>
      <c r="BJ448" s="16" t="s">
        <v>80</v>
      </c>
      <c r="BK448" s="139">
        <f>ROUND(I448*H448,2)</f>
        <v>0</v>
      </c>
      <c r="BL448" s="16" t="s">
        <v>138</v>
      </c>
      <c r="BM448" s="138" t="s">
        <v>867</v>
      </c>
    </row>
    <row r="449" spans="2:65" s="1" customFormat="1">
      <c r="B449" s="31"/>
      <c r="D449" s="140" t="s">
        <v>125</v>
      </c>
      <c r="F449" s="141" t="s">
        <v>868</v>
      </c>
      <c r="I449" s="142"/>
      <c r="L449" s="31"/>
      <c r="M449" s="143"/>
      <c r="T449" s="52"/>
      <c r="AT449" s="16" t="s">
        <v>125</v>
      </c>
      <c r="AU449" s="16" t="s">
        <v>82</v>
      </c>
    </row>
    <row r="450" spans="2:65" s="12" customFormat="1">
      <c r="B450" s="144"/>
      <c r="D450" s="145" t="s">
        <v>136</v>
      </c>
      <c r="E450" s="146" t="s">
        <v>3</v>
      </c>
      <c r="F450" s="147" t="s">
        <v>869</v>
      </c>
      <c r="H450" s="148">
        <v>19.5</v>
      </c>
      <c r="I450" s="149"/>
      <c r="L450" s="144"/>
      <c r="M450" s="150"/>
      <c r="T450" s="151"/>
      <c r="AT450" s="146" t="s">
        <v>136</v>
      </c>
      <c r="AU450" s="146" t="s">
        <v>82</v>
      </c>
      <c r="AV450" s="12" t="s">
        <v>82</v>
      </c>
      <c r="AW450" s="12" t="s">
        <v>33</v>
      </c>
      <c r="AX450" s="12" t="s">
        <v>80</v>
      </c>
      <c r="AY450" s="146" t="s">
        <v>115</v>
      </c>
    </row>
    <row r="451" spans="2:65" s="1" customFormat="1" ht="21.75" customHeight="1">
      <c r="B451" s="126"/>
      <c r="C451" s="127" t="s">
        <v>870</v>
      </c>
      <c r="D451" s="127" t="s">
        <v>118</v>
      </c>
      <c r="E451" s="128" t="s">
        <v>871</v>
      </c>
      <c r="F451" s="129" t="s">
        <v>872</v>
      </c>
      <c r="G451" s="130" t="s">
        <v>238</v>
      </c>
      <c r="H451" s="131">
        <v>9.44</v>
      </c>
      <c r="I451" s="132"/>
      <c r="J451" s="133">
        <f>ROUND(I451*H451,2)</f>
        <v>0</v>
      </c>
      <c r="K451" s="129" t="s">
        <v>122</v>
      </c>
      <c r="L451" s="31"/>
      <c r="M451" s="134" t="s">
        <v>3</v>
      </c>
      <c r="N451" s="135" t="s">
        <v>43</v>
      </c>
      <c r="P451" s="136">
        <f>O451*H451</f>
        <v>0</v>
      </c>
      <c r="Q451" s="136">
        <v>0.2429</v>
      </c>
      <c r="R451" s="136">
        <f>Q451*H451</f>
        <v>2.2929759999999999</v>
      </c>
      <c r="S451" s="136">
        <v>0</v>
      </c>
      <c r="T451" s="137">
        <f>S451*H451</f>
        <v>0</v>
      </c>
      <c r="AR451" s="138" t="s">
        <v>138</v>
      </c>
      <c r="AT451" s="138" t="s">
        <v>118</v>
      </c>
      <c r="AU451" s="138" t="s">
        <v>82</v>
      </c>
      <c r="AY451" s="16" t="s">
        <v>115</v>
      </c>
      <c r="BE451" s="139">
        <f>IF(N451="základní",J451,0)</f>
        <v>0</v>
      </c>
      <c r="BF451" s="139">
        <f>IF(N451="snížená",J451,0)</f>
        <v>0</v>
      </c>
      <c r="BG451" s="139">
        <f>IF(N451="zákl. přenesená",J451,0)</f>
        <v>0</v>
      </c>
      <c r="BH451" s="139">
        <f>IF(N451="sníž. přenesená",J451,0)</f>
        <v>0</v>
      </c>
      <c r="BI451" s="139">
        <f>IF(N451="nulová",J451,0)</f>
        <v>0</v>
      </c>
      <c r="BJ451" s="16" t="s">
        <v>80</v>
      </c>
      <c r="BK451" s="139">
        <f>ROUND(I451*H451,2)</f>
        <v>0</v>
      </c>
      <c r="BL451" s="16" t="s">
        <v>138</v>
      </c>
      <c r="BM451" s="138" t="s">
        <v>873</v>
      </c>
    </row>
    <row r="452" spans="2:65" s="1" customFormat="1">
      <c r="B452" s="31"/>
      <c r="D452" s="140" t="s">
        <v>125</v>
      </c>
      <c r="F452" s="141" t="s">
        <v>874</v>
      </c>
      <c r="I452" s="142"/>
      <c r="L452" s="31"/>
      <c r="M452" s="143"/>
      <c r="T452" s="52"/>
      <c r="AT452" s="16" t="s">
        <v>125</v>
      </c>
      <c r="AU452" s="16" t="s">
        <v>82</v>
      </c>
    </row>
    <row r="453" spans="2:65" s="12" customFormat="1">
      <c r="B453" s="144"/>
      <c r="D453" s="145" t="s">
        <v>136</v>
      </c>
      <c r="E453" s="146" t="s">
        <v>3</v>
      </c>
      <c r="F453" s="147" t="s">
        <v>875</v>
      </c>
      <c r="H453" s="148">
        <v>7.14</v>
      </c>
      <c r="I453" s="149"/>
      <c r="L453" s="144"/>
      <c r="M453" s="150"/>
      <c r="T453" s="151"/>
      <c r="AT453" s="146" t="s">
        <v>136</v>
      </c>
      <c r="AU453" s="146" t="s">
        <v>82</v>
      </c>
      <c r="AV453" s="12" t="s">
        <v>82</v>
      </c>
      <c r="AW453" s="12" t="s">
        <v>33</v>
      </c>
      <c r="AX453" s="12" t="s">
        <v>72</v>
      </c>
      <c r="AY453" s="146" t="s">
        <v>115</v>
      </c>
    </row>
    <row r="454" spans="2:65" s="12" customFormat="1">
      <c r="B454" s="144"/>
      <c r="D454" s="145" t="s">
        <v>136</v>
      </c>
      <c r="E454" s="146" t="s">
        <v>3</v>
      </c>
      <c r="F454" s="147" t="s">
        <v>876</v>
      </c>
      <c r="H454" s="148">
        <v>2.2999999999999998</v>
      </c>
      <c r="I454" s="149"/>
      <c r="L454" s="144"/>
      <c r="M454" s="150"/>
      <c r="T454" s="151"/>
      <c r="AT454" s="146" t="s">
        <v>136</v>
      </c>
      <c r="AU454" s="146" t="s">
        <v>82</v>
      </c>
      <c r="AV454" s="12" t="s">
        <v>82</v>
      </c>
      <c r="AW454" s="12" t="s">
        <v>33</v>
      </c>
      <c r="AX454" s="12" t="s">
        <v>72</v>
      </c>
      <c r="AY454" s="146" t="s">
        <v>115</v>
      </c>
    </row>
    <row r="455" spans="2:65" s="13" customFormat="1">
      <c r="B455" s="153"/>
      <c r="D455" s="145" t="s">
        <v>136</v>
      </c>
      <c r="E455" s="154" t="s">
        <v>3</v>
      </c>
      <c r="F455" s="155" t="s">
        <v>200</v>
      </c>
      <c r="H455" s="156">
        <v>9.44</v>
      </c>
      <c r="I455" s="157"/>
      <c r="L455" s="153"/>
      <c r="M455" s="158"/>
      <c r="T455" s="159"/>
      <c r="AT455" s="154" t="s">
        <v>136</v>
      </c>
      <c r="AU455" s="154" t="s">
        <v>82</v>
      </c>
      <c r="AV455" s="13" t="s">
        <v>138</v>
      </c>
      <c r="AW455" s="13" t="s">
        <v>33</v>
      </c>
      <c r="AX455" s="13" t="s">
        <v>80</v>
      </c>
      <c r="AY455" s="154" t="s">
        <v>115</v>
      </c>
    </row>
    <row r="456" spans="2:65" s="1" customFormat="1" ht="16.5" customHeight="1">
      <c r="B456" s="126"/>
      <c r="C456" s="127" t="s">
        <v>877</v>
      </c>
      <c r="D456" s="127" t="s">
        <v>118</v>
      </c>
      <c r="E456" s="128" t="s">
        <v>878</v>
      </c>
      <c r="F456" s="129" t="s">
        <v>879</v>
      </c>
      <c r="G456" s="130" t="s">
        <v>238</v>
      </c>
      <c r="H456" s="131">
        <v>0.78</v>
      </c>
      <c r="I456" s="132"/>
      <c r="J456" s="133">
        <f>ROUND(I456*H456,2)</f>
        <v>0</v>
      </c>
      <c r="K456" s="129" t="s">
        <v>122</v>
      </c>
      <c r="L456" s="31"/>
      <c r="M456" s="134" t="s">
        <v>3</v>
      </c>
      <c r="N456" s="135" t="s">
        <v>43</v>
      </c>
      <c r="P456" s="136">
        <f>O456*H456</f>
        <v>0</v>
      </c>
      <c r="Q456" s="136">
        <v>5.305E-2</v>
      </c>
      <c r="R456" s="136">
        <f>Q456*H456</f>
        <v>4.1378999999999999E-2</v>
      </c>
      <c r="S456" s="136">
        <v>0</v>
      </c>
      <c r="T456" s="137">
        <f>S456*H456</f>
        <v>0</v>
      </c>
      <c r="AR456" s="138" t="s">
        <v>138</v>
      </c>
      <c r="AT456" s="138" t="s">
        <v>118</v>
      </c>
      <c r="AU456" s="138" t="s">
        <v>82</v>
      </c>
      <c r="AY456" s="16" t="s">
        <v>115</v>
      </c>
      <c r="BE456" s="139">
        <f>IF(N456="základní",J456,0)</f>
        <v>0</v>
      </c>
      <c r="BF456" s="139">
        <f>IF(N456="snížená",J456,0)</f>
        <v>0</v>
      </c>
      <c r="BG456" s="139">
        <f>IF(N456="zákl. přenesená",J456,0)</f>
        <v>0</v>
      </c>
      <c r="BH456" s="139">
        <f>IF(N456="sníž. přenesená",J456,0)</f>
        <v>0</v>
      </c>
      <c r="BI456" s="139">
        <f>IF(N456="nulová",J456,0)</f>
        <v>0</v>
      </c>
      <c r="BJ456" s="16" t="s">
        <v>80</v>
      </c>
      <c r="BK456" s="139">
        <f>ROUND(I456*H456,2)</f>
        <v>0</v>
      </c>
      <c r="BL456" s="16" t="s">
        <v>138</v>
      </c>
      <c r="BM456" s="138" t="s">
        <v>880</v>
      </c>
    </row>
    <row r="457" spans="2:65" s="1" customFormat="1">
      <c r="B457" s="31"/>
      <c r="D457" s="140" t="s">
        <v>125</v>
      </c>
      <c r="F457" s="141" t="s">
        <v>881</v>
      </c>
      <c r="I457" s="142"/>
      <c r="L457" s="31"/>
      <c r="M457" s="143"/>
      <c r="T457" s="52"/>
      <c r="AT457" s="16" t="s">
        <v>125</v>
      </c>
      <c r="AU457" s="16" t="s">
        <v>82</v>
      </c>
    </row>
    <row r="458" spans="2:65" s="12" customFormat="1">
      <c r="B458" s="144"/>
      <c r="D458" s="145" t="s">
        <v>136</v>
      </c>
      <c r="E458" s="146" t="s">
        <v>3</v>
      </c>
      <c r="F458" s="147" t="s">
        <v>882</v>
      </c>
      <c r="H458" s="148">
        <v>0.78</v>
      </c>
      <c r="I458" s="149"/>
      <c r="L458" s="144"/>
      <c r="M458" s="150"/>
      <c r="T458" s="151"/>
      <c r="AT458" s="146" t="s">
        <v>136</v>
      </c>
      <c r="AU458" s="146" t="s">
        <v>82</v>
      </c>
      <c r="AV458" s="12" t="s">
        <v>82</v>
      </c>
      <c r="AW458" s="12" t="s">
        <v>33</v>
      </c>
      <c r="AX458" s="12" t="s">
        <v>80</v>
      </c>
      <c r="AY458" s="146" t="s">
        <v>115</v>
      </c>
    </row>
    <row r="459" spans="2:65" s="1" customFormat="1" ht="16.5" customHeight="1">
      <c r="B459" s="126"/>
      <c r="C459" s="127" t="s">
        <v>883</v>
      </c>
      <c r="D459" s="127" t="s">
        <v>118</v>
      </c>
      <c r="E459" s="128" t="s">
        <v>884</v>
      </c>
      <c r="F459" s="129" t="s">
        <v>885</v>
      </c>
      <c r="G459" s="130" t="s">
        <v>238</v>
      </c>
      <c r="H459" s="131">
        <v>0.78</v>
      </c>
      <c r="I459" s="132"/>
      <c r="J459" s="133">
        <f>ROUND(I459*H459,2)</f>
        <v>0</v>
      </c>
      <c r="K459" s="129" t="s">
        <v>122</v>
      </c>
      <c r="L459" s="31"/>
      <c r="M459" s="134" t="s">
        <v>3</v>
      </c>
      <c r="N459" s="135" t="s">
        <v>43</v>
      </c>
      <c r="P459" s="136">
        <f>O459*H459</f>
        <v>0</v>
      </c>
      <c r="Q459" s="136">
        <v>5.305E-2</v>
      </c>
      <c r="R459" s="136">
        <f>Q459*H459</f>
        <v>4.1378999999999999E-2</v>
      </c>
      <c r="S459" s="136">
        <v>0</v>
      </c>
      <c r="T459" s="137">
        <f>S459*H459</f>
        <v>0</v>
      </c>
      <c r="AR459" s="138" t="s">
        <v>138</v>
      </c>
      <c r="AT459" s="138" t="s">
        <v>118</v>
      </c>
      <c r="AU459" s="138" t="s">
        <v>82</v>
      </c>
      <c r="AY459" s="16" t="s">
        <v>115</v>
      </c>
      <c r="BE459" s="139">
        <f>IF(N459="základní",J459,0)</f>
        <v>0</v>
      </c>
      <c r="BF459" s="139">
        <f>IF(N459="snížená",J459,0)</f>
        <v>0</v>
      </c>
      <c r="BG459" s="139">
        <f>IF(N459="zákl. přenesená",J459,0)</f>
        <v>0</v>
      </c>
      <c r="BH459" s="139">
        <f>IF(N459="sníž. přenesená",J459,0)</f>
        <v>0</v>
      </c>
      <c r="BI459" s="139">
        <f>IF(N459="nulová",J459,0)</f>
        <v>0</v>
      </c>
      <c r="BJ459" s="16" t="s">
        <v>80</v>
      </c>
      <c r="BK459" s="139">
        <f>ROUND(I459*H459,2)</f>
        <v>0</v>
      </c>
      <c r="BL459" s="16" t="s">
        <v>138</v>
      </c>
      <c r="BM459" s="138" t="s">
        <v>886</v>
      </c>
    </row>
    <row r="460" spans="2:65" s="1" customFormat="1">
      <c r="B460" s="31"/>
      <c r="D460" s="140" t="s">
        <v>125</v>
      </c>
      <c r="F460" s="141" t="s">
        <v>887</v>
      </c>
      <c r="I460" s="142"/>
      <c r="L460" s="31"/>
      <c r="M460" s="143"/>
      <c r="T460" s="52"/>
      <c r="AT460" s="16" t="s">
        <v>125</v>
      </c>
      <c r="AU460" s="16" t="s">
        <v>82</v>
      </c>
    </row>
    <row r="461" spans="2:65" s="12" customFormat="1">
      <c r="B461" s="144"/>
      <c r="D461" s="145" t="s">
        <v>136</v>
      </c>
      <c r="E461" s="146" t="s">
        <v>3</v>
      </c>
      <c r="F461" s="147" t="s">
        <v>888</v>
      </c>
      <c r="H461" s="148">
        <v>0.78</v>
      </c>
      <c r="I461" s="149"/>
      <c r="L461" s="144"/>
      <c r="M461" s="150"/>
      <c r="T461" s="151"/>
      <c r="AT461" s="146" t="s">
        <v>136</v>
      </c>
      <c r="AU461" s="146" t="s">
        <v>82</v>
      </c>
      <c r="AV461" s="12" t="s">
        <v>82</v>
      </c>
      <c r="AW461" s="12" t="s">
        <v>33</v>
      </c>
      <c r="AX461" s="12" t="s">
        <v>80</v>
      </c>
      <c r="AY461" s="146" t="s">
        <v>115</v>
      </c>
    </row>
    <row r="462" spans="2:65" s="1" customFormat="1" ht="16.5" customHeight="1">
      <c r="B462" s="126"/>
      <c r="C462" s="127" t="s">
        <v>889</v>
      </c>
      <c r="D462" s="127" t="s">
        <v>118</v>
      </c>
      <c r="E462" s="128" t="s">
        <v>890</v>
      </c>
      <c r="F462" s="129" t="s">
        <v>891</v>
      </c>
      <c r="G462" s="130" t="s">
        <v>238</v>
      </c>
      <c r="H462" s="131">
        <v>150</v>
      </c>
      <c r="I462" s="132"/>
      <c r="J462" s="133">
        <f>ROUND(I462*H462,2)</f>
        <v>0</v>
      </c>
      <c r="K462" s="129" t="s">
        <v>122</v>
      </c>
      <c r="L462" s="31"/>
      <c r="M462" s="134" t="s">
        <v>3</v>
      </c>
      <c r="N462" s="135" t="s">
        <v>43</v>
      </c>
      <c r="P462" s="136">
        <f>O462*H462</f>
        <v>0</v>
      </c>
      <c r="Q462" s="136">
        <v>0.21251999999999999</v>
      </c>
      <c r="R462" s="136">
        <f>Q462*H462</f>
        <v>31.877999999999997</v>
      </c>
      <c r="S462" s="136">
        <v>0</v>
      </c>
      <c r="T462" s="137">
        <f>S462*H462</f>
        <v>0</v>
      </c>
      <c r="AR462" s="138" t="s">
        <v>138</v>
      </c>
      <c r="AT462" s="138" t="s">
        <v>118</v>
      </c>
      <c r="AU462" s="138" t="s">
        <v>82</v>
      </c>
      <c r="AY462" s="16" t="s">
        <v>115</v>
      </c>
      <c r="BE462" s="139">
        <f>IF(N462="základní",J462,0)</f>
        <v>0</v>
      </c>
      <c r="BF462" s="139">
        <f>IF(N462="snížená",J462,0)</f>
        <v>0</v>
      </c>
      <c r="BG462" s="139">
        <f>IF(N462="zákl. přenesená",J462,0)</f>
        <v>0</v>
      </c>
      <c r="BH462" s="139">
        <f>IF(N462="sníž. přenesená",J462,0)</f>
        <v>0</v>
      </c>
      <c r="BI462" s="139">
        <f>IF(N462="nulová",J462,0)</f>
        <v>0</v>
      </c>
      <c r="BJ462" s="16" t="s">
        <v>80</v>
      </c>
      <c r="BK462" s="139">
        <f>ROUND(I462*H462,2)</f>
        <v>0</v>
      </c>
      <c r="BL462" s="16" t="s">
        <v>138</v>
      </c>
      <c r="BM462" s="138" t="s">
        <v>892</v>
      </c>
    </row>
    <row r="463" spans="2:65" s="1" customFormat="1">
      <c r="B463" s="31"/>
      <c r="D463" s="140" t="s">
        <v>125</v>
      </c>
      <c r="F463" s="141" t="s">
        <v>893</v>
      </c>
      <c r="I463" s="142"/>
      <c r="L463" s="31"/>
      <c r="M463" s="143"/>
      <c r="T463" s="52"/>
      <c r="AT463" s="16" t="s">
        <v>125</v>
      </c>
      <c r="AU463" s="16" t="s">
        <v>82</v>
      </c>
    </row>
    <row r="464" spans="2:65" s="12" customFormat="1">
      <c r="B464" s="144"/>
      <c r="D464" s="145" t="s">
        <v>136</v>
      </c>
      <c r="E464" s="146" t="s">
        <v>3</v>
      </c>
      <c r="F464" s="147" t="s">
        <v>894</v>
      </c>
      <c r="H464" s="148">
        <v>150</v>
      </c>
      <c r="I464" s="149"/>
      <c r="L464" s="144"/>
      <c r="M464" s="150"/>
      <c r="T464" s="151"/>
      <c r="AT464" s="146" t="s">
        <v>136</v>
      </c>
      <c r="AU464" s="146" t="s">
        <v>82</v>
      </c>
      <c r="AV464" s="12" t="s">
        <v>82</v>
      </c>
      <c r="AW464" s="12" t="s">
        <v>33</v>
      </c>
      <c r="AX464" s="12" t="s">
        <v>80</v>
      </c>
      <c r="AY464" s="146" t="s">
        <v>115</v>
      </c>
    </row>
    <row r="465" spans="2:65" s="1" customFormat="1" ht="16.5" customHeight="1">
      <c r="B465" s="126"/>
      <c r="C465" s="127" t="s">
        <v>895</v>
      </c>
      <c r="D465" s="127" t="s">
        <v>118</v>
      </c>
      <c r="E465" s="128" t="s">
        <v>896</v>
      </c>
      <c r="F465" s="129" t="s">
        <v>897</v>
      </c>
      <c r="G465" s="130" t="s">
        <v>238</v>
      </c>
      <c r="H465" s="131">
        <v>607.88</v>
      </c>
      <c r="I465" s="132"/>
      <c r="J465" s="133">
        <f>ROUND(I465*H465,2)</f>
        <v>0</v>
      </c>
      <c r="K465" s="129" t="s">
        <v>122</v>
      </c>
      <c r="L465" s="31"/>
      <c r="M465" s="134" t="s">
        <v>3</v>
      </c>
      <c r="N465" s="135" t="s">
        <v>43</v>
      </c>
      <c r="P465" s="136">
        <f>O465*H465</f>
        <v>0</v>
      </c>
      <c r="Q465" s="136">
        <v>0.4</v>
      </c>
      <c r="R465" s="136">
        <f>Q465*H465</f>
        <v>243.15200000000002</v>
      </c>
      <c r="S465" s="136">
        <v>0</v>
      </c>
      <c r="T465" s="137">
        <f>S465*H465</f>
        <v>0</v>
      </c>
      <c r="AR465" s="138" t="s">
        <v>138</v>
      </c>
      <c r="AT465" s="138" t="s">
        <v>118</v>
      </c>
      <c r="AU465" s="138" t="s">
        <v>82</v>
      </c>
      <c r="AY465" s="16" t="s">
        <v>115</v>
      </c>
      <c r="BE465" s="139">
        <f>IF(N465="základní",J465,0)</f>
        <v>0</v>
      </c>
      <c r="BF465" s="139">
        <f>IF(N465="snížená",J465,0)</f>
        <v>0</v>
      </c>
      <c r="BG465" s="139">
        <f>IF(N465="zákl. přenesená",J465,0)</f>
        <v>0</v>
      </c>
      <c r="BH465" s="139">
        <f>IF(N465="sníž. přenesená",J465,0)</f>
        <v>0</v>
      </c>
      <c r="BI465" s="139">
        <f>IF(N465="nulová",J465,0)</f>
        <v>0</v>
      </c>
      <c r="BJ465" s="16" t="s">
        <v>80</v>
      </c>
      <c r="BK465" s="139">
        <f>ROUND(I465*H465,2)</f>
        <v>0</v>
      </c>
      <c r="BL465" s="16" t="s">
        <v>138</v>
      </c>
      <c r="BM465" s="138" t="s">
        <v>898</v>
      </c>
    </row>
    <row r="466" spans="2:65" s="1" customFormat="1">
      <c r="B466" s="31"/>
      <c r="D466" s="140" t="s">
        <v>125</v>
      </c>
      <c r="F466" s="141" t="s">
        <v>899</v>
      </c>
      <c r="I466" s="142"/>
      <c r="L466" s="31"/>
      <c r="M466" s="143"/>
      <c r="T466" s="52"/>
      <c r="AT466" s="16" t="s">
        <v>125</v>
      </c>
      <c r="AU466" s="16" t="s">
        <v>82</v>
      </c>
    </row>
    <row r="467" spans="2:65" s="12" customFormat="1">
      <c r="B467" s="144"/>
      <c r="D467" s="145" t="s">
        <v>136</v>
      </c>
      <c r="E467" s="146" t="s">
        <v>3</v>
      </c>
      <c r="F467" s="147" t="s">
        <v>900</v>
      </c>
      <c r="H467" s="148">
        <v>607.88</v>
      </c>
      <c r="I467" s="149"/>
      <c r="L467" s="144"/>
      <c r="M467" s="150"/>
      <c r="T467" s="151"/>
      <c r="AT467" s="146" t="s">
        <v>136</v>
      </c>
      <c r="AU467" s="146" t="s">
        <v>82</v>
      </c>
      <c r="AV467" s="12" t="s">
        <v>82</v>
      </c>
      <c r="AW467" s="12" t="s">
        <v>33</v>
      </c>
      <c r="AX467" s="12" t="s">
        <v>80</v>
      </c>
      <c r="AY467" s="146" t="s">
        <v>115</v>
      </c>
    </row>
    <row r="468" spans="2:65" s="1" customFormat="1" ht="24.2" customHeight="1">
      <c r="B468" s="126"/>
      <c r="C468" s="127" t="s">
        <v>901</v>
      </c>
      <c r="D468" s="127" t="s">
        <v>118</v>
      </c>
      <c r="E468" s="128" t="s">
        <v>902</v>
      </c>
      <c r="F468" s="129" t="s">
        <v>903</v>
      </c>
      <c r="G468" s="130" t="s">
        <v>283</v>
      </c>
      <c r="H468" s="131">
        <v>10.128</v>
      </c>
      <c r="I468" s="132"/>
      <c r="J468" s="133">
        <f>ROUND(I468*H468,2)</f>
        <v>0</v>
      </c>
      <c r="K468" s="129" t="s">
        <v>122</v>
      </c>
      <c r="L468" s="31"/>
      <c r="M468" s="134" t="s">
        <v>3</v>
      </c>
      <c r="N468" s="135" t="s">
        <v>43</v>
      </c>
      <c r="P468" s="136">
        <f>O468*H468</f>
        <v>0</v>
      </c>
      <c r="Q468" s="136">
        <v>2.49255</v>
      </c>
      <c r="R468" s="136">
        <f>Q468*H468</f>
        <v>25.244546400000001</v>
      </c>
      <c r="S468" s="136">
        <v>0</v>
      </c>
      <c r="T468" s="137">
        <f>S468*H468</f>
        <v>0</v>
      </c>
      <c r="AR468" s="138" t="s">
        <v>138</v>
      </c>
      <c r="AT468" s="138" t="s">
        <v>118</v>
      </c>
      <c r="AU468" s="138" t="s">
        <v>82</v>
      </c>
      <c r="AY468" s="16" t="s">
        <v>115</v>
      </c>
      <c r="BE468" s="139">
        <f>IF(N468="základní",J468,0)</f>
        <v>0</v>
      </c>
      <c r="BF468" s="139">
        <f>IF(N468="snížená",J468,0)</f>
        <v>0</v>
      </c>
      <c r="BG468" s="139">
        <f>IF(N468="zákl. přenesená",J468,0)</f>
        <v>0</v>
      </c>
      <c r="BH468" s="139">
        <f>IF(N468="sníž. přenesená",J468,0)</f>
        <v>0</v>
      </c>
      <c r="BI468" s="139">
        <f>IF(N468="nulová",J468,0)</f>
        <v>0</v>
      </c>
      <c r="BJ468" s="16" t="s">
        <v>80</v>
      </c>
      <c r="BK468" s="139">
        <f>ROUND(I468*H468,2)</f>
        <v>0</v>
      </c>
      <c r="BL468" s="16" t="s">
        <v>138</v>
      </c>
      <c r="BM468" s="138" t="s">
        <v>904</v>
      </c>
    </row>
    <row r="469" spans="2:65" s="1" customFormat="1">
      <c r="B469" s="31"/>
      <c r="D469" s="140" t="s">
        <v>125</v>
      </c>
      <c r="F469" s="141" t="s">
        <v>905</v>
      </c>
      <c r="I469" s="142"/>
      <c r="L469" s="31"/>
      <c r="M469" s="143"/>
      <c r="T469" s="52"/>
      <c r="AT469" s="16" t="s">
        <v>125</v>
      </c>
      <c r="AU469" s="16" t="s">
        <v>82</v>
      </c>
    </row>
    <row r="470" spans="2:65" s="12" customFormat="1" ht="22.5">
      <c r="B470" s="144"/>
      <c r="D470" s="145" t="s">
        <v>136</v>
      </c>
      <c r="E470" s="146" t="s">
        <v>3</v>
      </c>
      <c r="F470" s="147" t="s">
        <v>906</v>
      </c>
      <c r="H470" s="148">
        <v>10.128</v>
      </c>
      <c r="I470" s="149"/>
      <c r="L470" s="144"/>
      <c r="M470" s="150"/>
      <c r="T470" s="151"/>
      <c r="AT470" s="146" t="s">
        <v>136</v>
      </c>
      <c r="AU470" s="146" t="s">
        <v>82</v>
      </c>
      <c r="AV470" s="12" t="s">
        <v>82</v>
      </c>
      <c r="AW470" s="12" t="s">
        <v>33</v>
      </c>
      <c r="AX470" s="12" t="s">
        <v>80</v>
      </c>
      <c r="AY470" s="146" t="s">
        <v>115</v>
      </c>
    </row>
    <row r="471" spans="2:65" s="1" customFormat="1" ht="16.5" customHeight="1">
      <c r="B471" s="126"/>
      <c r="C471" s="127" t="s">
        <v>907</v>
      </c>
      <c r="D471" s="127" t="s">
        <v>118</v>
      </c>
      <c r="E471" s="128" t="s">
        <v>908</v>
      </c>
      <c r="F471" s="129" t="s">
        <v>909</v>
      </c>
      <c r="G471" s="130" t="s">
        <v>283</v>
      </c>
      <c r="H471" s="131">
        <v>96.75</v>
      </c>
      <c r="I471" s="132"/>
      <c r="J471" s="133">
        <f>ROUND(I471*H471,2)</f>
        <v>0</v>
      </c>
      <c r="K471" s="129" t="s">
        <v>122</v>
      </c>
      <c r="L471" s="31"/>
      <c r="M471" s="134" t="s">
        <v>3</v>
      </c>
      <c r="N471" s="135" t="s">
        <v>43</v>
      </c>
      <c r="P471" s="136">
        <f>O471*H471</f>
        <v>0</v>
      </c>
      <c r="Q471" s="136">
        <v>2.4300000000000002</v>
      </c>
      <c r="R471" s="136">
        <f>Q471*H471</f>
        <v>235.10250000000002</v>
      </c>
      <c r="S471" s="136">
        <v>0</v>
      </c>
      <c r="T471" s="137">
        <f>S471*H471</f>
        <v>0</v>
      </c>
      <c r="AR471" s="138" t="s">
        <v>138</v>
      </c>
      <c r="AT471" s="138" t="s">
        <v>118</v>
      </c>
      <c r="AU471" s="138" t="s">
        <v>82</v>
      </c>
      <c r="AY471" s="16" t="s">
        <v>115</v>
      </c>
      <c r="BE471" s="139">
        <f>IF(N471="základní",J471,0)</f>
        <v>0</v>
      </c>
      <c r="BF471" s="139">
        <f>IF(N471="snížená",J471,0)</f>
        <v>0</v>
      </c>
      <c r="BG471" s="139">
        <f>IF(N471="zákl. přenesená",J471,0)</f>
        <v>0</v>
      </c>
      <c r="BH471" s="139">
        <f>IF(N471="sníž. přenesená",J471,0)</f>
        <v>0</v>
      </c>
      <c r="BI471" s="139">
        <f>IF(N471="nulová",J471,0)</f>
        <v>0</v>
      </c>
      <c r="BJ471" s="16" t="s">
        <v>80</v>
      </c>
      <c r="BK471" s="139">
        <f>ROUND(I471*H471,2)</f>
        <v>0</v>
      </c>
      <c r="BL471" s="16" t="s">
        <v>138</v>
      </c>
      <c r="BM471" s="138" t="s">
        <v>910</v>
      </c>
    </row>
    <row r="472" spans="2:65" s="1" customFormat="1">
      <c r="B472" s="31"/>
      <c r="D472" s="140" t="s">
        <v>125</v>
      </c>
      <c r="F472" s="141" t="s">
        <v>911</v>
      </c>
      <c r="I472" s="142"/>
      <c r="L472" s="31"/>
      <c r="M472" s="143"/>
      <c r="T472" s="52"/>
      <c r="AT472" s="16" t="s">
        <v>125</v>
      </c>
      <c r="AU472" s="16" t="s">
        <v>82</v>
      </c>
    </row>
    <row r="473" spans="2:65" s="12" customFormat="1">
      <c r="B473" s="144"/>
      <c r="D473" s="145" t="s">
        <v>136</v>
      </c>
      <c r="E473" s="146" t="s">
        <v>3</v>
      </c>
      <c r="F473" s="147" t="s">
        <v>912</v>
      </c>
      <c r="H473" s="148">
        <v>96.75</v>
      </c>
      <c r="I473" s="149"/>
      <c r="L473" s="144"/>
      <c r="M473" s="150"/>
      <c r="T473" s="151"/>
      <c r="AT473" s="146" t="s">
        <v>136</v>
      </c>
      <c r="AU473" s="146" t="s">
        <v>82</v>
      </c>
      <c r="AV473" s="12" t="s">
        <v>82</v>
      </c>
      <c r="AW473" s="12" t="s">
        <v>33</v>
      </c>
      <c r="AX473" s="12" t="s">
        <v>80</v>
      </c>
      <c r="AY473" s="146" t="s">
        <v>115</v>
      </c>
    </row>
    <row r="474" spans="2:65" s="1" customFormat="1" ht="24.2" customHeight="1">
      <c r="B474" s="126"/>
      <c r="C474" s="127" t="s">
        <v>913</v>
      </c>
      <c r="D474" s="127" t="s">
        <v>118</v>
      </c>
      <c r="E474" s="128" t="s">
        <v>914</v>
      </c>
      <c r="F474" s="129" t="s">
        <v>915</v>
      </c>
      <c r="G474" s="130" t="s">
        <v>238</v>
      </c>
      <c r="H474" s="131">
        <v>9.44</v>
      </c>
      <c r="I474" s="132"/>
      <c r="J474" s="133">
        <f>ROUND(I474*H474,2)</f>
        <v>0</v>
      </c>
      <c r="K474" s="129" t="s">
        <v>122</v>
      </c>
      <c r="L474" s="31"/>
      <c r="M474" s="134" t="s">
        <v>3</v>
      </c>
      <c r="N474" s="135" t="s">
        <v>43</v>
      </c>
      <c r="P474" s="136">
        <f>O474*H474</f>
        <v>0</v>
      </c>
      <c r="Q474" s="136">
        <v>0.74326999999999999</v>
      </c>
      <c r="R474" s="136">
        <f>Q474*H474</f>
        <v>7.0164687999999993</v>
      </c>
      <c r="S474" s="136">
        <v>0</v>
      </c>
      <c r="T474" s="137">
        <f>S474*H474</f>
        <v>0</v>
      </c>
      <c r="AR474" s="138" t="s">
        <v>138</v>
      </c>
      <c r="AT474" s="138" t="s">
        <v>118</v>
      </c>
      <c r="AU474" s="138" t="s">
        <v>82</v>
      </c>
      <c r="AY474" s="16" t="s">
        <v>115</v>
      </c>
      <c r="BE474" s="139">
        <f>IF(N474="základní",J474,0)</f>
        <v>0</v>
      </c>
      <c r="BF474" s="139">
        <f>IF(N474="snížená",J474,0)</f>
        <v>0</v>
      </c>
      <c r="BG474" s="139">
        <f>IF(N474="zákl. přenesená",J474,0)</f>
        <v>0</v>
      </c>
      <c r="BH474" s="139">
        <f>IF(N474="sníž. přenesená",J474,0)</f>
        <v>0</v>
      </c>
      <c r="BI474" s="139">
        <f>IF(N474="nulová",J474,0)</f>
        <v>0</v>
      </c>
      <c r="BJ474" s="16" t="s">
        <v>80</v>
      </c>
      <c r="BK474" s="139">
        <f>ROUND(I474*H474,2)</f>
        <v>0</v>
      </c>
      <c r="BL474" s="16" t="s">
        <v>138</v>
      </c>
      <c r="BM474" s="138" t="s">
        <v>916</v>
      </c>
    </row>
    <row r="475" spans="2:65" s="1" customFormat="1">
      <c r="B475" s="31"/>
      <c r="D475" s="140" t="s">
        <v>125</v>
      </c>
      <c r="F475" s="141" t="s">
        <v>917</v>
      </c>
      <c r="I475" s="142"/>
      <c r="L475" s="31"/>
      <c r="M475" s="143"/>
      <c r="T475" s="52"/>
      <c r="AT475" s="16" t="s">
        <v>125</v>
      </c>
      <c r="AU475" s="16" t="s">
        <v>82</v>
      </c>
    </row>
    <row r="476" spans="2:65" s="12" customFormat="1">
      <c r="B476" s="144"/>
      <c r="D476" s="145" t="s">
        <v>136</v>
      </c>
      <c r="E476" s="146" t="s">
        <v>3</v>
      </c>
      <c r="F476" s="147" t="s">
        <v>918</v>
      </c>
      <c r="H476" s="148">
        <v>7.14</v>
      </c>
      <c r="I476" s="149"/>
      <c r="L476" s="144"/>
      <c r="M476" s="150"/>
      <c r="T476" s="151"/>
      <c r="AT476" s="146" t="s">
        <v>136</v>
      </c>
      <c r="AU476" s="146" t="s">
        <v>82</v>
      </c>
      <c r="AV476" s="12" t="s">
        <v>82</v>
      </c>
      <c r="AW476" s="12" t="s">
        <v>33</v>
      </c>
      <c r="AX476" s="12" t="s">
        <v>72</v>
      </c>
      <c r="AY476" s="146" t="s">
        <v>115</v>
      </c>
    </row>
    <row r="477" spans="2:65" s="12" customFormat="1">
      <c r="B477" s="144"/>
      <c r="D477" s="145" t="s">
        <v>136</v>
      </c>
      <c r="E477" s="146" t="s">
        <v>3</v>
      </c>
      <c r="F477" s="147" t="s">
        <v>919</v>
      </c>
      <c r="H477" s="148">
        <v>2.2999999999999998</v>
      </c>
      <c r="I477" s="149"/>
      <c r="L477" s="144"/>
      <c r="M477" s="150"/>
      <c r="T477" s="151"/>
      <c r="AT477" s="146" t="s">
        <v>136</v>
      </c>
      <c r="AU477" s="146" t="s">
        <v>82</v>
      </c>
      <c r="AV477" s="12" t="s">
        <v>82</v>
      </c>
      <c r="AW477" s="12" t="s">
        <v>33</v>
      </c>
      <c r="AX477" s="12" t="s">
        <v>72</v>
      </c>
      <c r="AY477" s="146" t="s">
        <v>115</v>
      </c>
    </row>
    <row r="478" spans="2:65" s="13" customFormat="1">
      <c r="B478" s="153"/>
      <c r="D478" s="145" t="s">
        <v>136</v>
      </c>
      <c r="E478" s="154" t="s">
        <v>3</v>
      </c>
      <c r="F478" s="155" t="s">
        <v>200</v>
      </c>
      <c r="H478" s="156">
        <v>9.44</v>
      </c>
      <c r="I478" s="157"/>
      <c r="L478" s="153"/>
      <c r="M478" s="158"/>
      <c r="T478" s="159"/>
      <c r="AT478" s="154" t="s">
        <v>136</v>
      </c>
      <c r="AU478" s="154" t="s">
        <v>82</v>
      </c>
      <c r="AV478" s="13" t="s">
        <v>138</v>
      </c>
      <c r="AW478" s="13" t="s">
        <v>33</v>
      </c>
      <c r="AX478" s="13" t="s">
        <v>80</v>
      </c>
      <c r="AY478" s="154" t="s">
        <v>115</v>
      </c>
    </row>
    <row r="479" spans="2:65" s="1" customFormat="1" ht="24.2" customHeight="1">
      <c r="B479" s="126"/>
      <c r="C479" s="127" t="s">
        <v>920</v>
      </c>
      <c r="D479" s="127" t="s">
        <v>118</v>
      </c>
      <c r="E479" s="128" t="s">
        <v>921</v>
      </c>
      <c r="F479" s="129" t="s">
        <v>922</v>
      </c>
      <c r="G479" s="130" t="s">
        <v>238</v>
      </c>
      <c r="H479" s="131">
        <v>150</v>
      </c>
      <c r="I479" s="132"/>
      <c r="J479" s="133">
        <f>ROUND(I479*H479,2)</f>
        <v>0</v>
      </c>
      <c r="K479" s="129" t="s">
        <v>122</v>
      </c>
      <c r="L479" s="31"/>
      <c r="M479" s="134" t="s">
        <v>3</v>
      </c>
      <c r="N479" s="135" t="s">
        <v>43</v>
      </c>
      <c r="P479" s="136">
        <f>O479*H479</f>
        <v>0</v>
      </c>
      <c r="Q479" s="136">
        <v>1.0311999999999999</v>
      </c>
      <c r="R479" s="136">
        <f>Q479*H479</f>
        <v>154.67999999999998</v>
      </c>
      <c r="S479" s="136">
        <v>0</v>
      </c>
      <c r="T479" s="137">
        <f>S479*H479</f>
        <v>0</v>
      </c>
      <c r="AR479" s="138" t="s">
        <v>138</v>
      </c>
      <c r="AT479" s="138" t="s">
        <v>118</v>
      </c>
      <c r="AU479" s="138" t="s">
        <v>82</v>
      </c>
      <c r="AY479" s="16" t="s">
        <v>115</v>
      </c>
      <c r="BE479" s="139">
        <f>IF(N479="základní",J479,0)</f>
        <v>0</v>
      </c>
      <c r="BF479" s="139">
        <f>IF(N479="snížená",J479,0)</f>
        <v>0</v>
      </c>
      <c r="BG479" s="139">
        <f>IF(N479="zákl. přenesená",J479,0)</f>
        <v>0</v>
      </c>
      <c r="BH479" s="139">
        <f>IF(N479="sníž. přenesená",J479,0)</f>
        <v>0</v>
      </c>
      <c r="BI479" s="139">
        <f>IF(N479="nulová",J479,0)</f>
        <v>0</v>
      </c>
      <c r="BJ479" s="16" t="s">
        <v>80</v>
      </c>
      <c r="BK479" s="139">
        <f>ROUND(I479*H479,2)</f>
        <v>0</v>
      </c>
      <c r="BL479" s="16" t="s">
        <v>138</v>
      </c>
      <c r="BM479" s="138" t="s">
        <v>923</v>
      </c>
    </row>
    <row r="480" spans="2:65" s="1" customFormat="1">
      <c r="B480" s="31"/>
      <c r="D480" s="140" t="s">
        <v>125</v>
      </c>
      <c r="F480" s="141" t="s">
        <v>924</v>
      </c>
      <c r="I480" s="142"/>
      <c r="L480" s="31"/>
      <c r="M480" s="143"/>
      <c r="T480" s="52"/>
      <c r="AT480" s="16" t="s">
        <v>125</v>
      </c>
      <c r="AU480" s="16" t="s">
        <v>82</v>
      </c>
    </row>
    <row r="481" spans="2:65" s="14" customFormat="1">
      <c r="B481" s="163"/>
      <c r="D481" s="145" t="s">
        <v>136</v>
      </c>
      <c r="E481" s="164" t="s">
        <v>3</v>
      </c>
      <c r="F481" s="165" t="s">
        <v>925</v>
      </c>
      <c r="H481" s="164" t="s">
        <v>3</v>
      </c>
      <c r="I481" s="166"/>
      <c r="L481" s="163"/>
      <c r="M481" s="167"/>
      <c r="T481" s="168"/>
      <c r="AT481" s="164" t="s">
        <v>136</v>
      </c>
      <c r="AU481" s="164" t="s">
        <v>82</v>
      </c>
      <c r="AV481" s="14" t="s">
        <v>80</v>
      </c>
      <c r="AW481" s="14" t="s">
        <v>33</v>
      </c>
      <c r="AX481" s="14" t="s">
        <v>72</v>
      </c>
      <c r="AY481" s="164" t="s">
        <v>115</v>
      </c>
    </row>
    <row r="482" spans="2:65" s="12" customFormat="1">
      <c r="B482" s="144"/>
      <c r="D482" s="145" t="s">
        <v>136</v>
      </c>
      <c r="E482" s="146" t="s">
        <v>3</v>
      </c>
      <c r="F482" s="147" t="s">
        <v>926</v>
      </c>
      <c r="H482" s="148">
        <v>13.5</v>
      </c>
      <c r="I482" s="149"/>
      <c r="L482" s="144"/>
      <c r="M482" s="150"/>
      <c r="T482" s="151"/>
      <c r="AT482" s="146" t="s">
        <v>136</v>
      </c>
      <c r="AU482" s="146" t="s">
        <v>82</v>
      </c>
      <c r="AV482" s="12" t="s">
        <v>82</v>
      </c>
      <c r="AW482" s="12" t="s">
        <v>33</v>
      </c>
      <c r="AX482" s="12" t="s">
        <v>72</v>
      </c>
      <c r="AY482" s="146" t="s">
        <v>115</v>
      </c>
    </row>
    <row r="483" spans="2:65" s="12" customFormat="1">
      <c r="B483" s="144"/>
      <c r="D483" s="145" t="s">
        <v>136</v>
      </c>
      <c r="E483" s="146" t="s">
        <v>3</v>
      </c>
      <c r="F483" s="147" t="s">
        <v>927</v>
      </c>
      <c r="H483" s="148">
        <v>70</v>
      </c>
      <c r="I483" s="149"/>
      <c r="L483" s="144"/>
      <c r="M483" s="150"/>
      <c r="T483" s="151"/>
      <c r="AT483" s="146" t="s">
        <v>136</v>
      </c>
      <c r="AU483" s="146" t="s">
        <v>82</v>
      </c>
      <c r="AV483" s="12" t="s">
        <v>82</v>
      </c>
      <c r="AW483" s="12" t="s">
        <v>33</v>
      </c>
      <c r="AX483" s="12" t="s">
        <v>72</v>
      </c>
      <c r="AY483" s="146" t="s">
        <v>115</v>
      </c>
    </row>
    <row r="484" spans="2:65" s="12" customFormat="1">
      <c r="B484" s="144"/>
      <c r="D484" s="145" t="s">
        <v>136</v>
      </c>
      <c r="E484" s="146" t="s">
        <v>3</v>
      </c>
      <c r="F484" s="147" t="s">
        <v>928</v>
      </c>
      <c r="H484" s="148">
        <v>62.5</v>
      </c>
      <c r="I484" s="149"/>
      <c r="L484" s="144"/>
      <c r="M484" s="150"/>
      <c r="T484" s="151"/>
      <c r="AT484" s="146" t="s">
        <v>136</v>
      </c>
      <c r="AU484" s="146" t="s">
        <v>82</v>
      </c>
      <c r="AV484" s="12" t="s">
        <v>82</v>
      </c>
      <c r="AW484" s="12" t="s">
        <v>33</v>
      </c>
      <c r="AX484" s="12" t="s">
        <v>72</v>
      </c>
      <c r="AY484" s="146" t="s">
        <v>115</v>
      </c>
    </row>
    <row r="485" spans="2:65" s="12" customFormat="1">
      <c r="B485" s="144"/>
      <c r="D485" s="145" t="s">
        <v>136</v>
      </c>
      <c r="E485" s="146" t="s">
        <v>3</v>
      </c>
      <c r="F485" s="147" t="s">
        <v>929</v>
      </c>
      <c r="H485" s="148">
        <v>4</v>
      </c>
      <c r="I485" s="149"/>
      <c r="L485" s="144"/>
      <c r="M485" s="150"/>
      <c r="T485" s="151"/>
      <c r="AT485" s="146" t="s">
        <v>136</v>
      </c>
      <c r="AU485" s="146" t="s">
        <v>82</v>
      </c>
      <c r="AV485" s="12" t="s">
        <v>82</v>
      </c>
      <c r="AW485" s="12" t="s">
        <v>33</v>
      </c>
      <c r="AX485" s="12" t="s">
        <v>72</v>
      </c>
      <c r="AY485" s="146" t="s">
        <v>115</v>
      </c>
    </row>
    <row r="486" spans="2:65" s="13" customFormat="1">
      <c r="B486" s="153"/>
      <c r="D486" s="145" t="s">
        <v>136</v>
      </c>
      <c r="E486" s="154" t="s">
        <v>3</v>
      </c>
      <c r="F486" s="155" t="s">
        <v>200</v>
      </c>
      <c r="H486" s="156">
        <v>150</v>
      </c>
      <c r="I486" s="157"/>
      <c r="L486" s="153"/>
      <c r="M486" s="158"/>
      <c r="T486" s="159"/>
      <c r="AT486" s="154" t="s">
        <v>136</v>
      </c>
      <c r="AU486" s="154" t="s">
        <v>82</v>
      </c>
      <c r="AV486" s="13" t="s">
        <v>138</v>
      </c>
      <c r="AW486" s="13" t="s">
        <v>33</v>
      </c>
      <c r="AX486" s="13" t="s">
        <v>80</v>
      </c>
      <c r="AY486" s="154" t="s">
        <v>115</v>
      </c>
    </row>
    <row r="487" spans="2:65" s="1" customFormat="1" ht="24.2" customHeight="1">
      <c r="B487" s="126"/>
      <c r="C487" s="127" t="s">
        <v>930</v>
      </c>
      <c r="D487" s="127" t="s">
        <v>118</v>
      </c>
      <c r="E487" s="128" t="s">
        <v>931</v>
      </c>
      <c r="F487" s="129" t="s">
        <v>932</v>
      </c>
      <c r="G487" s="130" t="s">
        <v>238</v>
      </c>
      <c r="H487" s="131">
        <v>10</v>
      </c>
      <c r="I487" s="132"/>
      <c r="J487" s="133">
        <f>ROUND(I487*H487,2)</f>
        <v>0</v>
      </c>
      <c r="K487" s="129" t="s">
        <v>122</v>
      </c>
      <c r="L487" s="31"/>
      <c r="M487" s="134" t="s">
        <v>3</v>
      </c>
      <c r="N487" s="135" t="s">
        <v>43</v>
      </c>
      <c r="P487" s="136">
        <f>O487*H487</f>
        <v>0</v>
      </c>
      <c r="Q487" s="136">
        <v>1.2878099999999999</v>
      </c>
      <c r="R487" s="136">
        <f>Q487*H487</f>
        <v>12.8781</v>
      </c>
      <c r="S487" s="136">
        <v>0</v>
      </c>
      <c r="T487" s="137">
        <f>S487*H487</f>
        <v>0</v>
      </c>
      <c r="AR487" s="138" t="s">
        <v>138</v>
      </c>
      <c r="AT487" s="138" t="s">
        <v>118</v>
      </c>
      <c r="AU487" s="138" t="s">
        <v>82</v>
      </c>
      <c r="AY487" s="16" t="s">
        <v>115</v>
      </c>
      <c r="BE487" s="139">
        <f>IF(N487="základní",J487,0)</f>
        <v>0</v>
      </c>
      <c r="BF487" s="139">
        <f>IF(N487="snížená",J487,0)</f>
        <v>0</v>
      </c>
      <c r="BG487" s="139">
        <f>IF(N487="zákl. přenesená",J487,0)</f>
        <v>0</v>
      </c>
      <c r="BH487" s="139">
        <f>IF(N487="sníž. přenesená",J487,0)</f>
        <v>0</v>
      </c>
      <c r="BI487" s="139">
        <f>IF(N487="nulová",J487,0)</f>
        <v>0</v>
      </c>
      <c r="BJ487" s="16" t="s">
        <v>80</v>
      </c>
      <c r="BK487" s="139">
        <f>ROUND(I487*H487,2)</f>
        <v>0</v>
      </c>
      <c r="BL487" s="16" t="s">
        <v>138</v>
      </c>
      <c r="BM487" s="138" t="s">
        <v>933</v>
      </c>
    </row>
    <row r="488" spans="2:65" s="1" customFormat="1">
      <c r="B488" s="31"/>
      <c r="D488" s="140" t="s">
        <v>125</v>
      </c>
      <c r="F488" s="141" t="s">
        <v>934</v>
      </c>
      <c r="I488" s="142"/>
      <c r="L488" s="31"/>
      <c r="M488" s="143"/>
      <c r="T488" s="52"/>
      <c r="AT488" s="16" t="s">
        <v>125</v>
      </c>
      <c r="AU488" s="16" t="s">
        <v>82</v>
      </c>
    </row>
    <row r="489" spans="2:65" s="12" customFormat="1">
      <c r="B489" s="144"/>
      <c r="D489" s="145" t="s">
        <v>136</v>
      </c>
      <c r="E489" s="146" t="s">
        <v>3</v>
      </c>
      <c r="F489" s="147" t="s">
        <v>935</v>
      </c>
      <c r="H489" s="148">
        <v>10</v>
      </c>
      <c r="I489" s="149"/>
      <c r="L489" s="144"/>
      <c r="M489" s="150"/>
      <c r="T489" s="151"/>
      <c r="AT489" s="146" t="s">
        <v>136</v>
      </c>
      <c r="AU489" s="146" t="s">
        <v>82</v>
      </c>
      <c r="AV489" s="12" t="s">
        <v>82</v>
      </c>
      <c r="AW489" s="12" t="s">
        <v>33</v>
      </c>
      <c r="AX489" s="12" t="s">
        <v>80</v>
      </c>
      <c r="AY489" s="146" t="s">
        <v>115</v>
      </c>
    </row>
    <row r="490" spans="2:65" s="1" customFormat="1" ht="24.2" customHeight="1">
      <c r="B490" s="126"/>
      <c r="C490" s="127" t="s">
        <v>936</v>
      </c>
      <c r="D490" s="127" t="s">
        <v>118</v>
      </c>
      <c r="E490" s="128" t="s">
        <v>937</v>
      </c>
      <c r="F490" s="129" t="s">
        <v>938</v>
      </c>
      <c r="G490" s="130" t="s">
        <v>283</v>
      </c>
      <c r="H490" s="131">
        <v>61.25</v>
      </c>
      <c r="I490" s="132"/>
      <c r="J490" s="133">
        <f>ROUND(I490*H490,2)</f>
        <v>0</v>
      </c>
      <c r="K490" s="129" t="s">
        <v>122</v>
      </c>
      <c r="L490" s="31"/>
      <c r="M490" s="134" t="s">
        <v>3</v>
      </c>
      <c r="N490" s="135" t="s">
        <v>43</v>
      </c>
      <c r="P490" s="136">
        <f>O490*H490</f>
        <v>0</v>
      </c>
      <c r="Q490" s="136">
        <v>2.3199999999999998</v>
      </c>
      <c r="R490" s="136">
        <f>Q490*H490</f>
        <v>142.1</v>
      </c>
      <c r="S490" s="136">
        <v>0</v>
      </c>
      <c r="T490" s="137">
        <f>S490*H490</f>
        <v>0</v>
      </c>
      <c r="AR490" s="138" t="s">
        <v>138</v>
      </c>
      <c r="AT490" s="138" t="s">
        <v>118</v>
      </c>
      <c r="AU490" s="138" t="s">
        <v>82</v>
      </c>
      <c r="AY490" s="16" t="s">
        <v>115</v>
      </c>
      <c r="BE490" s="139">
        <f>IF(N490="základní",J490,0)</f>
        <v>0</v>
      </c>
      <c r="BF490" s="139">
        <f>IF(N490="snížená",J490,0)</f>
        <v>0</v>
      </c>
      <c r="BG490" s="139">
        <f>IF(N490="zákl. přenesená",J490,0)</f>
        <v>0</v>
      </c>
      <c r="BH490" s="139">
        <f>IF(N490="sníž. přenesená",J490,0)</f>
        <v>0</v>
      </c>
      <c r="BI490" s="139">
        <f>IF(N490="nulová",J490,0)</f>
        <v>0</v>
      </c>
      <c r="BJ490" s="16" t="s">
        <v>80</v>
      </c>
      <c r="BK490" s="139">
        <f>ROUND(I490*H490,2)</f>
        <v>0</v>
      </c>
      <c r="BL490" s="16" t="s">
        <v>138</v>
      </c>
      <c r="BM490" s="138" t="s">
        <v>939</v>
      </c>
    </row>
    <row r="491" spans="2:65" s="1" customFormat="1">
      <c r="B491" s="31"/>
      <c r="D491" s="140" t="s">
        <v>125</v>
      </c>
      <c r="F491" s="141" t="s">
        <v>940</v>
      </c>
      <c r="I491" s="142"/>
      <c r="L491" s="31"/>
      <c r="M491" s="143"/>
      <c r="T491" s="52"/>
      <c r="AT491" s="16" t="s">
        <v>125</v>
      </c>
      <c r="AU491" s="16" t="s">
        <v>82</v>
      </c>
    </row>
    <row r="492" spans="2:65" s="12" customFormat="1">
      <c r="B492" s="144"/>
      <c r="D492" s="145" t="s">
        <v>136</v>
      </c>
      <c r="E492" s="146" t="s">
        <v>3</v>
      </c>
      <c r="F492" s="147" t="s">
        <v>941</v>
      </c>
      <c r="H492" s="148">
        <v>61.25</v>
      </c>
      <c r="I492" s="149"/>
      <c r="L492" s="144"/>
      <c r="M492" s="150"/>
      <c r="T492" s="151"/>
      <c r="AT492" s="146" t="s">
        <v>136</v>
      </c>
      <c r="AU492" s="146" t="s">
        <v>82</v>
      </c>
      <c r="AV492" s="12" t="s">
        <v>82</v>
      </c>
      <c r="AW492" s="12" t="s">
        <v>33</v>
      </c>
      <c r="AX492" s="12" t="s">
        <v>80</v>
      </c>
      <c r="AY492" s="146" t="s">
        <v>115</v>
      </c>
    </row>
    <row r="493" spans="2:65" s="11" customFormat="1" ht="22.9" customHeight="1">
      <c r="B493" s="114"/>
      <c r="D493" s="115" t="s">
        <v>71</v>
      </c>
      <c r="E493" s="124" t="s">
        <v>114</v>
      </c>
      <c r="F493" s="124" t="s">
        <v>942</v>
      </c>
      <c r="I493" s="117"/>
      <c r="J493" s="125">
        <f>BK493</f>
        <v>0</v>
      </c>
      <c r="L493" s="114"/>
      <c r="M493" s="119"/>
      <c r="P493" s="120">
        <f>SUM(P494:P529)</f>
        <v>0</v>
      </c>
      <c r="R493" s="120">
        <f>SUM(R494:R529)</f>
        <v>678.08328999999981</v>
      </c>
      <c r="T493" s="121">
        <f>SUM(T494:T529)</f>
        <v>0</v>
      </c>
      <c r="AR493" s="115" t="s">
        <v>80</v>
      </c>
      <c r="AT493" s="122" t="s">
        <v>71</v>
      </c>
      <c r="AU493" s="122" t="s">
        <v>80</v>
      </c>
      <c r="AY493" s="115" t="s">
        <v>115</v>
      </c>
      <c r="BK493" s="123">
        <f>SUM(BK494:BK529)</f>
        <v>0</v>
      </c>
    </row>
    <row r="494" spans="2:65" s="1" customFormat="1" ht="21.75" customHeight="1">
      <c r="B494" s="126"/>
      <c r="C494" s="127" t="s">
        <v>943</v>
      </c>
      <c r="D494" s="127" t="s">
        <v>118</v>
      </c>
      <c r="E494" s="128" t="s">
        <v>944</v>
      </c>
      <c r="F494" s="129" t="s">
        <v>945</v>
      </c>
      <c r="G494" s="130" t="s">
        <v>238</v>
      </c>
      <c r="H494" s="131">
        <v>672</v>
      </c>
      <c r="I494" s="132"/>
      <c r="J494" s="133">
        <f>ROUND(I494*H494,2)</f>
        <v>0</v>
      </c>
      <c r="K494" s="129" t="s">
        <v>122</v>
      </c>
      <c r="L494" s="31"/>
      <c r="M494" s="134" t="s">
        <v>3</v>
      </c>
      <c r="N494" s="135" t="s">
        <v>43</v>
      </c>
      <c r="P494" s="136">
        <f>O494*H494</f>
        <v>0</v>
      </c>
      <c r="Q494" s="136">
        <v>0.34499999999999997</v>
      </c>
      <c r="R494" s="136">
        <f>Q494*H494</f>
        <v>231.83999999999997</v>
      </c>
      <c r="S494" s="136">
        <v>0</v>
      </c>
      <c r="T494" s="137">
        <f>S494*H494</f>
        <v>0</v>
      </c>
      <c r="AR494" s="138" t="s">
        <v>138</v>
      </c>
      <c r="AT494" s="138" t="s">
        <v>118</v>
      </c>
      <c r="AU494" s="138" t="s">
        <v>82</v>
      </c>
      <c r="AY494" s="16" t="s">
        <v>115</v>
      </c>
      <c r="BE494" s="139">
        <f>IF(N494="základní",J494,0)</f>
        <v>0</v>
      </c>
      <c r="BF494" s="139">
        <f>IF(N494="snížená",J494,0)</f>
        <v>0</v>
      </c>
      <c r="BG494" s="139">
        <f>IF(N494="zákl. přenesená",J494,0)</f>
        <v>0</v>
      </c>
      <c r="BH494" s="139">
        <f>IF(N494="sníž. přenesená",J494,0)</f>
        <v>0</v>
      </c>
      <c r="BI494" s="139">
        <f>IF(N494="nulová",J494,0)</f>
        <v>0</v>
      </c>
      <c r="BJ494" s="16" t="s">
        <v>80</v>
      </c>
      <c r="BK494" s="139">
        <f>ROUND(I494*H494,2)</f>
        <v>0</v>
      </c>
      <c r="BL494" s="16" t="s">
        <v>138</v>
      </c>
      <c r="BM494" s="138" t="s">
        <v>946</v>
      </c>
    </row>
    <row r="495" spans="2:65" s="1" customFormat="1">
      <c r="B495" s="31"/>
      <c r="D495" s="140" t="s">
        <v>125</v>
      </c>
      <c r="F495" s="141" t="s">
        <v>947</v>
      </c>
      <c r="I495" s="142"/>
      <c r="L495" s="31"/>
      <c r="M495" s="143"/>
      <c r="T495" s="52"/>
      <c r="AT495" s="16" t="s">
        <v>125</v>
      </c>
      <c r="AU495" s="16" t="s">
        <v>82</v>
      </c>
    </row>
    <row r="496" spans="2:65" s="12" customFormat="1">
      <c r="B496" s="144"/>
      <c r="D496" s="145" t="s">
        <v>136</v>
      </c>
      <c r="E496" s="146" t="s">
        <v>3</v>
      </c>
      <c r="F496" s="147" t="s">
        <v>948</v>
      </c>
      <c r="H496" s="148">
        <v>672</v>
      </c>
      <c r="I496" s="149"/>
      <c r="L496" s="144"/>
      <c r="M496" s="150"/>
      <c r="T496" s="151"/>
      <c r="AT496" s="146" t="s">
        <v>136</v>
      </c>
      <c r="AU496" s="146" t="s">
        <v>82</v>
      </c>
      <c r="AV496" s="12" t="s">
        <v>82</v>
      </c>
      <c r="AW496" s="12" t="s">
        <v>33</v>
      </c>
      <c r="AX496" s="12" t="s">
        <v>80</v>
      </c>
      <c r="AY496" s="146" t="s">
        <v>115</v>
      </c>
    </row>
    <row r="497" spans="2:65" s="1" customFormat="1" ht="21.75" customHeight="1">
      <c r="B497" s="126"/>
      <c r="C497" s="127" t="s">
        <v>949</v>
      </c>
      <c r="D497" s="127" t="s">
        <v>118</v>
      </c>
      <c r="E497" s="128" t="s">
        <v>950</v>
      </c>
      <c r="F497" s="129" t="s">
        <v>951</v>
      </c>
      <c r="G497" s="130" t="s">
        <v>238</v>
      </c>
      <c r="H497" s="131">
        <v>336</v>
      </c>
      <c r="I497" s="132"/>
      <c r="J497" s="133">
        <f>ROUND(I497*H497,2)</f>
        <v>0</v>
      </c>
      <c r="K497" s="129" t="s">
        <v>122</v>
      </c>
      <c r="L497" s="31"/>
      <c r="M497" s="134" t="s">
        <v>3</v>
      </c>
      <c r="N497" s="135" t="s">
        <v>43</v>
      </c>
      <c r="P497" s="136">
        <f>O497*H497</f>
        <v>0</v>
      </c>
      <c r="Q497" s="136">
        <v>0.69</v>
      </c>
      <c r="R497" s="136">
        <f>Q497*H497</f>
        <v>231.83999999999997</v>
      </c>
      <c r="S497" s="136">
        <v>0</v>
      </c>
      <c r="T497" s="137">
        <f>S497*H497</f>
        <v>0</v>
      </c>
      <c r="AR497" s="138" t="s">
        <v>138</v>
      </c>
      <c r="AT497" s="138" t="s">
        <v>118</v>
      </c>
      <c r="AU497" s="138" t="s">
        <v>82</v>
      </c>
      <c r="AY497" s="16" t="s">
        <v>115</v>
      </c>
      <c r="BE497" s="139">
        <f>IF(N497="základní",J497,0)</f>
        <v>0</v>
      </c>
      <c r="BF497" s="139">
        <f>IF(N497="snížená",J497,0)</f>
        <v>0</v>
      </c>
      <c r="BG497" s="139">
        <f>IF(N497="zákl. přenesená",J497,0)</f>
        <v>0</v>
      </c>
      <c r="BH497" s="139">
        <f>IF(N497="sníž. přenesená",J497,0)</f>
        <v>0</v>
      </c>
      <c r="BI497" s="139">
        <f>IF(N497="nulová",J497,0)</f>
        <v>0</v>
      </c>
      <c r="BJ497" s="16" t="s">
        <v>80</v>
      </c>
      <c r="BK497" s="139">
        <f>ROUND(I497*H497,2)</f>
        <v>0</v>
      </c>
      <c r="BL497" s="16" t="s">
        <v>138</v>
      </c>
      <c r="BM497" s="138" t="s">
        <v>952</v>
      </c>
    </row>
    <row r="498" spans="2:65" s="1" customFormat="1">
      <c r="B498" s="31"/>
      <c r="D498" s="140" t="s">
        <v>125</v>
      </c>
      <c r="F498" s="141" t="s">
        <v>953</v>
      </c>
      <c r="I498" s="142"/>
      <c r="L498" s="31"/>
      <c r="M498" s="143"/>
      <c r="T498" s="52"/>
      <c r="AT498" s="16" t="s">
        <v>125</v>
      </c>
      <c r="AU498" s="16" t="s">
        <v>82</v>
      </c>
    </row>
    <row r="499" spans="2:65" s="14" customFormat="1">
      <c r="B499" s="163"/>
      <c r="D499" s="145" t="s">
        <v>136</v>
      </c>
      <c r="E499" s="164" t="s">
        <v>3</v>
      </c>
      <c r="F499" s="165" t="s">
        <v>954</v>
      </c>
      <c r="H499" s="164" t="s">
        <v>3</v>
      </c>
      <c r="I499" s="166"/>
      <c r="L499" s="163"/>
      <c r="M499" s="167"/>
      <c r="T499" s="168"/>
      <c r="AT499" s="164" t="s">
        <v>136</v>
      </c>
      <c r="AU499" s="164" t="s">
        <v>82</v>
      </c>
      <c r="AV499" s="14" t="s">
        <v>80</v>
      </c>
      <c r="AW499" s="14" t="s">
        <v>33</v>
      </c>
      <c r="AX499" s="14" t="s">
        <v>72</v>
      </c>
      <c r="AY499" s="164" t="s">
        <v>115</v>
      </c>
    </row>
    <row r="500" spans="2:65" s="12" customFormat="1">
      <c r="B500" s="144"/>
      <c r="D500" s="145" t="s">
        <v>136</v>
      </c>
      <c r="E500" s="146" t="s">
        <v>3</v>
      </c>
      <c r="F500" s="147" t="s">
        <v>955</v>
      </c>
      <c r="H500" s="148">
        <v>336</v>
      </c>
      <c r="I500" s="149"/>
      <c r="L500" s="144"/>
      <c r="M500" s="150"/>
      <c r="T500" s="151"/>
      <c r="AT500" s="146" t="s">
        <v>136</v>
      </c>
      <c r="AU500" s="146" t="s">
        <v>82</v>
      </c>
      <c r="AV500" s="12" t="s">
        <v>82</v>
      </c>
      <c r="AW500" s="12" t="s">
        <v>33</v>
      </c>
      <c r="AX500" s="12" t="s">
        <v>80</v>
      </c>
      <c r="AY500" s="146" t="s">
        <v>115</v>
      </c>
    </row>
    <row r="501" spans="2:65" s="1" customFormat="1" ht="24.2" customHeight="1">
      <c r="B501" s="126"/>
      <c r="C501" s="127" t="s">
        <v>956</v>
      </c>
      <c r="D501" s="127" t="s">
        <v>118</v>
      </c>
      <c r="E501" s="128" t="s">
        <v>957</v>
      </c>
      <c r="F501" s="129" t="s">
        <v>958</v>
      </c>
      <c r="G501" s="130" t="s">
        <v>238</v>
      </c>
      <c r="H501" s="131">
        <v>336</v>
      </c>
      <c r="I501" s="132"/>
      <c r="J501" s="133">
        <f>ROUND(I501*H501,2)</f>
        <v>0</v>
      </c>
      <c r="K501" s="129" t="s">
        <v>122</v>
      </c>
      <c r="L501" s="31"/>
      <c r="M501" s="134" t="s">
        <v>3</v>
      </c>
      <c r="N501" s="135" t="s">
        <v>43</v>
      </c>
      <c r="P501" s="136">
        <f>O501*H501</f>
        <v>0</v>
      </c>
      <c r="Q501" s="136">
        <v>0.23737</v>
      </c>
      <c r="R501" s="136">
        <f>Q501*H501</f>
        <v>79.756320000000002</v>
      </c>
      <c r="S501" s="136">
        <v>0</v>
      </c>
      <c r="T501" s="137">
        <f>S501*H501</f>
        <v>0</v>
      </c>
      <c r="AR501" s="138" t="s">
        <v>138</v>
      </c>
      <c r="AT501" s="138" t="s">
        <v>118</v>
      </c>
      <c r="AU501" s="138" t="s">
        <v>82</v>
      </c>
      <c r="AY501" s="16" t="s">
        <v>115</v>
      </c>
      <c r="BE501" s="139">
        <f>IF(N501="základní",J501,0)</f>
        <v>0</v>
      </c>
      <c r="BF501" s="139">
        <f>IF(N501="snížená",J501,0)</f>
        <v>0</v>
      </c>
      <c r="BG501" s="139">
        <f>IF(N501="zákl. přenesená",J501,0)</f>
        <v>0</v>
      </c>
      <c r="BH501" s="139">
        <f>IF(N501="sníž. přenesená",J501,0)</f>
        <v>0</v>
      </c>
      <c r="BI501" s="139">
        <f>IF(N501="nulová",J501,0)</f>
        <v>0</v>
      </c>
      <c r="BJ501" s="16" t="s">
        <v>80</v>
      </c>
      <c r="BK501" s="139">
        <f>ROUND(I501*H501,2)</f>
        <v>0</v>
      </c>
      <c r="BL501" s="16" t="s">
        <v>138</v>
      </c>
      <c r="BM501" s="138" t="s">
        <v>959</v>
      </c>
    </row>
    <row r="502" spans="2:65" s="1" customFormat="1">
      <c r="B502" s="31"/>
      <c r="D502" s="140" t="s">
        <v>125</v>
      </c>
      <c r="F502" s="141" t="s">
        <v>960</v>
      </c>
      <c r="I502" s="142"/>
      <c r="L502" s="31"/>
      <c r="M502" s="143"/>
      <c r="T502" s="52"/>
      <c r="AT502" s="16" t="s">
        <v>125</v>
      </c>
      <c r="AU502" s="16" t="s">
        <v>82</v>
      </c>
    </row>
    <row r="503" spans="2:65" s="12" customFormat="1">
      <c r="B503" s="144"/>
      <c r="D503" s="145" t="s">
        <v>136</v>
      </c>
      <c r="E503" s="146" t="s">
        <v>3</v>
      </c>
      <c r="F503" s="147" t="s">
        <v>961</v>
      </c>
      <c r="H503" s="148">
        <v>336</v>
      </c>
      <c r="I503" s="149"/>
      <c r="L503" s="144"/>
      <c r="M503" s="150"/>
      <c r="T503" s="151"/>
      <c r="AT503" s="146" t="s">
        <v>136</v>
      </c>
      <c r="AU503" s="146" t="s">
        <v>82</v>
      </c>
      <c r="AV503" s="12" t="s">
        <v>82</v>
      </c>
      <c r="AW503" s="12" t="s">
        <v>33</v>
      </c>
      <c r="AX503" s="12" t="s">
        <v>80</v>
      </c>
      <c r="AY503" s="146" t="s">
        <v>115</v>
      </c>
    </row>
    <row r="504" spans="2:65" s="1" customFormat="1" ht="16.5" customHeight="1">
      <c r="B504" s="126"/>
      <c r="C504" s="127" t="s">
        <v>962</v>
      </c>
      <c r="D504" s="127" t="s">
        <v>118</v>
      </c>
      <c r="E504" s="128" t="s">
        <v>963</v>
      </c>
      <c r="F504" s="129" t="s">
        <v>964</v>
      </c>
      <c r="G504" s="130" t="s">
        <v>283</v>
      </c>
      <c r="H504" s="131">
        <v>13</v>
      </c>
      <c r="I504" s="132"/>
      <c r="J504" s="133">
        <f>ROUND(I504*H504,2)</f>
        <v>0</v>
      </c>
      <c r="K504" s="129" t="s">
        <v>122</v>
      </c>
      <c r="L504" s="31"/>
      <c r="M504" s="134" t="s">
        <v>3</v>
      </c>
      <c r="N504" s="135" t="s">
        <v>43</v>
      </c>
      <c r="P504" s="136">
        <f>O504*H504</f>
        <v>0</v>
      </c>
      <c r="Q504" s="136">
        <v>0</v>
      </c>
      <c r="R504" s="136">
        <f>Q504*H504</f>
        <v>0</v>
      </c>
      <c r="S504" s="136">
        <v>0</v>
      </c>
      <c r="T504" s="137">
        <f>S504*H504</f>
        <v>0</v>
      </c>
      <c r="AR504" s="138" t="s">
        <v>138</v>
      </c>
      <c r="AT504" s="138" t="s">
        <v>118</v>
      </c>
      <c r="AU504" s="138" t="s">
        <v>82</v>
      </c>
      <c r="AY504" s="16" t="s">
        <v>115</v>
      </c>
      <c r="BE504" s="139">
        <f>IF(N504="základní",J504,0)</f>
        <v>0</v>
      </c>
      <c r="BF504" s="139">
        <f>IF(N504="snížená",J504,0)</f>
        <v>0</v>
      </c>
      <c r="BG504" s="139">
        <f>IF(N504="zákl. přenesená",J504,0)</f>
        <v>0</v>
      </c>
      <c r="BH504" s="139">
        <f>IF(N504="sníž. přenesená",J504,0)</f>
        <v>0</v>
      </c>
      <c r="BI504" s="139">
        <f>IF(N504="nulová",J504,0)</f>
        <v>0</v>
      </c>
      <c r="BJ504" s="16" t="s">
        <v>80</v>
      </c>
      <c r="BK504" s="139">
        <f>ROUND(I504*H504,2)</f>
        <v>0</v>
      </c>
      <c r="BL504" s="16" t="s">
        <v>138</v>
      </c>
      <c r="BM504" s="138" t="s">
        <v>965</v>
      </c>
    </row>
    <row r="505" spans="2:65" s="1" customFormat="1">
      <c r="B505" s="31"/>
      <c r="D505" s="140" t="s">
        <v>125</v>
      </c>
      <c r="F505" s="141" t="s">
        <v>966</v>
      </c>
      <c r="I505" s="142"/>
      <c r="L505" s="31"/>
      <c r="M505" s="143"/>
      <c r="T505" s="52"/>
      <c r="AT505" s="16" t="s">
        <v>125</v>
      </c>
      <c r="AU505" s="16" t="s">
        <v>82</v>
      </c>
    </row>
    <row r="506" spans="2:65" s="12" customFormat="1">
      <c r="B506" s="144"/>
      <c r="D506" s="145" t="s">
        <v>136</v>
      </c>
      <c r="E506" s="146" t="s">
        <v>3</v>
      </c>
      <c r="F506" s="147" t="s">
        <v>967</v>
      </c>
      <c r="H506" s="148">
        <v>13</v>
      </c>
      <c r="I506" s="149"/>
      <c r="L506" s="144"/>
      <c r="M506" s="150"/>
      <c r="T506" s="151"/>
      <c r="AT506" s="146" t="s">
        <v>136</v>
      </c>
      <c r="AU506" s="146" t="s">
        <v>82</v>
      </c>
      <c r="AV506" s="12" t="s">
        <v>82</v>
      </c>
      <c r="AW506" s="12" t="s">
        <v>33</v>
      </c>
      <c r="AX506" s="12" t="s">
        <v>80</v>
      </c>
      <c r="AY506" s="146" t="s">
        <v>115</v>
      </c>
    </row>
    <row r="507" spans="2:65" s="1" customFormat="1" ht="16.5" customHeight="1">
      <c r="B507" s="126"/>
      <c r="C507" s="169" t="s">
        <v>968</v>
      </c>
      <c r="D507" s="169" t="s">
        <v>346</v>
      </c>
      <c r="E507" s="170" t="s">
        <v>969</v>
      </c>
      <c r="F507" s="171" t="s">
        <v>970</v>
      </c>
      <c r="G507" s="172" t="s">
        <v>349</v>
      </c>
      <c r="H507" s="173">
        <v>26</v>
      </c>
      <c r="I507" s="174"/>
      <c r="J507" s="175">
        <f>ROUND(I507*H507,2)</f>
        <v>0</v>
      </c>
      <c r="K507" s="171" t="s">
        <v>122</v>
      </c>
      <c r="L507" s="176"/>
      <c r="M507" s="177" t="s">
        <v>3</v>
      </c>
      <c r="N507" s="178" t="s">
        <v>43</v>
      </c>
      <c r="P507" s="136">
        <f>O507*H507</f>
        <v>0</v>
      </c>
      <c r="Q507" s="136">
        <v>1</v>
      </c>
      <c r="R507" s="136">
        <f>Q507*H507</f>
        <v>26</v>
      </c>
      <c r="S507" s="136">
        <v>0</v>
      </c>
      <c r="T507" s="137">
        <f>S507*H507</f>
        <v>0</v>
      </c>
      <c r="AR507" s="138" t="s">
        <v>161</v>
      </c>
      <c r="AT507" s="138" t="s">
        <v>346</v>
      </c>
      <c r="AU507" s="138" t="s">
        <v>82</v>
      </c>
      <c r="AY507" s="16" t="s">
        <v>115</v>
      </c>
      <c r="BE507" s="139">
        <f>IF(N507="základní",J507,0)</f>
        <v>0</v>
      </c>
      <c r="BF507" s="139">
        <f>IF(N507="snížená",J507,0)</f>
        <v>0</v>
      </c>
      <c r="BG507" s="139">
        <f>IF(N507="zákl. přenesená",J507,0)</f>
        <v>0</v>
      </c>
      <c r="BH507" s="139">
        <f>IF(N507="sníž. přenesená",J507,0)</f>
        <v>0</v>
      </c>
      <c r="BI507" s="139">
        <f>IF(N507="nulová",J507,0)</f>
        <v>0</v>
      </c>
      <c r="BJ507" s="16" t="s">
        <v>80</v>
      </c>
      <c r="BK507" s="139">
        <f>ROUND(I507*H507,2)</f>
        <v>0</v>
      </c>
      <c r="BL507" s="16" t="s">
        <v>138</v>
      </c>
      <c r="BM507" s="138" t="s">
        <v>971</v>
      </c>
    </row>
    <row r="508" spans="2:65" s="12" customFormat="1">
      <c r="B508" s="144"/>
      <c r="D508" s="145" t="s">
        <v>136</v>
      </c>
      <c r="E508" s="146" t="s">
        <v>3</v>
      </c>
      <c r="F508" s="147" t="s">
        <v>972</v>
      </c>
      <c r="H508" s="148">
        <v>26</v>
      </c>
      <c r="I508" s="149"/>
      <c r="L508" s="144"/>
      <c r="M508" s="150"/>
      <c r="T508" s="151"/>
      <c r="AT508" s="146" t="s">
        <v>136</v>
      </c>
      <c r="AU508" s="146" t="s">
        <v>82</v>
      </c>
      <c r="AV508" s="12" t="s">
        <v>82</v>
      </c>
      <c r="AW508" s="12" t="s">
        <v>33</v>
      </c>
      <c r="AX508" s="12" t="s">
        <v>80</v>
      </c>
      <c r="AY508" s="146" t="s">
        <v>115</v>
      </c>
    </row>
    <row r="509" spans="2:65" s="1" customFormat="1" ht="16.5" customHeight="1">
      <c r="B509" s="126"/>
      <c r="C509" s="127" t="s">
        <v>973</v>
      </c>
      <c r="D509" s="127" t="s">
        <v>118</v>
      </c>
      <c r="E509" s="128" t="s">
        <v>974</v>
      </c>
      <c r="F509" s="129" t="s">
        <v>975</v>
      </c>
      <c r="G509" s="130" t="s">
        <v>238</v>
      </c>
      <c r="H509" s="131">
        <v>336</v>
      </c>
      <c r="I509" s="132"/>
      <c r="J509" s="133">
        <f>ROUND(I509*H509,2)</f>
        <v>0</v>
      </c>
      <c r="K509" s="129" t="s">
        <v>122</v>
      </c>
      <c r="L509" s="31"/>
      <c r="M509" s="134" t="s">
        <v>3</v>
      </c>
      <c r="N509" s="135" t="s">
        <v>43</v>
      </c>
      <c r="P509" s="136">
        <f>O509*H509</f>
        <v>0</v>
      </c>
      <c r="Q509" s="136">
        <v>3.4000000000000002E-4</v>
      </c>
      <c r="R509" s="136">
        <f>Q509*H509</f>
        <v>0.11424000000000001</v>
      </c>
      <c r="S509" s="136">
        <v>0</v>
      </c>
      <c r="T509" s="137">
        <f>S509*H509</f>
        <v>0</v>
      </c>
      <c r="AR509" s="138" t="s">
        <v>138</v>
      </c>
      <c r="AT509" s="138" t="s">
        <v>118</v>
      </c>
      <c r="AU509" s="138" t="s">
        <v>82</v>
      </c>
      <c r="AY509" s="16" t="s">
        <v>115</v>
      </c>
      <c r="BE509" s="139">
        <f>IF(N509="základní",J509,0)</f>
        <v>0</v>
      </c>
      <c r="BF509" s="139">
        <f>IF(N509="snížená",J509,0)</f>
        <v>0</v>
      </c>
      <c r="BG509" s="139">
        <f>IF(N509="zákl. přenesená",J509,0)</f>
        <v>0</v>
      </c>
      <c r="BH509" s="139">
        <f>IF(N509="sníž. přenesená",J509,0)</f>
        <v>0</v>
      </c>
      <c r="BI509" s="139">
        <f>IF(N509="nulová",J509,0)</f>
        <v>0</v>
      </c>
      <c r="BJ509" s="16" t="s">
        <v>80</v>
      </c>
      <c r="BK509" s="139">
        <f>ROUND(I509*H509,2)</f>
        <v>0</v>
      </c>
      <c r="BL509" s="16" t="s">
        <v>138</v>
      </c>
      <c r="BM509" s="138" t="s">
        <v>976</v>
      </c>
    </row>
    <row r="510" spans="2:65" s="1" customFormat="1">
      <c r="B510" s="31"/>
      <c r="D510" s="140" t="s">
        <v>125</v>
      </c>
      <c r="F510" s="141" t="s">
        <v>977</v>
      </c>
      <c r="I510" s="142"/>
      <c r="L510" s="31"/>
      <c r="M510" s="143"/>
      <c r="T510" s="52"/>
      <c r="AT510" s="16" t="s">
        <v>125</v>
      </c>
      <c r="AU510" s="16" t="s">
        <v>82</v>
      </c>
    </row>
    <row r="511" spans="2:65" s="12" customFormat="1">
      <c r="B511" s="144"/>
      <c r="D511" s="145" t="s">
        <v>136</v>
      </c>
      <c r="E511" s="146" t="s">
        <v>3</v>
      </c>
      <c r="F511" s="147" t="s">
        <v>978</v>
      </c>
      <c r="H511" s="148">
        <v>336</v>
      </c>
      <c r="I511" s="149"/>
      <c r="L511" s="144"/>
      <c r="M511" s="150"/>
      <c r="T511" s="151"/>
      <c r="AT511" s="146" t="s">
        <v>136</v>
      </c>
      <c r="AU511" s="146" t="s">
        <v>82</v>
      </c>
      <c r="AV511" s="12" t="s">
        <v>82</v>
      </c>
      <c r="AW511" s="12" t="s">
        <v>33</v>
      </c>
      <c r="AX511" s="12" t="s">
        <v>80</v>
      </c>
      <c r="AY511" s="146" t="s">
        <v>115</v>
      </c>
    </row>
    <row r="512" spans="2:65" s="1" customFormat="1" ht="16.5" customHeight="1">
      <c r="B512" s="126"/>
      <c r="C512" s="127" t="s">
        <v>979</v>
      </c>
      <c r="D512" s="127" t="s">
        <v>118</v>
      </c>
      <c r="E512" s="128" t="s">
        <v>980</v>
      </c>
      <c r="F512" s="129" t="s">
        <v>981</v>
      </c>
      <c r="G512" s="130" t="s">
        <v>238</v>
      </c>
      <c r="H512" s="131">
        <v>405</v>
      </c>
      <c r="I512" s="132"/>
      <c r="J512" s="133">
        <f>ROUND(I512*H512,2)</f>
        <v>0</v>
      </c>
      <c r="K512" s="129" t="s">
        <v>122</v>
      </c>
      <c r="L512" s="31"/>
      <c r="M512" s="134" t="s">
        <v>3</v>
      </c>
      <c r="N512" s="135" t="s">
        <v>43</v>
      </c>
      <c r="P512" s="136">
        <f>O512*H512</f>
        <v>0</v>
      </c>
      <c r="Q512" s="136">
        <v>3.1E-4</v>
      </c>
      <c r="R512" s="136">
        <f>Q512*H512</f>
        <v>0.12554999999999999</v>
      </c>
      <c r="S512" s="136">
        <v>0</v>
      </c>
      <c r="T512" s="137">
        <f>S512*H512</f>
        <v>0</v>
      </c>
      <c r="AR512" s="138" t="s">
        <v>138</v>
      </c>
      <c r="AT512" s="138" t="s">
        <v>118</v>
      </c>
      <c r="AU512" s="138" t="s">
        <v>82</v>
      </c>
      <c r="AY512" s="16" t="s">
        <v>115</v>
      </c>
      <c r="BE512" s="139">
        <f>IF(N512="základní",J512,0)</f>
        <v>0</v>
      </c>
      <c r="BF512" s="139">
        <f>IF(N512="snížená",J512,0)</f>
        <v>0</v>
      </c>
      <c r="BG512" s="139">
        <f>IF(N512="zákl. přenesená",J512,0)</f>
        <v>0</v>
      </c>
      <c r="BH512" s="139">
        <f>IF(N512="sníž. přenesená",J512,0)</f>
        <v>0</v>
      </c>
      <c r="BI512" s="139">
        <f>IF(N512="nulová",J512,0)</f>
        <v>0</v>
      </c>
      <c r="BJ512" s="16" t="s">
        <v>80</v>
      </c>
      <c r="BK512" s="139">
        <f>ROUND(I512*H512,2)</f>
        <v>0</v>
      </c>
      <c r="BL512" s="16" t="s">
        <v>138</v>
      </c>
      <c r="BM512" s="138" t="s">
        <v>982</v>
      </c>
    </row>
    <row r="513" spans="2:65" s="1" customFormat="1">
      <c r="B513" s="31"/>
      <c r="D513" s="140" t="s">
        <v>125</v>
      </c>
      <c r="F513" s="141" t="s">
        <v>983</v>
      </c>
      <c r="I513" s="142"/>
      <c r="L513" s="31"/>
      <c r="M513" s="143"/>
      <c r="T513" s="52"/>
      <c r="AT513" s="16" t="s">
        <v>125</v>
      </c>
      <c r="AU513" s="16" t="s">
        <v>82</v>
      </c>
    </row>
    <row r="514" spans="2:65" s="12" customFormat="1">
      <c r="B514" s="144"/>
      <c r="D514" s="145" t="s">
        <v>136</v>
      </c>
      <c r="E514" s="146" t="s">
        <v>3</v>
      </c>
      <c r="F514" s="147" t="s">
        <v>984</v>
      </c>
      <c r="H514" s="148">
        <v>405</v>
      </c>
      <c r="I514" s="149"/>
      <c r="L514" s="144"/>
      <c r="M514" s="150"/>
      <c r="T514" s="151"/>
      <c r="AT514" s="146" t="s">
        <v>136</v>
      </c>
      <c r="AU514" s="146" t="s">
        <v>82</v>
      </c>
      <c r="AV514" s="12" t="s">
        <v>82</v>
      </c>
      <c r="AW514" s="12" t="s">
        <v>33</v>
      </c>
      <c r="AX514" s="12" t="s">
        <v>80</v>
      </c>
      <c r="AY514" s="146" t="s">
        <v>115</v>
      </c>
    </row>
    <row r="515" spans="2:65" s="1" customFormat="1" ht="16.5" customHeight="1">
      <c r="B515" s="126"/>
      <c r="C515" s="127" t="s">
        <v>985</v>
      </c>
      <c r="D515" s="127" t="s">
        <v>118</v>
      </c>
      <c r="E515" s="128" t="s">
        <v>986</v>
      </c>
      <c r="F515" s="129" t="s">
        <v>987</v>
      </c>
      <c r="G515" s="130" t="s">
        <v>238</v>
      </c>
      <c r="H515" s="131">
        <v>336</v>
      </c>
      <c r="I515" s="132"/>
      <c r="J515" s="133">
        <f>ROUND(I515*H515,2)</f>
        <v>0</v>
      </c>
      <c r="K515" s="129" t="s">
        <v>122</v>
      </c>
      <c r="L515" s="31"/>
      <c r="M515" s="134" t="s">
        <v>3</v>
      </c>
      <c r="N515" s="135" t="s">
        <v>43</v>
      </c>
      <c r="P515" s="136">
        <f>O515*H515</f>
        <v>0</v>
      </c>
      <c r="Q515" s="136">
        <v>4.0999999999999999E-4</v>
      </c>
      <c r="R515" s="136">
        <f>Q515*H515</f>
        <v>0.13775999999999999</v>
      </c>
      <c r="S515" s="136">
        <v>0</v>
      </c>
      <c r="T515" s="137">
        <f>S515*H515</f>
        <v>0</v>
      </c>
      <c r="AR515" s="138" t="s">
        <v>138</v>
      </c>
      <c r="AT515" s="138" t="s">
        <v>118</v>
      </c>
      <c r="AU515" s="138" t="s">
        <v>82</v>
      </c>
      <c r="AY515" s="16" t="s">
        <v>115</v>
      </c>
      <c r="BE515" s="139">
        <f>IF(N515="základní",J515,0)</f>
        <v>0</v>
      </c>
      <c r="BF515" s="139">
        <f>IF(N515="snížená",J515,0)</f>
        <v>0</v>
      </c>
      <c r="BG515" s="139">
        <f>IF(N515="zákl. přenesená",J515,0)</f>
        <v>0</v>
      </c>
      <c r="BH515" s="139">
        <f>IF(N515="sníž. přenesená",J515,0)</f>
        <v>0</v>
      </c>
      <c r="BI515" s="139">
        <f>IF(N515="nulová",J515,0)</f>
        <v>0</v>
      </c>
      <c r="BJ515" s="16" t="s">
        <v>80</v>
      </c>
      <c r="BK515" s="139">
        <f>ROUND(I515*H515,2)</f>
        <v>0</v>
      </c>
      <c r="BL515" s="16" t="s">
        <v>138</v>
      </c>
      <c r="BM515" s="138" t="s">
        <v>988</v>
      </c>
    </row>
    <row r="516" spans="2:65" s="1" customFormat="1">
      <c r="B516" s="31"/>
      <c r="D516" s="140" t="s">
        <v>125</v>
      </c>
      <c r="F516" s="141" t="s">
        <v>989</v>
      </c>
      <c r="I516" s="142"/>
      <c r="L516" s="31"/>
      <c r="M516" s="143"/>
      <c r="T516" s="52"/>
      <c r="AT516" s="16" t="s">
        <v>125</v>
      </c>
      <c r="AU516" s="16" t="s">
        <v>82</v>
      </c>
    </row>
    <row r="517" spans="2:65" s="12" customFormat="1">
      <c r="B517" s="144"/>
      <c r="D517" s="145" t="s">
        <v>136</v>
      </c>
      <c r="E517" s="146" t="s">
        <v>3</v>
      </c>
      <c r="F517" s="147" t="s">
        <v>978</v>
      </c>
      <c r="H517" s="148">
        <v>336</v>
      </c>
      <c r="I517" s="149"/>
      <c r="L517" s="144"/>
      <c r="M517" s="150"/>
      <c r="T517" s="151"/>
      <c r="AT517" s="146" t="s">
        <v>136</v>
      </c>
      <c r="AU517" s="146" t="s">
        <v>82</v>
      </c>
      <c r="AV517" s="12" t="s">
        <v>82</v>
      </c>
      <c r="AW517" s="12" t="s">
        <v>33</v>
      </c>
      <c r="AX517" s="12" t="s">
        <v>80</v>
      </c>
      <c r="AY517" s="146" t="s">
        <v>115</v>
      </c>
    </row>
    <row r="518" spans="2:65" s="1" customFormat="1" ht="24.2" customHeight="1">
      <c r="B518" s="126"/>
      <c r="C518" s="127" t="s">
        <v>990</v>
      </c>
      <c r="D518" s="127" t="s">
        <v>118</v>
      </c>
      <c r="E518" s="128" t="s">
        <v>991</v>
      </c>
      <c r="F518" s="129" t="s">
        <v>992</v>
      </c>
      <c r="G518" s="130" t="s">
        <v>238</v>
      </c>
      <c r="H518" s="131">
        <v>405</v>
      </c>
      <c r="I518" s="132"/>
      <c r="J518" s="133">
        <f>ROUND(I518*H518,2)</f>
        <v>0</v>
      </c>
      <c r="K518" s="129" t="s">
        <v>122</v>
      </c>
      <c r="L518" s="31"/>
      <c r="M518" s="134" t="s">
        <v>3</v>
      </c>
      <c r="N518" s="135" t="s">
        <v>43</v>
      </c>
      <c r="P518" s="136">
        <f>O518*H518</f>
        <v>0</v>
      </c>
      <c r="Q518" s="136">
        <v>0.12966</v>
      </c>
      <c r="R518" s="136">
        <f>Q518*H518</f>
        <v>52.512299999999996</v>
      </c>
      <c r="S518" s="136">
        <v>0</v>
      </c>
      <c r="T518" s="137">
        <f>S518*H518</f>
        <v>0</v>
      </c>
      <c r="AR518" s="138" t="s">
        <v>138</v>
      </c>
      <c r="AT518" s="138" t="s">
        <v>118</v>
      </c>
      <c r="AU518" s="138" t="s">
        <v>82</v>
      </c>
      <c r="AY518" s="16" t="s">
        <v>115</v>
      </c>
      <c r="BE518" s="139">
        <f>IF(N518="základní",J518,0)</f>
        <v>0</v>
      </c>
      <c r="BF518" s="139">
        <f>IF(N518="snížená",J518,0)</f>
        <v>0</v>
      </c>
      <c r="BG518" s="139">
        <f>IF(N518="zákl. přenesená",J518,0)</f>
        <v>0</v>
      </c>
      <c r="BH518" s="139">
        <f>IF(N518="sníž. přenesená",J518,0)</f>
        <v>0</v>
      </c>
      <c r="BI518" s="139">
        <f>IF(N518="nulová",J518,0)</f>
        <v>0</v>
      </c>
      <c r="BJ518" s="16" t="s">
        <v>80</v>
      </c>
      <c r="BK518" s="139">
        <f>ROUND(I518*H518,2)</f>
        <v>0</v>
      </c>
      <c r="BL518" s="16" t="s">
        <v>138</v>
      </c>
      <c r="BM518" s="138" t="s">
        <v>993</v>
      </c>
    </row>
    <row r="519" spans="2:65" s="1" customFormat="1">
      <c r="B519" s="31"/>
      <c r="D519" s="140" t="s">
        <v>125</v>
      </c>
      <c r="F519" s="141" t="s">
        <v>994</v>
      </c>
      <c r="I519" s="142"/>
      <c r="L519" s="31"/>
      <c r="M519" s="143"/>
      <c r="T519" s="52"/>
      <c r="AT519" s="16" t="s">
        <v>125</v>
      </c>
      <c r="AU519" s="16" t="s">
        <v>82</v>
      </c>
    </row>
    <row r="520" spans="2:65" s="12" customFormat="1">
      <c r="B520" s="144"/>
      <c r="D520" s="145" t="s">
        <v>136</v>
      </c>
      <c r="E520" s="146" t="s">
        <v>3</v>
      </c>
      <c r="F520" s="147" t="s">
        <v>995</v>
      </c>
      <c r="H520" s="148">
        <v>405</v>
      </c>
      <c r="I520" s="149"/>
      <c r="L520" s="144"/>
      <c r="M520" s="150"/>
      <c r="T520" s="151"/>
      <c r="AT520" s="146" t="s">
        <v>136</v>
      </c>
      <c r="AU520" s="146" t="s">
        <v>82</v>
      </c>
      <c r="AV520" s="12" t="s">
        <v>82</v>
      </c>
      <c r="AW520" s="12" t="s">
        <v>33</v>
      </c>
      <c r="AX520" s="12" t="s">
        <v>80</v>
      </c>
      <c r="AY520" s="146" t="s">
        <v>115</v>
      </c>
    </row>
    <row r="521" spans="2:65" s="1" customFormat="1" ht="24.2" customHeight="1">
      <c r="B521" s="126"/>
      <c r="C521" s="127" t="s">
        <v>996</v>
      </c>
      <c r="D521" s="127" t="s">
        <v>118</v>
      </c>
      <c r="E521" s="128" t="s">
        <v>997</v>
      </c>
      <c r="F521" s="129" t="s">
        <v>998</v>
      </c>
      <c r="G521" s="130" t="s">
        <v>238</v>
      </c>
      <c r="H521" s="131">
        <v>336</v>
      </c>
      <c r="I521" s="132"/>
      <c r="J521" s="133">
        <f>ROUND(I521*H521,2)</f>
        <v>0</v>
      </c>
      <c r="K521" s="129" t="s">
        <v>122</v>
      </c>
      <c r="L521" s="31"/>
      <c r="M521" s="134" t="s">
        <v>3</v>
      </c>
      <c r="N521" s="135" t="s">
        <v>43</v>
      </c>
      <c r="P521" s="136">
        <f>O521*H521</f>
        <v>0</v>
      </c>
      <c r="Q521" s="136">
        <v>0.15559000000000001</v>
      </c>
      <c r="R521" s="136">
        <f>Q521*H521</f>
        <v>52.278240000000004</v>
      </c>
      <c r="S521" s="136">
        <v>0</v>
      </c>
      <c r="T521" s="137">
        <f>S521*H521</f>
        <v>0</v>
      </c>
      <c r="AR521" s="138" t="s">
        <v>138</v>
      </c>
      <c r="AT521" s="138" t="s">
        <v>118</v>
      </c>
      <c r="AU521" s="138" t="s">
        <v>82</v>
      </c>
      <c r="AY521" s="16" t="s">
        <v>115</v>
      </c>
      <c r="BE521" s="139">
        <f>IF(N521="základní",J521,0)</f>
        <v>0</v>
      </c>
      <c r="BF521" s="139">
        <f>IF(N521="snížená",J521,0)</f>
        <v>0</v>
      </c>
      <c r="BG521" s="139">
        <f>IF(N521="zákl. přenesená",J521,0)</f>
        <v>0</v>
      </c>
      <c r="BH521" s="139">
        <f>IF(N521="sníž. přenesená",J521,0)</f>
        <v>0</v>
      </c>
      <c r="BI521" s="139">
        <f>IF(N521="nulová",J521,0)</f>
        <v>0</v>
      </c>
      <c r="BJ521" s="16" t="s">
        <v>80</v>
      </c>
      <c r="BK521" s="139">
        <f>ROUND(I521*H521,2)</f>
        <v>0</v>
      </c>
      <c r="BL521" s="16" t="s">
        <v>138</v>
      </c>
      <c r="BM521" s="138" t="s">
        <v>999</v>
      </c>
    </row>
    <row r="522" spans="2:65" s="1" customFormat="1">
      <c r="B522" s="31"/>
      <c r="D522" s="140" t="s">
        <v>125</v>
      </c>
      <c r="F522" s="141" t="s">
        <v>1000</v>
      </c>
      <c r="I522" s="142"/>
      <c r="L522" s="31"/>
      <c r="M522" s="143"/>
      <c r="T522" s="52"/>
      <c r="AT522" s="16" t="s">
        <v>125</v>
      </c>
      <c r="AU522" s="16" t="s">
        <v>82</v>
      </c>
    </row>
    <row r="523" spans="2:65" s="12" customFormat="1">
      <c r="B523" s="144"/>
      <c r="D523" s="145" t="s">
        <v>136</v>
      </c>
      <c r="E523" s="146" t="s">
        <v>3</v>
      </c>
      <c r="F523" s="147" t="s">
        <v>1001</v>
      </c>
      <c r="H523" s="148">
        <v>336</v>
      </c>
      <c r="I523" s="149"/>
      <c r="L523" s="144"/>
      <c r="M523" s="150"/>
      <c r="T523" s="151"/>
      <c r="AT523" s="146" t="s">
        <v>136</v>
      </c>
      <c r="AU523" s="146" t="s">
        <v>82</v>
      </c>
      <c r="AV523" s="12" t="s">
        <v>82</v>
      </c>
      <c r="AW523" s="12" t="s">
        <v>33</v>
      </c>
      <c r="AX523" s="12" t="s">
        <v>80</v>
      </c>
      <c r="AY523" s="146" t="s">
        <v>115</v>
      </c>
    </row>
    <row r="524" spans="2:65" s="1" customFormat="1" ht="21.75" customHeight="1">
      <c r="B524" s="126"/>
      <c r="C524" s="127" t="s">
        <v>1002</v>
      </c>
      <c r="D524" s="127" t="s">
        <v>118</v>
      </c>
      <c r="E524" s="128" t="s">
        <v>1003</v>
      </c>
      <c r="F524" s="129" t="s">
        <v>1004</v>
      </c>
      <c r="G524" s="130" t="s">
        <v>238</v>
      </c>
      <c r="H524" s="131">
        <v>34</v>
      </c>
      <c r="I524" s="132"/>
      <c r="J524" s="133">
        <f>ROUND(I524*H524,2)</f>
        <v>0</v>
      </c>
      <c r="K524" s="129" t="s">
        <v>122</v>
      </c>
      <c r="L524" s="31"/>
      <c r="M524" s="134" t="s">
        <v>3</v>
      </c>
      <c r="N524" s="135" t="s">
        <v>43</v>
      </c>
      <c r="P524" s="136">
        <f>O524*H524</f>
        <v>0</v>
      </c>
      <c r="Q524" s="136">
        <v>9.7919999999999993E-2</v>
      </c>
      <c r="R524" s="136">
        <f>Q524*H524</f>
        <v>3.3292799999999998</v>
      </c>
      <c r="S524" s="136">
        <v>0</v>
      </c>
      <c r="T524" s="137">
        <f>S524*H524</f>
        <v>0</v>
      </c>
      <c r="AR524" s="138" t="s">
        <v>138</v>
      </c>
      <c r="AT524" s="138" t="s">
        <v>118</v>
      </c>
      <c r="AU524" s="138" t="s">
        <v>82</v>
      </c>
      <c r="AY524" s="16" t="s">
        <v>115</v>
      </c>
      <c r="BE524" s="139">
        <f>IF(N524="základní",J524,0)</f>
        <v>0</v>
      </c>
      <c r="BF524" s="139">
        <f>IF(N524="snížená",J524,0)</f>
        <v>0</v>
      </c>
      <c r="BG524" s="139">
        <f>IF(N524="zákl. přenesená",J524,0)</f>
        <v>0</v>
      </c>
      <c r="BH524" s="139">
        <f>IF(N524="sníž. přenesená",J524,0)</f>
        <v>0</v>
      </c>
      <c r="BI524" s="139">
        <f>IF(N524="nulová",J524,0)</f>
        <v>0</v>
      </c>
      <c r="BJ524" s="16" t="s">
        <v>80</v>
      </c>
      <c r="BK524" s="139">
        <f>ROUND(I524*H524,2)</f>
        <v>0</v>
      </c>
      <c r="BL524" s="16" t="s">
        <v>138</v>
      </c>
      <c r="BM524" s="138" t="s">
        <v>1005</v>
      </c>
    </row>
    <row r="525" spans="2:65" s="1" customFormat="1">
      <c r="B525" s="31"/>
      <c r="D525" s="140" t="s">
        <v>125</v>
      </c>
      <c r="F525" s="141" t="s">
        <v>1006</v>
      </c>
      <c r="I525" s="142"/>
      <c r="L525" s="31"/>
      <c r="M525" s="143"/>
      <c r="T525" s="52"/>
      <c r="AT525" s="16" t="s">
        <v>125</v>
      </c>
      <c r="AU525" s="16" t="s">
        <v>82</v>
      </c>
    </row>
    <row r="526" spans="2:65" s="12" customFormat="1">
      <c r="B526" s="144"/>
      <c r="D526" s="145" t="s">
        <v>136</v>
      </c>
      <c r="E526" s="146" t="s">
        <v>3</v>
      </c>
      <c r="F526" s="147" t="s">
        <v>1007</v>
      </c>
      <c r="H526" s="148">
        <v>34</v>
      </c>
      <c r="I526" s="149"/>
      <c r="L526" s="144"/>
      <c r="M526" s="150"/>
      <c r="T526" s="151"/>
      <c r="AT526" s="146" t="s">
        <v>136</v>
      </c>
      <c r="AU526" s="146" t="s">
        <v>82</v>
      </c>
      <c r="AV526" s="12" t="s">
        <v>82</v>
      </c>
      <c r="AW526" s="12" t="s">
        <v>33</v>
      </c>
      <c r="AX526" s="12" t="s">
        <v>80</v>
      </c>
      <c r="AY526" s="146" t="s">
        <v>115</v>
      </c>
    </row>
    <row r="527" spans="2:65" s="1" customFormat="1" ht="24.2" customHeight="1">
      <c r="B527" s="126"/>
      <c r="C527" s="127" t="s">
        <v>1008</v>
      </c>
      <c r="D527" s="127" t="s">
        <v>118</v>
      </c>
      <c r="E527" s="128" t="s">
        <v>1009</v>
      </c>
      <c r="F527" s="129" t="s">
        <v>1010</v>
      </c>
      <c r="G527" s="130" t="s">
        <v>238</v>
      </c>
      <c r="H527" s="131">
        <v>34</v>
      </c>
      <c r="I527" s="132"/>
      <c r="J527" s="133">
        <f>ROUND(I527*H527,2)</f>
        <v>0</v>
      </c>
      <c r="K527" s="129" t="s">
        <v>122</v>
      </c>
      <c r="L527" s="31"/>
      <c r="M527" s="134" t="s">
        <v>3</v>
      </c>
      <c r="N527" s="135" t="s">
        <v>43</v>
      </c>
      <c r="P527" s="136">
        <f>O527*H527</f>
        <v>0</v>
      </c>
      <c r="Q527" s="136">
        <v>4.4000000000000003E-3</v>
      </c>
      <c r="R527" s="136">
        <f>Q527*H527</f>
        <v>0.14960000000000001</v>
      </c>
      <c r="S527" s="136">
        <v>0</v>
      </c>
      <c r="T527" s="137">
        <f>S527*H527</f>
        <v>0</v>
      </c>
      <c r="AR527" s="138" t="s">
        <v>138</v>
      </c>
      <c r="AT527" s="138" t="s">
        <v>118</v>
      </c>
      <c r="AU527" s="138" t="s">
        <v>82</v>
      </c>
      <c r="AY527" s="16" t="s">
        <v>115</v>
      </c>
      <c r="BE527" s="139">
        <f>IF(N527="základní",J527,0)</f>
        <v>0</v>
      </c>
      <c r="BF527" s="139">
        <f>IF(N527="snížená",J527,0)</f>
        <v>0</v>
      </c>
      <c r="BG527" s="139">
        <f>IF(N527="zákl. přenesená",J527,0)</f>
        <v>0</v>
      </c>
      <c r="BH527" s="139">
        <f>IF(N527="sníž. přenesená",J527,0)</f>
        <v>0</v>
      </c>
      <c r="BI527" s="139">
        <f>IF(N527="nulová",J527,0)</f>
        <v>0</v>
      </c>
      <c r="BJ527" s="16" t="s">
        <v>80</v>
      </c>
      <c r="BK527" s="139">
        <f>ROUND(I527*H527,2)</f>
        <v>0</v>
      </c>
      <c r="BL527" s="16" t="s">
        <v>138</v>
      </c>
      <c r="BM527" s="138" t="s">
        <v>1011</v>
      </c>
    </row>
    <row r="528" spans="2:65" s="1" customFormat="1">
      <c r="B528" s="31"/>
      <c r="D528" s="140" t="s">
        <v>125</v>
      </c>
      <c r="F528" s="141" t="s">
        <v>1012</v>
      </c>
      <c r="I528" s="142"/>
      <c r="L528" s="31"/>
      <c r="M528" s="143"/>
      <c r="T528" s="52"/>
      <c r="AT528" s="16" t="s">
        <v>125</v>
      </c>
      <c r="AU528" s="16" t="s">
        <v>82</v>
      </c>
    </row>
    <row r="529" spans="2:65" s="12" customFormat="1">
      <c r="B529" s="144"/>
      <c r="D529" s="145" t="s">
        <v>136</v>
      </c>
      <c r="E529" s="146" t="s">
        <v>3</v>
      </c>
      <c r="F529" s="147" t="s">
        <v>1013</v>
      </c>
      <c r="H529" s="148">
        <v>34</v>
      </c>
      <c r="I529" s="149"/>
      <c r="L529" s="144"/>
      <c r="M529" s="150"/>
      <c r="T529" s="151"/>
      <c r="AT529" s="146" t="s">
        <v>136</v>
      </c>
      <c r="AU529" s="146" t="s">
        <v>82</v>
      </c>
      <c r="AV529" s="12" t="s">
        <v>82</v>
      </c>
      <c r="AW529" s="12" t="s">
        <v>33</v>
      </c>
      <c r="AX529" s="12" t="s">
        <v>80</v>
      </c>
      <c r="AY529" s="146" t="s">
        <v>115</v>
      </c>
    </row>
    <row r="530" spans="2:65" s="11" customFormat="1" ht="22.9" customHeight="1">
      <c r="B530" s="114"/>
      <c r="D530" s="115" t="s">
        <v>71</v>
      </c>
      <c r="E530" s="124" t="s">
        <v>150</v>
      </c>
      <c r="F530" s="124" t="s">
        <v>1014</v>
      </c>
      <c r="I530" s="117"/>
      <c r="J530" s="125">
        <f>BK530</f>
        <v>0</v>
      </c>
      <c r="L530" s="114"/>
      <c r="M530" s="119"/>
      <c r="P530" s="120">
        <f>SUM(P531:P533)</f>
        <v>0</v>
      </c>
      <c r="R530" s="120">
        <f>SUM(R531:R533)</f>
        <v>2.8560000000000002E-2</v>
      </c>
      <c r="T530" s="121">
        <f>SUM(T531:T533)</f>
        <v>0</v>
      </c>
      <c r="AR530" s="115" t="s">
        <v>80</v>
      </c>
      <c r="AT530" s="122" t="s">
        <v>71</v>
      </c>
      <c r="AU530" s="122" t="s">
        <v>80</v>
      </c>
      <c r="AY530" s="115" t="s">
        <v>115</v>
      </c>
      <c r="BK530" s="123">
        <f>SUM(BK531:BK533)</f>
        <v>0</v>
      </c>
    </row>
    <row r="531" spans="2:65" s="1" customFormat="1" ht="24.2" customHeight="1">
      <c r="B531" s="126"/>
      <c r="C531" s="127" t="s">
        <v>1015</v>
      </c>
      <c r="D531" s="127" t="s">
        <v>118</v>
      </c>
      <c r="E531" s="128" t="s">
        <v>1016</v>
      </c>
      <c r="F531" s="129" t="s">
        <v>1017</v>
      </c>
      <c r="G531" s="130" t="s">
        <v>238</v>
      </c>
      <c r="H531" s="131">
        <v>28</v>
      </c>
      <c r="I531" s="132"/>
      <c r="J531" s="133">
        <f>ROUND(I531*H531,2)</f>
        <v>0</v>
      </c>
      <c r="K531" s="129" t="s">
        <v>122</v>
      </c>
      <c r="L531" s="31"/>
      <c r="M531" s="134" t="s">
        <v>3</v>
      </c>
      <c r="N531" s="135" t="s">
        <v>43</v>
      </c>
      <c r="P531" s="136">
        <f>O531*H531</f>
        <v>0</v>
      </c>
      <c r="Q531" s="136">
        <v>1.0200000000000001E-3</v>
      </c>
      <c r="R531" s="136">
        <f>Q531*H531</f>
        <v>2.8560000000000002E-2</v>
      </c>
      <c r="S531" s="136">
        <v>0</v>
      </c>
      <c r="T531" s="137">
        <f>S531*H531</f>
        <v>0</v>
      </c>
      <c r="AR531" s="138" t="s">
        <v>138</v>
      </c>
      <c r="AT531" s="138" t="s">
        <v>118</v>
      </c>
      <c r="AU531" s="138" t="s">
        <v>82</v>
      </c>
      <c r="AY531" s="16" t="s">
        <v>115</v>
      </c>
      <c r="BE531" s="139">
        <f>IF(N531="základní",J531,0)</f>
        <v>0</v>
      </c>
      <c r="BF531" s="139">
        <f>IF(N531="snížená",J531,0)</f>
        <v>0</v>
      </c>
      <c r="BG531" s="139">
        <f>IF(N531="zákl. přenesená",J531,0)</f>
        <v>0</v>
      </c>
      <c r="BH531" s="139">
        <f>IF(N531="sníž. přenesená",J531,0)</f>
        <v>0</v>
      </c>
      <c r="BI531" s="139">
        <f>IF(N531="nulová",J531,0)</f>
        <v>0</v>
      </c>
      <c r="BJ531" s="16" t="s">
        <v>80</v>
      </c>
      <c r="BK531" s="139">
        <f>ROUND(I531*H531,2)</f>
        <v>0</v>
      </c>
      <c r="BL531" s="16" t="s">
        <v>138</v>
      </c>
      <c r="BM531" s="138" t="s">
        <v>1018</v>
      </c>
    </row>
    <row r="532" spans="2:65" s="1" customFormat="1">
      <c r="B532" s="31"/>
      <c r="D532" s="140" t="s">
        <v>125</v>
      </c>
      <c r="F532" s="141" t="s">
        <v>1019</v>
      </c>
      <c r="I532" s="142"/>
      <c r="L532" s="31"/>
      <c r="M532" s="143"/>
      <c r="T532" s="52"/>
      <c r="AT532" s="16" t="s">
        <v>125</v>
      </c>
      <c r="AU532" s="16" t="s">
        <v>82</v>
      </c>
    </row>
    <row r="533" spans="2:65" s="12" customFormat="1">
      <c r="B533" s="144"/>
      <c r="D533" s="145" t="s">
        <v>136</v>
      </c>
      <c r="E533" s="146" t="s">
        <v>3</v>
      </c>
      <c r="F533" s="147" t="s">
        <v>1020</v>
      </c>
      <c r="H533" s="148">
        <v>28</v>
      </c>
      <c r="I533" s="149"/>
      <c r="L533" s="144"/>
      <c r="M533" s="150"/>
      <c r="T533" s="151"/>
      <c r="AT533" s="146" t="s">
        <v>136</v>
      </c>
      <c r="AU533" s="146" t="s">
        <v>82</v>
      </c>
      <c r="AV533" s="12" t="s">
        <v>82</v>
      </c>
      <c r="AW533" s="12" t="s">
        <v>33</v>
      </c>
      <c r="AX533" s="12" t="s">
        <v>80</v>
      </c>
      <c r="AY533" s="146" t="s">
        <v>115</v>
      </c>
    </row>
    <row r="534" spans="2:65" s="11" customFormat="1" ht="22.9" customHeight="1">
      <c r="B534" s="114"/>
      <c r="D534" s="115" t="s">
        <v>71</v>
      </c>
      <c r="E534" s="124" t="s">
        <v>161</v>
      </c>
      <c r="F534" s="124" t="s">
        <v>1021</v>
      </c>
      <c r="I534" s="117"/>
      <c r="J534" s="125">
        <f>BK534</f>
        <v>0</v>
      </c>
      <c r="L534" s="114"/>
      <c r="M534" s="119"/>
      <c r="P534" s="120">
        <f>SUM(P535:P538)</f>
        <v>0</v>
      </c>
      <c r="R534" s="120">
        <f>SUM(R535:R538)</f>
        <v>2.7032400000000001</v>
      </c>
      <c r="T534" s="121">
        <f>SUM(T535:T538)</f>
        <v>0</v>
      </c>
      <c r="AR534" s="115" t="s">
        <v>80</v>
      </c>
      <c r="AT534" s="122" t="s">
        <v>71</v>
      </c>
      <c r="AU534" s="122" t="s">
        <v>80</v>
      </c>
      <c r="AY534" s="115" t="s">
        <v>115</v>
      </c>
      <c r="BK534" s="123">
        <f>SUM(BK535:BK538)</f>
        <v>0</v>
      </c>
    </row>
    <row r="535" spans="2:65" s="1" customFormat="1" ht="21.75" customHeight="1">
      <c r="B535" s="126"/>
      <c r="C535" s="127" t="s">
        <v>1022</v>
      </c>
      <c r="D535" s="127" t="s">
        <v>118</v>
      </c>
      <c r="E535" s="128" t="s">
        <v>1023</v>
      </c>
      <c r="F535" s="129" t="s">
        <v>1024</v>
      </c>
      <c r="G535" s="130" t="s">
        <v>340</v>
      </c>
      <c r="H535" s="131">
        <v>54</v>
      </c>
      <c r="I535" s="132"/>
      <c r="J535" s="133">
        <f>ROUND(I535*H535,2)</f>
        <v>0</v>
      </c>
      <c r="K535" s="129" t="s">
        <v>122</v>
      </c>
      <c r="L535" s="31"/>
      <c r="M535" s="134" t="s">
        <v>3</v>
      </c>
      <c r="N535" s="135" t="s">
        <v>43</v>
      </c>
      <c r="P535" s="136">
        <f>O535*H535</f>
        <v>0</v>
      </c>
      <c r="Q535" s="136">
        <v>6.0000000000000002E-5</v>
      </c>
      <c r="R535" s="136">
        <f>Q535*H535</f>
        <v>3.2400000000000003E-3</v>
      </c>
      <c r="S535" s="136">
        <v>0</v>
      </c>
      <c r="T535" s="137">
        <f>S535*H535</f>
        <v>0</v>
      </c>
      <c r="AR535" s="138" t="s">
        <v>138</v>
      </c>
      <c r="AT535" s="138" t="s">
        <v>118</v>
      </c>
      <c r="AU535" s="138" t="s">
        <v>82</v>
      </c>
      <c r="AY535" s="16" t="s">
        <v>115</v>
      </c>
      <c r="BE535" s="139">
        <f>IF(N535="základní",J535,0)</f>
        <v>0</v>
      </c>
      <c r="BF535" s="139">
        <f>IF(N535="snížená",J535,0)</f>
        <v>0</v>
      </c>
      <c r="BG535" s="139">
        <f>IF(N535="zákl. přenesená",J535,0)</f>
        <v>0</v>
      </c>
      <c r="BH535" s="139">
        <f>IF(N535="sníž. přenesená",J535,0)</f>
        <v>0</v>
      </c>
      <c r="BI535" s="139">
        <f>IF(N535="nulová",J535,0)</f>
        <v>0</v>
      </c>
      <c r="BJ535" s="16" t="s">
        <v>80</v>
      </c>
      <c r="BK535" s="139">
        <f>ROUND(I535*H535,2)</f>
        <v>0</v>
      </c>
      <c r="BL535" s="16" t="s">
        <v>138</v>
      </c>
      <c r="BM535" s="138" t="s">
        <v>1025</v>
      </c>
    </row>
    <row r="536" spans="2:65" s="1" customFormat="1">
      <c r="B536" s="31"/>
      <c r="D536" s="140" t="s">
        <v>125</v>
      </c>
      <c r="F536" s="141" t="s">
        <v>1026</v>
      </c>
      <c r="I536" s="142"/>
      <c r="L536" s="31"/>
      <c r="M536" s="143"/>
      <c r="T536" s="52"/>
      <c r="AT536" s="16" t="s">
        <v>125</v>
      </c>
      <c r="AU536" s="16" t="s">
        <v>82</v>
      </c>
    </row>
    <row r="537" spans="2:65" s="12" customFormat="1">
      <c r="B537" s="144"/>
      <c r="D537" s="145" t="s">
        <v>136</v>
      </c>
      <c r="E537" s="146" t="s">
        <v>3</v>
      </c>
      <c r="F537" s="147" t="s">
        <v>1027</v>
      </c>
      <c r="H537" s="148">
        <v>54</v>
      </c>
      <c r="I537" s="149"/>
      <c r="L537" s="144"/>
      <c r="M537" s="150"/>
      <c r="T537" s="151"/>
      <c r="AT537" s="146" t="s">
        <v>136</v>
      </c>
      <c r="AU537" s="146" t="s">
        <v>82</v>
      </c>
      <c r="AV537" s="12" t="s">
        <v>82</v>
      </c>
      <c r="AW537" s="12" t="s">
        <v>33</v>
      </c>
      <c r="AX537" s="12" t="s">
        <v>80</v>
      </c>
      <c r="AY537" s="146" t="s">
        <v>115</v>
      </c>
    </row>
    <row r="538" spans="2:65" s="1" customFormat="1" ht="16.5" customHeight="1">
      <c r="B538" s="126"/>
      <c r="C538" s="169" t="s">
        <v>1028</v>
      </c>
      <c r="D538" s="169" t="s">
        <v>346</v>
      </c>
      <c r="E538" s="170" t="s">
        <v>1029</v>
      </c>
      <c r="F538" s="171" t="s">
        <v>1030</v>
      </c>
      <c r="G538" s="172" t="s">
        <v>340</v>
      </c>
      <c r="H538" s="173">
        <v>54</v>
      </c>
      <c r="I538" s="174"/>
      <c r="J538" s="175">
        <f>ROUND(I538*H538,2)</f>
        <v>0</v>
      </c>
      <c r="K538" s="171" t="s">
        <v>122</v>
      </c>
      <c r="L538" s="176"/>
      <c r="M538" s="177" t="s">
        <v>3</v>
      </c>
      <c r="N538" s="178" t="s">
        <v>43</v>
      </c>
      <c r="P538" s="136">
        <f>O538*H538</f>
        <v>0</v>
      </c>
      <c r="Q538" s="136">
        <v>0.05</v>
      </c>
      <c r="R538" s="136">
        <f>Q538*H538</f>
        <v>2.7</v>
      </c>
      <c r="S538" s="136">
        <v>0</v>
      </c>
      <c r="T538" s="137">
        <f>S538*H538</f>
        <v>0</v>
      </c>
      <c r="AR538" s="138" t="s">
        <v>161</v>
      </c>
      <c r="AT538" s="138" t="s">
        <v>346</v>
      </c>
      <c r="AU538" s="138" t="s">
        <v>82</v>
      </c>
      <c r="AY538" s="16" t="s">
        <v>115</v>
      </c>
      <c r="BE538" s="139">
        <f>IF(N538="základní",J538,0)</f>
        <v>0</v>
      </c>
      <c r="BF538" s="139">
        <f>IF(N538="snížená",J538,0)</f>
        <v>0</v>
      </c>
      <c r="BG538" s="139">
        <f>IF(N538="zákl. přenesená",J538,0)</f>
        <v>0</v>
      </c>
      <c r="BH538" s="139">
        <f>IF(N538="sníž. přenesená",J538,0)</f>
        <v>0</v>
      </c>
      <c r="BI538" s="139">
        <f>IF(N538="nulová",J538,0)</f>
        <v>0</v>
      </c>
      <c r="BJ538" s="16" t="s">
        <v>80</v>
      </c>
      <c r="BK538" s="139">
        <f>ROUND(I538*H538,2)</f>
        <v>0</v>
      </c>
      <c r="BL538" s="16" t="s">
        <v>138</v>
      </c>
      <c r="BM538" s="138" t="s">
        <v>1031</v>
      </c>
    </row>
    <row r="539" spans="2:65" s="11" customFormat="1" ht="22.9" customHeight="1">
      <c r="B539" s="114"/>
      <c r="D539" s="115" t="s">
        <v>71</v>
      </c>
      <c r="E539" s="124" t="s">
        <v>167</v>
      </c>
      <c r="F539" s="124" t="s">
        <v>1032</v>
      </c>
      <c r="I539" s="117"/>
      <c r="J539" s="125">
        <f>BK539</f>
        <v>0</v>
      </c>
      <c r="L539" s="114"/>
      <c r="M539" s="119"/>
      <c r="P539" s="120">
        <f>SUM(P540:P611)</f>
        <v>0</v>
      </c>
      <c r="R539" s="120">
        <f>SUM(R540:R611)</f>
        <v>34.485389200000007</v>
      </c>
      <c r="T539" s="121">
        <f>SUM(T540:T611)</f>
        <v>372.01599999999996</v>
      </c>
      <c r="AR539" s="115" t="s">
        <v>80</v>
      </c>
      <c r="AT539" s="122" t="s">
        <v>71</v>
      </c>
      <c r="AU539" s="122" t="s">
        <v>80</v>
      </c>
      <c r="AY539" s="115" t="s">
        <v>115</v>
      </c>
      <c r="BK539" s="123">
        <f>SUM(BK540:BK611)</f>
        <v>0</v>
      </c>
    </row>
    <row r="540" spans="2:65" s="1" customFormat="1" ht="16.5" customHeight="1">
      <c r="B540" s="126"/>
      <c r="C540" s="127" t="s">
        <v>1033</v>
      </c>
      <c r="D540" s="127" t="s">
        <v>118</v>
      </c>
      <c r="E540" s="128" t="s">
        <v>1034</v>
      </c>
      <c r="F540" s="129" t="s">
        <v>1035</v>
      </c>
      <c r="G540" s="130" t="s">
        <v>340</v>
      </c>
      <c r="H540" s="131">
        <v>48</v>
      </c>
      <c r="I540" s="132"/>
      <c r="J540" s="133">
        <f>ROUND(I540*H540,2)</f>
        <v>0</v>
      </c>
      <c r="K540" s="129" t="s">
        <v>122</v>
      </c>
      <c r="L540" s="31"/>
      <c r="M540" s="134" t="s">
        <v>3</v>
      </c>
      <c r="N540" s="135" t="s">
        <v>43</v>
      </c>
      <c r="P540" s="136">
        <f>O540*H540</f>
        <v>0</v>
      </c>
      <c r="Q540" s="136">
        <v>2.9999999999999997E-4</v>
      </c>
      <c r="R540" s="136">
        <f>Q540*H540</f>
        <v>1.44E-2</v>
      </c>
      <c r="S540" s="136">
        <v>0</v>
      </c>
      <c r="T540" s="137">
        <f>S540*H540</f>
        <v>0</v>
      </c>
      <c r="AR540" s="138" t="s">
        <v>138</v>
      </c>
      <c r="AT540" s="138" t="s">
        <v>118</v>
      </c>
      <c r="AU540" s="138" t="s">
        <v>82</v>
      </c>
      <c r="AY540" s="16" t="s">
        <v>115</v>
      </c>
      <c r="BE540" s="139">
        <f>IF(N540="základní",J540,0)</f>
        <v>0</v>
      </c>
      <c r="BF540" s="139">
        <f>IF(N540="snížená",J540,0)</f>
        <v>0</v>
      </c>
      <c r="BG540" s="139">
        <f>IF(N540="zákl. přenesená",J540,0)</f>
        <v>0</v>
      </c>
      <c r="BH540" s="139">
        <f>IF(N540="sníž. přenesená",J540,0)</f>
        <v>0</v>
      </c>
      <c r="BI540" s="139">
        <f>IF(N540="nulová",J540,0)</f>
        <v>0</v>
      </c>
      <c r="BJ540" s="16" t="s">
        <v>80</v>
      </c>
      <c r="BK540" s="139">
        <f>ROUND(I540*H540,2)</f>
        <v>0</v>
      </c>
      <c r="BL540" s="16" t="s">
        <v>138</v>
      </c>
      <c r="BM540" s="138" t="s">
        <v>1036</v>
      </c>
    </row>
    <row r="541" spans="2:65" s="1" customFormat="1">
      <c r="B541" s="31"/>
      <c r="D541" s="140" t="s">
        <v>125</v>
      </c>
      <c r="F541" s="141" t="s">
        <v>1037</v>
      </c>
      <c r="I541" s="142"/>
      <c r="L541" s="31"/>
      <c r="M541" s="143"/>
      <c r="T541" s="52"/>
      <c r="AT541" s="16" t="s">
        <v>125</v>
      </c>
      <c r="AU541" s="16" t="s">
        <v>82</v>
      </c>
    </row>
    <row r="542" spans="2:65" s="12" customFormat="1">
      <c r="B542" s="144"/>
      <c r="D542" s="145" t="s">
        <v>136</v>
      </c>
      <c r="E542" s="146" t="s">
        <v>3</v>
      </c>
      <c r="F542" s="147" t="s">
        <v>1038</v>
      </c>
      <c r="H542" s="148">
        <v>48</v>
      </c>
      <c r="I542" s="149"/>
      <c r="L542" s="144"/>
      <c r="M542" s="150"/>
      <c r="T542" s="151"/>
      <c r="AT542" s="146" t="s">
        <v>136</v>
      </c>
      <c r="AU542" s="146" t="s">
        <v>82</v>
      </c>
      <c r="AV542" s="12" t="s">
        <v>82</v>
      </c>
      <c r="AW542" s="12" t="s">
        <v>33</v>
      </c>
      <c r="AX542" s="12" t="s">
        <v>80</v>
      </c>
      <c r="AY542" s="146" t="s">
        <v>115</v>
      </c>
    </row>
    <row r="543" spans="2:65" s="1" customFormat="1" ht="16.5" customHeight="1">
      <c r="B543" s="126"/>
      <c r="C543" s="169" t="s">
        <v>1039</v>
      </c>
      <c r="D543" s="169" t="s">
        <v>346</v>
      </c>
      <c r="E543" s="170" t="s">
        <v>1040</v>
      </c>
      <c r="F543" s="171" t="s">
        <v>1041</v>
      </c>
      <c r="G543" s="172" t="s">
        <v>340</v>
      </c>
      <c r="H543" s="173">
        <v>48</v>
      </c>
      <c r="I543" s="174"/>
      <c r="J543" s="175">
        <f>ROUND(I543*H543,2)</f>
        <v>0</v>
      </c>
      <c r="K543" s="171" t="s">
        <v>3</v>
      </c>
      <c r="L543" s="176"/>
      <c r="M543" s="177" t="s">
        <v>3</v>
      </c>
      <c r="N543" s="178" t="s">
        <v>43</v>
      </c>
      <c r="P543" s="136">
        <f>O543*H543</f>
        <v>0</v>
      </c>
      <c r="Q543" s="136">
        <v>0</v>
      </c>
      <c r="R543" s="136">
        <f>Q543*H543</f>
        <v>0</v>
      </c>
      <c r="S543" s="136">
        <v>0</v>
      </c>
      <c r="T543" s="137">
        <f>S543*H543</f>
        <v>0</v>
      </c>
      <c r="AR543" s="138" t="s">
        <v>161</v>
      </c>
      <c r="AT543" s="138" t="s">
        <v>346</v>
      </c>
      <c r="AU543" s="138" t="s">
        <v>82</v>
      </c>
      <c r="AY543" s="16" t="s">
        <v>115</v>
      </c>
      <c r="BE543" s="139">
        <f>IF(N543="základní",J543,0)</f>
        <v>0</v>
      </c>
      <c r="BF543" s="139">
        <f>IF(N543="snížená",J543,0)</f>
        <v>0</v>
      </c>
      <c r="BG543" s="139">
        <f>IF(N543="zákl. přenesená",J543,0)</f>
        <v>0</v>
      </c>
      <c r="BH543" s="139">
        <f>IF(N543="sníž. přenesená",J543,0)</f>
        <v>0</v>
      </c>
      <c r="BI543" s="139">
        <f>IF(N543="nulová",J543,0)</f>
        <v>0</v>
      </c>
      <c r="BJ543" s="16" t="s">
        <v>80</v>
      </c>
      <c r="BK543" s="139">
        <f>ROUND(I543*H543,2)</f>
        <v>0</v>
      </c>
      <c r="BL543" s="16" t="s">
        <v>138</v>
      </c>
      <c r="BM543" s="138" t="s">
        <v>1042</v>
      </c>
    </row>
    <row r="544" spans="2:65" s="1" customFormat="1" ht="24.2" customHeight="1">
      <c r="B544" s="126"/>
      <c r="C544" s="127" t="s">
        <v>1043</v>
      </c>
      <c r="D544" s="127" t="s">
        <v>118</v>
      </c>
      <c r="E544" s="128" t="s">
        <v>1044</v>
      </c>
      <c r="F544" s="129" t="s">
        <v>1045</v>
      </c>
      <c r="G544" s="130" t="s">
        <v>340</v>
      </c>
      <c r="H544" s="131">
        <v>126</v>
      </c>
      <c r="I544" s="132"/>
      <c r="J544" s="133">
        <f>ROUND(I544*H544,2)</f>
        <v>0</v>
      </c>
      <c r="K544" s="129" t="s">
        <v>122</v>
      </c>
      <c r="L544" s="31"/>
      <c r="M544" s="134" t="s">
        <v>3</v>
      </c>
      <c r="N544" s="135" t="s">
        <v>43</v>
      </c>
      <c r="P544" s="136">
        <f>O544*H544</f>
        <v>0</v>
      </c>
      <c r="Q544" s="136">
        <v>1.5169999999999999E-2</v>
      </c>
      <c r="R544" s="136">
        <f>Q544*H544</f>
        <v>1.9114199999999999</v>
      </c>
      <c r="S544" s="136">
        <v>0</v>
      </c>
      <c r="T544" s="137">
        <f>S544*H544</f>
        <v>0</v>
      </c>
      <c r="AR544" s="138" t="s">
        <v>138</v>
      </c>
      <c r="AT544" s="138" t="s">
        <v>118</v>
      </c>
      <c r="AU544" s="138" t="s">
        <v>82</v>
      </c>
      <c r="AY544" s="16" t="s">
        <v>115</v>
      </c>
      <c r="BE544" s="139">
        <f>IF(N544="základní",J544,0)</f>
        <v>0</v>
      </c>
      <c r="BF544" s="139">
        <f>IF(N544="snížená",J544,0)</f>
        <v>0</v>
      </c>
      <c r="BG544" s="139">
        <f>IF(N544="zákl. přenesená",J544,0)</f>
        <v>0</v>
      </c>
      <c r="BH544" s="139">
        <f>IF(N544="sníž. přenesená",J544,0)</f>
        <v>0</v>
      </c>
      <c r="BI544" s="139">
        <f>IF(N544="nulová",J544,0)</f>
        <v>0</v>
      </c>
      <c r="BJ544" s="16" t="s">
        <v>80</v>
      </c>
      <c r="BK544" s="139">
        <f>ROUND(I544*H544,2)</f>
        <v>0</v>
      </c>
      <c r="BL544" s="16" t="s">
        <v>138</v>
      </c>
      <c r="BM544" s="138" t="s">
        <v>1046</v>
      </c>
    </row>
    <row r="545" spans="2:65" s="1" customFormat="1">
      <c r="B545" s="31"/>
      <c r="D545" s="140" t="s">
        <v>125</v>
      </c>
      <c r="F545" s="141" t="s">
        <v>1047</v>
      </c>
      <c r="I545" s="142"/>
      <c r="L545" s="31"/>
      <c r="M545" s="143"/>
      <c r="T545" s="52"/>
      <c r="AT545" s="16" t="s">
        <v>125</v>
      </c>
      <c r="AU545" s="16" t="s">
        <v>82</v>
      </c>
    </row>
    <row r="546" spans="2:65" s="12" customFormat="1">
      <c r="B546" s="144"/>
      <c r="D546" s="145" t="s">
        <v>136</v>
      </c>
      <c r="E546" s="146" t="s">
        <v>3</v>
      </c>
      <c r="F546" s="147" t="s">
        <v>1048</v>
      </c>
      <c r="H546" s="148">
        <v>126</v>
      </c>
      <c r="I546" s="149"/>
      <c r="L546" s="144"/>
      <c r="M546" s="150"/>
      <c r="T546" s="151"/>
      <c r="AT546" s="146" t="s">
        <v>136</v>
      </c>
      <c r="AU546" s="146" t="s">
        <v>82</v>
      </c>
      <c r="AV546" s="12" t="s">
        <v>82</v>
      </c>
      <c r="AW546" s="12" t="s">
        <v>33</v>
      </c>
      <c r="AX546" s="12" t="s">
        <v>80</v>
      </c>
      <c r="AY546" s="146" t="s">
        <v>115</v>
      </c>
    </row>
    <row r="547" spans="2:65" s="1" customFormat="1" ht="24.2" customHeight="1">
      <c r="B547" s="126"/>
      <c r="C547" s="127" t="s">
        <v>1049</v>
      </c>
      <c r="D547" s="127" t="s">
        <v>118</v>
      </c>
      <c r="E547" s="128" t="s">
        <v>1050</v>
      </c>
      <c r="F547" s="129" t="s">
        <v>1051</v>
      </c>
      <c r="G547" s="130" t="s">
        <v>340</v>
      </c>
      <c r="H547" s="131">
        <v>34</v>
      </c>
      <c r="I547" s="132"/>
      <c r="J547" s="133">
        <f>ROUND(I547*H547,2)</f>
        <v>0</v>
      </c>
      <c r="K547" s="129" t="s">
        <v>122</v>
      </c>
      <c r="L547" s="31"/>
      <c r="M547" s="134" t="s">
        <v>3</v>
      </c>
      <c r="N547" s="135" t="s">
        <v>43</v>
      </c>
      <c r="P547" s="136">
        <f>O547*H547</f>
        <v>0</v>
      </c>
      <c r="Q547" s="136">
        <v>7.0569999999999994E-2</v>
      </c>
      <c r="R547" s="136">
        <f>Q547*H547</f>
        <v>2.3993799999999998</v>
      </c>
      <c r="S547" s="136">
        <v>0</v>
      </c>
      <c r="T547" s="137">
        <f>S547*H547</f>
        <v>0</v>
      </c>
      <c r="AR547" s="138" t="s">
        <v>138</v>
      </c>
      <c r="AT547" s="138" t="s">
        <v>118</v>
      </c>
      <c r="AU547" s="138" t="s">
        <v>82</v>
      </c>
      <c r="AY547" s="16" t="s">
        <v>115</v>
      </c>
      <c r="BE547" s="139">
        <f>IF(N547="základní",J547,0)</f>
        <v>0</v>
      </c>
      <c r="BF547" s="139">
        <f>IF(N547="snížená",J547,0)</f>
        <v>0</v>
      </c>
      <c r="BG547" s="139">
        <f>IF(N547="zákl. přenesená",J547,0)</f>
        <v>0</v>
      </c>
      <c r="BH547" s="139">
        <f>IF(N547="sníž. přenesená",J547,0)</f>
        <v>0</v>
      </c>
      <c r="BI547" s="139">
        <f>IF(N547="nulová",J547,0)</f>
        <v>0</v>
      </c>
      <c r="BJ547" s="16" t="s">
        <v>80</v>
      </c>
      <c r="BK547" s="139">
        <f>ROUND(I547*H547,2)</f>
        <v>0</v>
      </c>
      <c r="BL547" s="16" t="s">
        <v>138</v>
      </c>
      <c r="BM547" s="138" t="s">
        <v>1052</v>
      </c>
    </row>
    <row r="548" spans="2:65" s="1" customFormat="1">
      <c r="B548" s="31"/>
      <c r="D548" s="140" t="s">
        <v>125</v>
      </c>
      <c r="F548" s="141" t="s">
        <v>1053</v>
      </c>
      <c r="I548" s="142"/>
      <c r="L548" s="31"/>
      <c r="M548" s="143"/>
      <c r="T548" s="52"/>
      <c r="AT548" s="16" t="s">
        <v>125</v>
      </c>
      <c r="AU548" s="16" t="s">
        <v>82</v>
      </c>
    </row>
    <row r="549" spans="2:65" s="12" customFormat="1">
      <c r="B549" s="144"/>
      <c r="D549" s="145" t="s">
        <v>136</v>
      </c>
      <c r="E549" s="146" t="s">
        <v>3</v>
      </c>
      <c r="F549" s="147" t="s">
        <v>1054</v>
      </c>
      <c r="H549" s="148">
        <v>34</v>
      </c>
      <c r="I549" s="149"/>
      <c r="L549" s="144"/>
      <c r="M549" s="150"/>
      <c r="T549" s="151"/>
      <c r="AT549" s="146" t="s">
        <v>136</v>
      </c>
      <c r="AU549" s="146" t="s">
        <v>82</v>
      </c>
      <c r="AV549" s="12" t="s">
        <v>82</v>
      </c>
      <c r="AW549" s="12" t="s">
        <v>33</v>
      </c>
      <c r="AX549" s="12" t="s">
        <v>80</v>
      </c>
      <c r="AY549" s="146" t="s">
        <v>115</v>
      </c>
    </row>
    <row r="550" spans="2:65" s="1" customFormat="1" ht="16.5" customHeight="1">
      <c r="B550" s="126"/>
      <c r="C550" s="127" t="s">
        <v>1055</v>
      </c>
      <c r="D550" s="127" t="s">
        <v>118</v>
      </c>
      <c r="E550" s="128" t="s">
        <v>1056</v>
      </c>
      <c r="F550" s="129" t="s">
        <v>1057</v>
      </c>
      <c r="G550" s="130" t="s">
        <v>244</v>
      </c>
      <c r="H550" s="131">
        <v>4</v>
      </c>
      <c r="I550" s="132"/>
      <c r="J550" s="133">
        <f>ROUND(I550*H550,2)</f>
        <v>0</v>
      </c>
      <c r="K550" s="129" t="s">
        <v>122</v>
      </c>
      <c r="L550" s="31"/>
      <c r="M550" s="134" t="s">
        <v>3</v>
      </c>
      <c r="N550" s="135" t="s">
        <v>43</v>
      </c>
      <c r="P550" s="136">
        <f>O550*H550</f>
        <v>0</v>
      </c>
      <c r="Q550" s="136">
        <v>0.11241</v>
      </c>
      <c r="R550" s="136">
        <f>Q550*H550</f>
        <v>0.44963999999999998</v>
      </c>
      <c r="S550" s="136">
        <v>0</v>
      </c>
      <c r="T550" s="137">
        <f>S550*H550</f>
        <v>0</v>
      </c>
      <c r="AR550" s="138" t="s">
        <v>138</v>
      </c>
      <c r="AT550" s="138" t="s">
        <v>118</v>
      </c>
      <c r="AU550" s="138" t="s">
        <v>82</v>
      </c>
      <c r="AY550" s="16" t="s">
        <v>115</v>
      </c>
      <c r="BE550" s="139">
        <f>IF(N550="základní",J550,0)</f>
        <v>0</v>
      </c>
      <c r="BF550" s="139">
        <f>IF(N550="snížená",J550,0)</f>
        <v>0</v>
      </c>
      <c r="BG550" s="139">
        <f>IF(N550="zákl. přenesená",J550,0)</f>
        <v>0</v>
      </c>
      <c r="BH550" s="139">
        <f>IF(N550="sníž. přenesená",J550,0)</f>
        <v>0</v>
      </c>
      <c r="BI550" s="139">
        <f>IF(N550="nulová",J550,0)</f>
        <v>0</v>
      </c>
      <c r="BJ550" s="16" t="s">
        <v>80</v>
      </c>
      <c r="BK550" s="139">
        <f>ROUND(I550*H550,2)</f>
        <v>0</v>
      </c>
      <c r="BL550" s="16" t="s">
        <v>138</v>
      </c>
      <c r="BM550" s="138" t="s">
        <v>1058</v>
      </c>
    </row>
    <row r="551" spans="2:65" s="1" customFormat="1">
      <c r="B551" s="31"/>
      <c r="D551" s="140" t="s">
        <v>125</v>
      </c>
      <c r="F551" s="141" t="s">
        <v>1059</v>
      </c>
      <c r="I551" s="142"/>
      <c r="L551" s="31"/>
      <c r="M551" s="143"/>
      <c r="T551" s="52"/>
      <c r="AT551" s="16" t="s">
        <v>125</v>
      </c>
      <c r="AU551" s="16" t="s">
        <v>82</v>
      </c>
    </row>
    <row r="552" spans="2:65" s="12" customFormat="1">
      <c r="B552" s="144"/>
      <c r="D552" s="145" t="s">
        <v>136</v>
      </c>
      <c r="E552" s="146" t="s">
        <v>3</v>
      </c>
      <c r="F552" s="147" t="s">
        <v>1060</v>
      </c>
      <c r="H552" s="148">
        <v>4</v>
      </c>
      <c r="I552" s="149"/>
      <c r="L552" s="144"/>
      <c r="M552" s="150"/>
      <c r="T552" s="151"/>
      <c r="AT552" s="146" t="s">
        <v>136</v>
      </c>
      <c r="AU552" s="146" t="s">
        <v>82</v>
      </c>
      <c r="AV552" s="12" t="s">
        <v>82</v>
      </c>
      <c r="AW552" s="12" t="s">
        <v>33</v>
      </c>
      <c r="AX552" s="12" t="s">
        <v>80</v>
      </c>
      <c r="AY552" s="146" t="s">
        <v>115</v>
      </c>
    </row>
    <row r="553" spans="2:65" s="1" customFormat="1" ht="24.2" customHeight="1">
      <c r="B553" s="126"/>
      <c r="C553" s="127" t="s">
        <v>1061</v>
      </c>
      <c r="D553" s="127" t="s">
        <v>118</v>
      </c>
      <c r="E553" s="128" t="s">
        <v>1062</v>
      </c>
      <c r="F553" s="129" t="s">
        <v>1063</v>
      </c>
      <c r="G553" s="130" t="s">
        <v>340</v>
      </c>
      <c r="H553" s="131">
        <v>14</v>
      </c>
      <c r="I553" s="132"/>
      <c r="J553" s="133">
        <f>ROUND(I553*H553,2)</f>
        <v>0</v>
      </c>
      <c r="K553" s="129" t="s">
        <v>122</v>
      </c>
      <c r="L553" s="31"/>
      <c r="M553" s="134" t="s">
        <v>3</v>
      </c>
      <c r="N553" s="135" t="s">
        <v>43</v>
      </c>
      <c r="P553" s="136">
        <f>O553*H553</f>
        <v>0</v>
      </c>
      <c r="Q553" s="136">
        <v>0.15540000000000001</v>
      </c>
      <c r="R553" s="136">
        <f>Q553*H553</f>
        <v>2.1756000000000002</v>
      </c>
      <c r="S553" s="136">
        <v>0</v>
      </c>
      <c r="T553" s="137">
        <f>S553*H553</f>
        <v>0</v>
      </c>
      <c r="AR553" s="138" t="s">
        <v>138</v>
      </c>
      <c r="AT553" s="138" t="s">
        <v>118</v>
      </c>
      <c r="AU553" s="138" t="s">
        <v>82</v>
      </c>
      <c r="AY553" s="16" t="s">
        <v>115</v>
      </c>
      <c r="BE553" s="139">
        <f>IF(N553="základní",J553,0)</f>
        <v>0</v>
      </c>
      <c r="BF553" s="139">
        <f>IF(N553="snížená",J553,0)</f>
        <v>0</v>
      </c>
      <c r="BG553" s="139">
        <f>IF(N553="zákl. přenesená",J553,0)</f>
        <v>0</v>
      </c>
      <c r="BH553" s="139">
        <f>IF(N553="sníž. přenesená",J553,0)</f>
        <v>0</v>
      </c>
      <c r="BI553" s="139">
        <f>IF(N553="nulová",J553,0)</f>
        <v>0</v>
      </c>
      <c r="BJ553" s="16" t="s">
        <v>80</v>
      </c>
      <c r="BK553" s="139">
        <f>ROUND(I553*H553,2)</f>
        <v>0</v>
      </c>
      <c r="BL553" s="16" t="s">
        <v>138</v>
      </c>
      <c r="BM553" s="138" t="s">
        <v>1064</v>
      </c>
    </row>
    <row r="554" spans="2:65" s="1" customFormat="1">
      <c r="B554" s="31"/>
      <c r="D554" s="140" t="s">
        <v>125</v>
      </c>
      <c r="F554" s="141" t="s">
        <v>1065</v>
      </c>
      <c r="I554" s="142"/>
      <c r="L554" s="31"/>
      <c r="M554" s="143"/>
      <c r="T554" s="52"/>
      <c r="AT554" s="16" t="s">
        <v>125</v>
      </c>
      <c r="AU554" s="16" t="s">
        <v>82</v>
      </c>
    </row>
    <row r="555" spans="2:65" s="12" customFormat="1">
      <c r="B555" s="144"/>
      <c r="D555" s="145" t="s">
        <v>136</v>
      </c>
      <c r="E555" s="146" t="s">
        <v>3</v>
      </c>
      <c r="F555" s="147" t="s">
        <v>1066</v>
      </c>
      <c r="H555" s="148">
        <v>10</v>
      </c>
      <c r="I555" s="149"/>
      <c r="L555" s="144"/>
      <c r="M555" s="150"/>
      <c r="T555" s="151"/>
      <c r="AT555" s="146" t="s">
        <v>136</v>
      </c>
      <c r="AU555" s="146" t="s">
        <v>82</v>
      </c>
      <c r="AV555" s="12" t="s">
        <v>82</v>
      </c>
      <c r="AW555" s="12" t="s">
        <v>33</v>
      </c>
      <c r="AX555" s="12" t="s">
        <v>72</v>
      </c>
      <c r="AY555" s="146" t="s">
        <v>115</v>
      </c>
    </row>
    <row r="556" spans="2:65" s="12" customFormat="1">
      <c r="B556" s="144"/>
      <c r="D556" s="145" t="s">
        <v>136</v>
      </c>
      <c r="E556" s="146" t="s">
        <v>3</v>
      </c>
      <c r="F556" s="147" t="s">
        <v>1067</v>
      </c>
      <c r="H556" s="148">
        <v>4</v>
      </c>
      <c r="I556" s="149"/>
      <c r="L556" s="144"/>
      <c r="M556" s="150"/>
      <c r="T556" s="151"/>
      <c r="AT556" s="146" t="s">
        <v>136</v>
      </c>
      <c r="AU556" s="146" t="s">
        <v>82</v>
      </c>
      <c r="AV556" s="12" t="s">
        <v>82</v>
      </c>
      <c r="AW556" s="12" t="s">
        <v>33</v>
      </c>
      <c r="AX556" s="12" t="s">
        <v>72</v>
      </c>
      <c r="AY556" s="146" t="s">
        <v>115</v>
      </c>
    </row>
    <row r="557" spans="2:65" s="13" customFormat="1">
      <c r="B557" s="153"/>
      <c r="D557" s="145" t="s">
        <v>136</v>
      </c>
      <c r="E557" s="154" t="s">
        <v>3</v>
      </c>
      <c r="F557" s="155" t="s">
        <v>200</v>
      </c>
      <c r="H557" s="156">
        <v>14</v>
      </c>
      <c r="I557" s="157"/>
      <c r="L557" s="153"/>
      <c r="M557" s="158"/>
      <c r="T557" s="159"/>
      <c r="AT557" s="154" t="s">
        <v>136</v>
      </c>
      <c r="AU557" s="154" t="s">
        <v>82</v>
      </c>
      <c r="AV557" s="13" t="s">
        <v>138</v>
      </c>
      <c r="AW557" s="13" t="s">
        <v>33</v>
      </c>
      <c r="AX557" s="13" t="s">
        <v>80</v>
      </c>
      <c r="AY557" s="154" t="s">
        <v>115</v>
      </c>
    </row>
    <row r="558" spans="2:65" s="1" customFormat="1" ht="16.5" customHeight="1">
      <c r="B558" s="126"/>
      <c r="C558" s="169" t="s">
        <v>1068</v>
      </c>
      <c r="D558" s="169" t="s">
        <v>346</v>
      </c>
      <c r="E558" s="170" t="s">
        <v>1069</v>
      </c>
      <c r="F558" s="171" t="s">
        <v>1070</v>
      </c>
      <c r="G558" s="172" t="s">
        <v>340</v>
      </c>
      <c r="H558" s="173">
        <v>4.04</v>
      </c>
      <c r="I558" s="174"/>
      <c r="J558" s="175">
        <f>ROUND(I558*H558,2)</f>
        <v>0</v>
      </c>
      <c r="K558" s="171" t="s">
        <v>122</v>
      </c>
      <c r="L558" s="176"/>
      <c r="M558" s="177" t="s">
        <v>3</v>
      </c>
      <c r="N558" s="178" t="s">
        <v>43</v>
      </c>
      <c r="P558" s="136">
        <f>O558*H558</f>
        <v>0</v>
      </c>
      <c r="Q558" s="136">
        <v>6.5670000000000006E-2</v>
      </c>
      <c r="R558" s="136">
        <f>Q558*H558</f>
        <v>0.26530680000000001</v>
      </c>
      <c r="S558" s="136">
        <v>0</v>
      </c>
      <c r="T558" s="137">
        <f>S558*H558</f>
        <v>0</v>
      </c>
      <c r="AR558" s="138" t="s">
        <v>161</v>
      </c>
      <c r="AT558" s="138" t="s">
        <v>346</v>
      </c>
      <c r="AU558" s="138" t="s">
        <v>82</v>
      </c>
      <c r="AY558" s="16" t="s">
        <v>115</v>
      </c>
      <c r="BE558" s="139">
        <f>IF(N558="základní",J558,0)</f>
        <v>0</v>
      </c>
      <c r="BF558" s="139">
        <f>IF(N558="snížená",J558,0)</f>
        <v>0</v>
      </c>
      <c r="BG558" s="139">
        <f>IF(N558="zákl. přenesená",J558,0)</f>
        <v>0</v>
      </c>
      <c r="BH558" s="139">
        <f>IF(N558="sníž. přenesená",J558,0)</f>
        <v>0</v>
      </c>
      <c r="BI558" s="139">
        <f>IF(N558="nulová",J558,0)</f>
        <v>0</v>
      </c>
      <c r="BJ558" s="16" t="s">
        <v>80</v>
      </c>
      <c r="BK558" s="139">
        <f>ROUND(I558*H558,2)</f>
        <v>0</v>
      </c>
      <c r="BL558" s="16" t="s">
        <v>138</v>
      </c>
      <c r="BM558" s="138" t="s">
        <v>1071</v>
      </c>
    </row>
    <row r="559" spans="2:65" s="12" customFormat="1">
      <c r="B559" s="144"/>
      <c r="D559" s="145" t="s">
        <v>136</v>
      </c>
      <c r="E559" s="146" t="s">
        <v>3</v>
      </c>
      <c r="F559" s="147" t="s">
        <v>1072</v>
      </c>
      <c r="H559" s="148">
        <v>4.04</v>
      </c>
      <c r="I559" s="149"/>
      <c r="L559" s="144"/>
      <c r="M559" s="150"/>
      <c r="T559" s="151"/>
      <c r="AT559" s="146" t="s">
        <v>136</v>
      </c>
      <c r="AU559" s="146" t="s">
        <v>82</v>
      </c>
      <c r="AV559" s="12" t="s">
        <v>82</v>
      </c>
      <c r="AW559" s="12" t="s">
        <v>33</v>
      </c>
      <c r="AX559" s="12" t="s">
        <v>80</v>
      </c>
      <c r="AY559" s="146" t="s">
        <v>115</v>
      </c>
    </row>
    <row r="560" spans="2:65" s="1" customFormat="1" ht="16.5" customHeight="1">
      <c r="B560" s="126"/>
      <c r="C560" s="169" t="s">
        <v>1073</v>
      </c>
      <c r="D560" s="169" t="s">
        <v>346</v>
      </c>
      <c r="E560" s="170" t="s">
        <v>1074</v>
      </c>
      <c r="F560" s="171" t="s">
        <v>1075</v>
      </c>
      <c r="G560" s="172" t="s">
        <v>340</v>
      </c>
      <c r="H560" s="173">
        <v>10.1</v>
      </c>
      <c r="I560" s="174"/>
      <c r="J560" s="175">
        <f>ROUND(I560*H560,2)</f>
        <v>0</v>
      </c>
      <c r="K560" s="171" t="s">
        <v>122</v>
      </c>
      <c r="L560" s="176"/>
      <c r="M560" s="177" t="s">
        <v>3</v>
      </c>
      <c r="N560" s="178" t="s">
        <v>43</v>
      </c>
      <c r="P560" s="136">
        <f>O560*H560</f>
        <v>0</v>
      </c>
      <c r="Q560" s="136">
        <v>0.08</v>
      </c>
      <c r="R560" s="136">
        <f>Q560*H560</f>
        <v>0.80799999999999994</v>
      </c>
      <c r="S560" s="136">
        <v>0</v>
      </c>
      <c r="T560" s="137">
        <f>S560*H560</f>
        <v>0</v>
      </c>
      <c r="AR560" s="138" t="s">
        <v>161</v>
      </c>
      <c r="AT560" s="138" t="s">
        <v>346</v>
      </c>
      <c r="AU560" s="138" t="s">
        <v>82</v>
      </c>
      <c r="AY560" s="16" t="s">
        <v>115</v>
      </c>
      <c r="BE560" s="139">
        <f>IF(N560="základní",J560,0)</f>
        <v>0</v>
      </c>
      <c r="BF560" s="139">
        <f>IF(N560="snížená",J560,0)</f>
        <v>0</v>
      </c>
      <c r="BG560" s="139">
        <f>IF(N560="zákl. přenesená",J560,0)</f>
        <v>0</v>
      </c>
      <c r="BH560" s="139">
        <f>IF(N560="sníž. přenesená",J560,0)</f>
        <v>0</v>
      </c>
      <c r="BI560" s="139">
        <f>IF(N560="nulová",J560,0)</f>
        <v>0</v>
      </c>
      <c r="BJ560" s="16" t="s">
        <v>80</v>
      </c>
      <c r="BK560" s="139">
        <f>ROUND(I560*H560,2)</f>
        <v>0</v>
      </c>
      <c r="BL560" s="16" t="s">
        <v>138</v>
      </c>
      <c r="BM560" s="138" t="s">
        <v>1076</v>
      </c>
    </row>
    <row r="561" spans="2:65" s="12" customFormat="1">
      <c r="B561" s="144"/>
      <c r="D561" s="145" t="s">
        <v>136</v>
      </c>
      <c r="E561" s="146" t="s">
        <v>3</v>
      </c>
      <c r="F561" s="147" t="s">
        <v>1077</v>
      </c>
      <c r="H561" s="148">
        <v>10.1</v>
      </c>
      <c r="I561" s="149"/>
      <c r="L561" s="144"/>
      <c r="M561" s="150"/>
      <c r="T561" s="151"/>
      <c r="AT561" s="146" t="s">
        <v>136</v>
      </c>
      <c r="AU561" s="146" t="s">
        <v>82</v>
      </c>
      <c r="AV561" s="12" t="s">
        <v>82</v>
      </c>
      <c r="AW561" s="12" t="s">
        <v>33</v>
      </c>
      <c r="AX561" s="12" t="s">
        <v>80</v>
      </c>
      <c r="AY561" s="146" t="s">
        <v>115</v>
      </c>
    </row>
    <row r="562" spans="2:65" s="1" customFormat="1" ht="24.2" customHeight="1">
      <c r="B562" s="126"/>
      <c r="C562" s="127" t="s">
        <v>1078</v>
      </c>
      <c r="D562" s="127" t="s">
        <v>118</v>
      </c>
      <c r="E562" s="128" t="s">
        <v>1079</v>
      </c>
      <c r="F562" s="129" t="s">
        <v>1080</v>
      </c>
      <c r="G562" s="130" t="s">
        <v>340</v>
      </c>
      <c r="H562" s="131">
        <v>47</v>
      </c>
      <c r="I562" s="132"/>
      <c r="J562" s="133">
        <f>ROUND(I562*H562,2)</f>
        <v>0</v>
      </c>
      <c r="K562" s="129" t="s">
        <v>122</v>
      </c>
      <c r="L562" s="31"/>
      <c r="M562" s="134" t="s">
        <v>3</v>
      </c>
      <c r="N562" s="135" t="s">
        <v>43</v>
      </c>
      <c r="P562" s="136">
        <f>O562*H562</f>
        <v>0</v>
      </c>
      <c r="Q562" s="136">
        <v>0.1295</v>
      </c>
      <c r="R562" s="136">
        <f>Q562*H562</f>
        <v>6.0865</v>
      </c>
      <c r="S562" s="136">
        <v>0</v>
      </c>
      <c r="T562" s="137">
        <f>S562*H562</f>
        <v>0</v>
      </c>
      <c r="AR562" s="138" t="s">
        <v>138</v>
      </c>
      <c r="AT562" s="138" t="s">
        <v>118</v>
      </c>
      <c r="AU562" s="138" t="s">
        <v>82</v>
      </c>
      <c r="AY562" s="16" t="s">
        <v>115</v>
      </c>
      <c r="BE562" s="139">
        <f>IF(N562="základní",J562,0)</f>
        <v>0</v>
      </c>
      <c r="BF562" s="139">
        <f>IF(N562="snížená",J562,0)</f>
        <v>0</v>
      </c>
      <c r="BG562" s="139">
        <f>IF(N562="zákl. přenesená",J562,0)</f>
        <v>0</v>
      </c>
      <c r="BH562" s="139">
        <f>IF(N562="sníž. přenesená",J562,0)</f>
        <v>0</v>
      </c>
      <c r="BI562" s="139">
        <f>IF(N562="nulová",J562,0)</f>
        <v>0</v>
      </c>
      <c r="BJ562" s="16" t="s">
        <v>80</v>
      </c>
      <c r="BK562" s="139">
        <f>ROUND(I562*H562,2)</f>
        <v>0</v>
      </c>
      <c r="BL562" s="16" t="s">
        <v>138</v>
      </c>
      <c r="BM562" s="138" t="s">
        <v>1081</v>
      </c>
    </row>
    <row r="563" spans="2:65" s="1" customFormat="1">
      <c r="B563" s="31"/>
      <c r="D563" s="140" t="s">
        <v>125</v>
      </c>
      <c r="F563" s="141" t="s">
        <v>1082</v>
      </c>
      <c r="I563" s="142"/>
      <c r="L563" s="31"/>
      <c r="M563" s="143"/>
      <c r="T563" s="52"/>
      <c r="AT563" s="16" t="s">
        <v>125</v>
      </c>
      <c r="AU563" s="16" t="s">
        <v>82</v>
      </c>
    </row>
    <row r="564" spans="2:65" s="12" customFormat="1">
      <c r="B564" s="144"/>
      <c r="D564" s="145" t="s">
        <v>136</v>
      </c>
      <c r="E564" s="146" t="s">
        <v>3</v>
      </c>
      <c r="F564" s="147" t="s">
        <v>1083</v>
      </c>
      <c r="H564" s="148">
        <v>47</v>
      </c>
      <c r="I564" s="149"/>
      <c r="L564" s="144"/>
      <c r="M564" s="150"/>
      <c r="T564" s="151"/>
      <c r="AT564" s="146" t="s">
        <v>136</v>
      </c>
      <c r="AU564" s="146" t="s">
        <v>82</v>
      </c>
      <c r="AV564" s="12" t="s">
        <v>82</v>
      </c>
      <c r="AW564" s="12" t="s">
        <v>33</v>
      </c>
      <c r="AX564" s="12" t="s">
        <v>80</v>
      </c>
      <c r="AY564" s="146" t="s">
        <v>115</v>
      </c>
    </row>
    <row r="565" spans="2:65" s="1" customFormat="1" ht="16.5" customHeight="1">
      <c r="B565" s="126"/>
      <c r="C565" s="169" t="s">
        <v>1084</v>
      </c>
      <c r="D565" s="169" t="s">
        <v>346</v>
      </c>
      <c r="E565" s="170" t="s">
        <v>1085</v>
      </c>
      <c r="F565" s="171" t="s">
        <v>1086</v>
      </c>
      <c r="G565" s="172" t="s">
        <v>340</v>
      </c>
      <c r="H565" s="173">
        <v>47.47</v>
      </c>
      <c r="I565" s="174"/>
      <c r="J565" s="175">
        <f>ROUND(I565*H565,2)</f>
        <v>0</v>
      </c>
      <c r="K565" s="171" t="s">
        <v>122</v>
      </c>
      <c r="L565" s="176"/>
      <c r="M565" s="177" t="s">
        <v>3</v>
      </c>
      <c r="N565" s="178" t="s">
        <v>43</v>
      </c>
      <c r="P565" s="136">
        <f>O565*H565</f>
        <v>0</v>
      </c>
      <c r="Q565" s="136">
        <v>5.6120000000000003E-2</v>
      </c>
      <c r="R565" s="136">
        <f>Q565*H565</f>
        <v>2.6640164</v>
      </c>
      <c r="S565" s="136">
        <v>0</v>
      </c>
      <c r="T565" s="137">
        <f>S565*H565</f>
        <v>0</v>
      </c>
      <c r="AR565" s="138" t="s">
        <v>161</v>
      </c>
      <c r="AT565" s="138" t="s">
        <v>346</v>
      </c>
      <c r="AU565" s="138" t="s">
        <v>82</v>
      </c>
      <c r="AY565" s="16" t="s">
        <v>115</v>
      </c>
      <c r="BE565" s="139">
        <f>IF(N565="základní",J565,0)</f>
        <v>0</v>
      </c>
      <c r="BF565" s="139">
        <f>IF(N565="snížená",J565,0)</f>
        <v>0</v>
      </c>
      <c r="BG565" s="139">
        <f>IF(N565="zákl. přenesená",J565,0)</f>
        <v>0</v>
      </c>
      <c r="BH565" s="139">
        <f>IF(N565="sníž. přenesená",J565,0)</f>
        <v>0</v>
      </c>
      <c r="BI565" s="139">
        <f>IF(N565="nulová",J565,0)</f>
        <v>0</v>
      </c>
      <c r="BJ565" s="16" t="s">
        <v>80</v>
      </c>
      <c r="BK565" s="139">
        <f>ROUND(I565*H565,2)</f>
        <v>0</v>
      </c>
      <c r="BL565" s="16" t="s">
        <v>138</v>
      </c>
      <c r="BM565" s="138" t="s">
        <v>1087</v>
      </c>
    </row>
    <row r="566" spans="2:65" s="12" customFormat="1">
      <c r="B566" s="144"/>
      <c r="D566" s="145" t="s">
        <v>136</v>
      </c>
      <c r="E566" s="146" t="s">
        <v>3</v>
      </c>
      <c r="F566" s="147" t="s">
        <v>1088</v>
      </c>
      <c r="H566" s="148">
        <v>47.47</v>
      </c>
      <c r="I566" s="149"/>
      <c r="L566" s="144"/>
      <c r="M566" s="150"/>
      <c r="T566" s="151"/>
      <c r="AT566" s="146" t="s">
        <v>136</v>
      </c>
      <c r="AU566" s="146" t="s">
        <v>82</v>
      </c>
      <c r="AV566" s="12" t="s">
        <v>82</v>
      </c>
      <c r="AW566" s="12" t="s">
        <v>33</v>
      </c>
      <c r="AX566" s="12" t="s">
        <v>80</v>
      </c>
      <c r="AY566" s="146" t="s">
        <v>115</v>
      </c>
    </row>
    <row r="567" spans="2:65" s="1" customFormat="1" ht="24.2" customHeight="1">
      <c r="B567" s="126"/>
      <c r="C567" s="127" t="s">
        <v>1089</v>
      </c>
      <c r="D567" s="127" t="s">
        <v>118</v>
      </c>
      <c r="E567" s="128" t="s">
        <v>1090</v>
      </c>
      <c r="F567" s="129" t="s">
        <v>1091</v>
      </c>
      <c r="G567" s="130" t="s">
        <v>340</v>
      </c>
      <c r="H567" s="131">
        <v>30</v>
      </c>
      <c r="I567" s="132"/>
      <c r="J567" s="133">
        <f>ROUND(I567*H567,2)</f>
        <v>0</v>
      </c>
      <c r="K567" s="129" t="s">
        <v>122</v>
      </c>
      <c r="L567" s="31"/>
      <c r="M567" s="134" t="s">
        <v>3</v>
      </c>
      <c r="N567" s="135" t="s">
        <v>43</v>
      </c>
      <c r="P567" s="136">
        <f>O567*H567</f>
        <v>0</v>
      </c>
      <c r="Q567" s="136">
        <v>3.4000000000000002E-4</v>
      </c>
      <c r="R567" s="136">
        <f>Q567*H567</f>
        <v>1.0200000000000001E-2</v>
      </c>
      <c r="S567" s="136">
        <v>0</v>
      </c>
      <c r="T567" s="137">
        <f>S567*H567</f>
        <v>0</v>
      </c>
      <c r="AR567" s="138" t="s">
        <v>138</v>
      </c>
      <c r="AT567" s="138" t="s">
        <v>118</v>
      </c>
      <c r="AU567" s="138" t="s">
        <v>82</v>
      </c>
      <c r="AY567" s="16" t="s">
        <v>115</v>
      </c>
      <c r="BE567" s="139">
        <f>IF(N567="základní",J567,0)</f>
        <v>0</v>
      </c>
      <c r="BF567" s="139">
        <f>IF(N567="snížená",J567,0)</f>
        <v>0</v>
      </c>
      <c r="BG567" s="139">
        <f>IF(N567="zákl. přenesená",J567,0)</f>
        <v>0</v>
      </c>
      <c r="BH567" s="139">
        <f>IF(N567="sníž. přenesená",J567,0)</f>
        <v>0</v>
      </c>
      <c r="BI567" s="139">
        <f>IF(N567="nulová",J567,0)</f>
        <v>0</v>
      </c>
      <c r="BJ567" s="16" t="s">
        <v>80</v>
      </c>
      <c r="BK567" s="139">
        <f>ROUND(I567*H567,2)</f>
        <v>0</v>
      </c>
      <c r="BL567" s="16" t="s">
        <v>138</v>
      </c>
      <c r="BM567" s="138" t="s">
        <v>1092</v>
      </c>
    </row>
    <row r="568" spans="2:65" s="1" customFormat="1">
      <c r="B568" s="31"/>
      <c r="D568" s="140" t="s">
        <v>125</v>
      </c>
      <c r="F568" s="141" t="s">
        <v>1093</v>
      </c>
      <c r="I568" s="142"/>
      <c r="L568" s="31"/>
      <c r="M568" s="143"/>
      <c r="T568" s="52"/>
      <c r="AT568" s="16" t="s">
        <v>125</v>
      </c>
      <c r="AU568" s="16" t="s">
        <v>82</v>
      </c>
    </row>
    <row r="569" spans="2:65" s="12" customFormat="1" ht="22.5">
      <c r="B569" s="144"/>
      <c r="D569" s="145" t="s">
        <v>136</v>
      </c>
      <c r="E569" s="146" t="s">
        <v>3</v>
      </c>
      <c r="F569" s="147" t="s">
        <v>1094</v>
      </c>
      <c r="H569" s="148">
        <v>30</v>
      </c>
      <c r="I569" s="149"/>
      <c r="L569" s="144"/>
      <c r="M569" s="150"/>
      <c r="T569" s="151"/>
      <c r="AT569" s="146" t="s">
        <v>136</v>
      </c>
      <c r="AU569" s="146" t="s">
        <v>82</v>
      </c>
      <c r="AV569" s="12" t="s">
        <v>82</v>
      </c>
      <c r="AW569" s="12" t="s">
        <v>33</v>
      </c>
      <c r="AX569" s="12" t="s">
        <v>80</v>
      </c>
      <c r="AY569" s="146" t="s">
        <v>115</v>
      </c>
    </row>
    <row r="570" spans="2:65" s="1" customFormat="1" ht="16.5" customHeight="1">
      <c r="B570" s="126"/>
      <c r="C570" s="127" t="s">
        <v>1095</v>
      </c>
      <c r="D570" s="127" t="s">
        <v>118</v>
      </c>
      <c r="E570" s="128" t="s">
        <v>1096</v>
      </c>
      <c r="F570" s="129" t="s">
        <v>1097</v>
      </c>
      <c r="G570" s="130" t="s">
        <v>238</v>
      </c>
      <c r="H570" s="131">
        <v>56</v>
      </c>
      <c r="I570" s="132"/>
      <c r="J570" s="133">
        <f>ROUND(I570*H570,2)</f>
        <v>0</v>
      </c>
      <c r="K570" s="129" t="s">
        <v>122</v>
      </c>
      <c r="L570" s="31"/>
      <c r="M570" s="134" t="s">
        <v>3</v>
      </c>
      <c r="N570" s="135" t="s">
        <v>43</v>
      </c>
      <c r="P570" s="136">
        <f>O570*H570</f>
        <v>0</v>
      </c>
      <c r="Q570" s="136">
        <v>1.9499999999999999E-3</v>
      </c>
      <c r="R570" s="136">
        <f>Q570*H570</f>
        <v>0.10919999999999999</v>
      </c>
      <c r="S570" s="136">
        <v>0</v>
      </c>
      <c r="T570" s="137">
        <f>S570*H570</f>
        <v>0</v>
      </c>
      <c r="AR570" s="138" t="s">
        <v>138</v>
      </c>
      <c r="AT570" s="138" t="s">
        <v>118</v>
      </c>
      <c r="AU570" s="138" t="s">
        <v>82</v>
      </c>
      <c r="AY570" s="16" t="s">
        <v>115</v>
      </c>
      <c r="BE570" s="139">
        <f>IF(N570="základní",J570,0)</f>
        <v>0</v>
      </c>
      <c r="BF570" s="139">
        <f>IF(N570="snížená",J570,0)</f>
        <v>0</v>
      </c>
      <c r="BG570" s="139">
        <f>IF(N570="zákl. přenesená",J570,0)</f>
        <v>0</v>
      </c>
      <c r="BH570" s="139">
        <f>IF(N570="sníž. přenesená",J570,0)</f>
        <v>0</v>
      </c>
      <c r="BI570" s="139">
        <f>IF(N570="nulová",J570,0)</f>
        <v>0</v>
      </c>
      <c r="BJ570" s="16" t="s">
        <v>80</v>
      </c>
      <c r="BK570" s="139">
        <f>ROUND(I570*H570,2)</f>
        <v>0</v>
      </c>
      <c r="BL570" s="16" t="s">
        <v>138</v>
      </c>
      <c r="BM570" s="138" t="s">
        <v>1098</v>
      </c>
    </row>
    <row r="571" spans="2:65" s="1" customFormat="1">
      <c r="B571" s="31"/>
      <c r="D571" s="140" t="s">
        <v>125</v>
      </c>
      <c r="F571" s="141" t="s">
        <v>1099</v>
      </c>
      <c r="I571" s="142"/>
      <c r="L571" s="31"/>
      <c r="M571" s="143"/>
      <c r="T571" s="52"/>
      <c r="AT571" s="16" t="s">
        <v>125</v>
      </c>
      <c r="AU571" s="16" t="s">
        <v>82</v>
      </c>
    </row>
    <row r="572" spans="2:65" s="14" customFormat="1">
      <c r="B572" s="163"/>
      <c r="D572" s="145" t="s">
        <v>136</v>
      </c>
      <c r="E572" s="164" t="s">
        <v>3</v>
      </c>
      <c r="F572" s="165" t="s">
        <v>1100</v>
      </c>
      <c r="H572" s="164" t="s">
        <v>3</v>
      </c>
      <c r="I572" s="166"/>
      <c r="L572" s="163"/>
      <c r="M572" s="167"/>
      <c r="T572" s="168"/>
      <c r="AT572" s="164" t="s">
        <v>136</v>
      </c>
      <c r="AU572" s="164" t="s">
        <v>82</v>
      </c>
      <c r="AV572" s="14" t="s">
        <v>80</v>
      </c>
      <c r="AW572" s="14" t="s">
        <v>33</v>
      </c>
      <c r="AX572" s="14" t="s">
        <v>72</v>
      </c>
      <c r="AY572" s="164" t="s">
        <v>115</v>
      </c>
    </row>
    <row r="573" spans="2:65" s="12" customFormat="1">
      <c r="B573" s="144"/>
      <c r="D573" s="145" t="s">
        <v>136</v>
      </c>
      <c r="E573" s="146" t="s">
        <v>3</v>
      </c>
      <c r="F573" s="147" t="s">
        <v>1101</v>
      </c>
      <c r="H573" s="148">
        <v>56</v>
      </c>
      <c r="I573" s="149"/>
      <c r="L573" s="144"/>
      <c r="M573" s="150"/>
      <c r="T573" s="151"/>
      <c r="AT573" s="146" t="s">
        <v>136</v>
      </c>
      <c r="AU573" s="146" t="s">
        <v>82</v>
      </c>
      <c r="AV573" s="12" t="s">
        <v>82</v>
      </c>
      <c r="AW573" s="12" t="s">
        <v>33</v>
      </c>
      <c r="AX573" s="12" t="s">
        <v>80</v>
      </c>
      <c r="AY573" s="146" t="s">
        <v>115</v>
      </c>
    </row>
    <row r="574" spans="2:65" s="1" customFormat="1" ht="16.5" customHeight="1">
      <c r="B574" s="126"/>
      <c r="C574" s="127" t="s">
        <v>1102</v>
      </c>
      <c r="D574" s="127" t="s">
        <v>118</v>
      </c>
      <c r="E574" s="128" t="s">
        <v>1103</v>
      </c>
      <c r="F574" s="129" t="s">
        <v>1104</v>
      </c>
      <c r="G574" s="130" t="s">
        <v>238</v>
      </c>
      <c r="H574" s="131">
        <v>337.3</v>
      </c>
      <c r="I574" s="132"/>
      <c r="J574" s="133">
        <f>ROUND(I574*H574,2)</f>
        <v>0</v>
      </c>
      <c r="K574" s="129" t="s">
        <v>122</v>
      </c>
      <c r="L574" s="31"/>
      <c r="M574" s="134" t="s">
        <v>3</v>
      </c>
      <c r="N574" s="135" t="s">
        <v>43</v>
      </c>
      <c r="P574" s="136">
        <f>O574*H574</f>
        <v>0</v>
      </c>
      <c r="Q574" s="136">
        <v>1.0200000000000001E-3</v>
      </c>
      <c r="R574" s="136">
        <f>Q574*H574</f>
        <v>0.34404600000000002</v>
      </c>
      <c r="S574" s="136">
        <v>0</v>
      </c>
      <c r="T574" s="137">
        <f>S574*H574</f>
        <v>0</v>
      </c>
      <c r="AR574" s="138" t="s">
        <v>138</v>
      </c>
      <c r="AT574" s="138" t="s">
        <v>118</v>
      </c>
      <c r="AU574" s="138" t="s">
        <v>82</v>
      </c>
      <c r="AY574" s="16" t="s">
        <v>115</v>
      </c>
      <c r="BE574" s="139">
        <f>IF(N574="základní",J574,0)</f>
        <v>0</v>
      </c>
      <c r="BF574" s="139">
        <f>IF(N574="snížená",J574,0)</f>
        <v>0</v>
      </c>
      <c r="BG574" s="139">
        <f>IF(N574="zákl. přenesená",J574,0)</f>
        <v>0</v>
      </c>
      <c r="BH574" s="139">
        <f>IF(N574="sníž. přenesená",J574,0)</f>
        <v>0</v>
      </c>
      <c r="BI574" s="139">
        <f>IF(N574="nulová",J574,0)</f>
        <v>0</v>
      </c>
      <c r="BJ574" s="16" t="s">
        <v>80</v>
      </c>
      <c r="BK574" s="139">
        <f>ROUND(I574*H574,2)</f>
        <v>0</v>
      </c>
      <c r="BL574" s="16" t="s">
        <v>138</v>
      </c>
      <c r="BM574" s="138" t="s">
        <v>1105</v>
      </c>
    </row>
    <row r="575" spans="2:65" s="1" customFormat="1">
      <c r="B575" s="31"/>
      <c r="D575" s="140" t="s">
        <v>125</v>
      </c>
      <c r="F575" s="141" t="s">
        <v>1106</v>
      </c>
      <c r="I575" s="142"/>
      <c r="L575" s="31"/>
      <c r="M575" s="143"/>
      <c r="T575" s="52"/>
      <c r="AT575" s="16" t="s">
        <v>125</v>
      </c>
      <c r="AU575" s="16" t="s">
        <v>82</v>
      </c>
    </row>
    <row r="576" spans="2:65" s="12" customFormat="1">
      <c r="B576" s="144"/>
      <c r="D576" s="145" t="s">
        <v>136</v>
      </c>
      <c r="E576" s="146" t="s">
        <v>3</v>
      </c>
      <c r="F576" s="147" t="s">
        <v>1107</v>
      </c>
      <c r="H576" s="148">
        <v>194.7</v>
      </c>
      <c r="I576" s="149"/>
      <c r="L576" s="144"/>
      <c r="M576" s="150"/>
      <c r="T576" s="151"/>
      <c r="AT576" s="146" t="s">
        <v>136</v>
      </c>
      <c r="AU576" s="146" t="s">
        <v>82</v>
      </c>
      <c r="AV576" s="12" t="s">
        <v>82</v>
      </c>
      <c r="AW576" s="12" t="s">
        <v>33</v>
      </c>
      <c r="AX576" s="12" t="s">
        <v>72</v>
      </c>
      <c r="AY576" s="146" t="s">
        <v>115</v>
      </c>
    </row>
    <row r="577" spans="2:65" s="12" customFormat="1">
      <c r="B577" s="144"/>
      <c r="D577" s="145" t="s">
        <v>136</v>
      </c>
      <c r="E577" s="146" t="s">
        <v>3</v>
      </c>
      <c r="F577" s="147" t="s">
        <v>1108</v>
      </c>
      <c r="H577" s="148">
        <v>142.6</v>
      </c>
      <c r="I577" s="149"/>
      <c r="L577" s="144"/>
      <c r="M577" s="150"/>
      <c r="T577" s="151"/>
      <c r="AT577" s="146" t="s">
        <v>136</v>
      </c>
      <c r="AU577" s="146" t="s">
        <v>82</v>
      </c>
      <c r="AV577" s="12" t="s">
        <v>82</v>
      </c>
      <c r="AW577" s="12" t="s">
        <v>33</v>
      </c>
      <c r="AX577" s="12" t="s">
        <v>72</v>
      </c>
      <c r="AY577" s="146" t="s">
        <v>115</v>
      </c>
    </row>
    <row r="578" spans="2:65" s="13" customFormat="1">
      <c r="B578" s="153"/>
      <c r="D578" s="145" t="s">
        <v>136</v>
      </c>
      <c r="E578" s="154" t="s">
        <v>3</v>
      </c>
      <c r="F578" s="155" t="s">
        <v>200</v>
      </c>
      <c r="H578" s="156">
        <v>337.3</v>
      </c>
      <c r="I578" s="157"/>
      <c r="L578" s="153"/>
      <c r="M578" s="158"/>
      <c r="T578" s="159"/>
      <c r="AT578" s="154" t="s">
        <v>136</v>
      </c>
      <c r="AU578" s="154" t="s">
        <v>82</v>
      </c>
      <c r="AV578" s="13" t="s">
        <v>138</v>
      </c>
      <c r="AW578" s="13" t="s">
        <v>33</v>
      </c>
      <c r="AX578" s="13" t="s">
        <v>80</v>
      </c>
      <c r="AY578" s="154" t="s">
        <v>115</v>
      </c>
    </row>
    <row r="579" spans="2:65" s="1" customFormat="1" ht="16.5" customHeight="1">
      <c r="B579" s="126"/>
      <c r="C579" s="127" t="s">
        <v>1109</v>
      </c>
      <c r="D579" s="127" t="s">
        <v>118</v>
      </c>
      <c r="E579" s="128" t="s">
        <v>1110</v>
      </c>
      <c r="F579" s="129" t="s">
        <v>1111</v>
      </c>
      <c r="G579" s="130" t="s">
        <v>340</v>
      </c>
      <c r="H579" s="131">
        <v>30</v>
      </c>
      <c r="I579" s="132"/>
      <c r="J579" s="133">
        <f>ROUND(I579*H579,2)</f>
        <v>0</v>
      </c>
      <c r="K579" s="129" t="s">
        <v>122</v>
      </c>
      <c r="L579" s="31"/>
      <c r="M579" s="134" t="s">
        <v>3</v>
      </c>
      <c r="N579" s="135" t="s">
        <v>43</v>
      </c>
      <c r="P579" s="136">
        <f>O579*H579</f>
        <v>0</v>
      </c>
      <c r="Q579" s="136">
        <v>0</v>
      </c>
      <c r="R579" s="136">
        <f>Q579*H579</f>
        <v>0</v>
      </c>
      <c r="S579" s="136">
        <v>0</v>
      </c>
      <c r="T579" s="137">
        <f>S579*H579</f>
        <v>0</v>
      </c>
      <c r="AR579" s="138" t="s">
        <v>138</v>
      </c>
      <c r="AT579" s="138" t="s">
        <v>118</v>
      </c>
      <c r="AU579" s="138" t="s">
        <v>82</v>
      </c>
      <c r="AY579" s="16" t="s">
        <v>115</v>
      </c>
      <c r="BE579" s="139">
        <f>IF(N579="základní",J579,0)</f>
        <v>0</v>
      </c>
      <c r="BF579" s="139">
        <f>IF(N579="snížená",J579,0)</f>
        <v>0</v>
      </c>
      <c r="BG579" s="139">
        <f>IF(N579="zákl. přenesená",J579,0)</f>
        <v>0</v>
      </c>
      <c r="BH579" s="139">
        <f>IF(N579="sníž. přenesená",J579,0)</f>
        <v>0</v>
      </c>
      <c r="BI579" s="139">
        <f>IF(N579="nulová",J579,0)</f>
        <v>0</v>
      </c>
      <c r="BJ579" s="16" t="s">
        <v>80</v>
      </c>
      <c r="BK579" s="139">
        <f>ROUND(I579*H579,2)</f>
        <v>0</v>
      </c>
      <c r="BL579" s="16" t="s">
        <v>138</v>
      </c>
      <c r="BM579" s="138" t="s">
        <v>1112</v>
      </c>
    </row>
    <row r="580" spans="2:65" s="1" customFormat="1">
      <c r="B580" s="31"/>
      <c r="D580" s="140" t="s">
        <v>125</v>
      </c>
      <c r="F580" s="141" t="s">
        <v>1113</v>
      </c>
      <c r="I580" s="142"/>
      <c r="L580" s="31"/>
      <c r="M580" s="143"/>
      <c r="T580" s="52"/>
      <c r="AT580" s="16" t="s">
        <v>125</v>
      </c>
      <c r="AU580" s="16" t="s">
        <v>82</v>
      </c>
    </row>
    <row r="581" spans="2:65" s="12" customFormat="1">
      <c r="B581" s="144"/>
      <c r="D581" s="145" t="s">
        <v>136</v>
      </c>
      <c r="E581" s="146" t="s">
        <v>3</v>
      </c>
      <c r="F581" s="147" t="s">
        <v>1114</v>
      </c>
      <c r="H581" s="148">
        <v>30</v>
      </c>
      <c r="I581" s="149"/>
      <c r="L581" s="144"/>
      <c r="M581" s="150"/>
      <c r="T581" s="151"/>
      <c r="AT581" s="146" t="s">
        <v>136</v>
      </c>
      <c r="AU581" s="146" t="s">
        <v>82</v>
      </c>
      <c r="AV581" s="12" t="s">
        <v>82</v>
      </c>
      <c r="AW581" s="12" t="s">
        <v>33</v>
      </c>
      <c r="AX581" s="12" t="s">
        <v>80</v>
      </c>
      <c r="AY581" s="146" t="s">
        <v>115</v>
      </c>
    </row>
    <row r="582" spans="2:65" s="1" customFormat="1" ht="21.75" customHeight="1">
      <c r="B582" s="126"/>
      <c r="C582" s="127" t="s">
        <v>1115</v>
      </c>
      <c r="D582" s="127" t="s">
        <v>118</v>
      </c>
      <c r="E582" s="128" t="s">
        <v>1116</v>
      </c>
      <c r="F582" s="129" t="s">
        <v>1117</v>
      </c>
      <c r="G582" s="130" t="s">
        <v>340</v>
      </c>
      <c r="H582" s="131">
        <v>28</v>
      </c>
      <c r="I582" s="132"/>
      <c r="J582" s="133">
        <f>ROUND(I582*H582,2)</f>
        <v>0</v>
      </c>
      <c r="K582" s="129" t="s">
        <v>122</v>
      </c>
      <c r="L582" s="31"/>
      <c r="M582" s="134" t="s">
        <v>3</v>
      </c>
      <c r="N582" s="135" t="s">
        <v>43</v>
      </c>
      <c r="P582" s="136">
        <f>O582*H582</f>
        <v>0</v>
      </c>
      <c r="Q582" s="136">
        <v>3.0000000000000001E-5</v>
      </c>
      <c r="R582" s="136">
        <f>Q582*H582</f>
        <v>8.4000000000000003E-4</v>
      </c>
      <c r="S582" s="136">
        <v>0</v>
      </c>
      <c r="T582" s="137">
        <f>S582*H582</f>
        <v>0</v>
      </c>
      <c r="AR582" s="138" t="s">
        <v>138</v>
      </c>
      <c r="AT582" s="138" t="s">
        <v>118</v>
      </c>
      <c r="AU582" s="138" t="s">
        <v>82</v>
      </c>
      <c r="AY582" s="16" t="s">
        <v>115</v>
      </c>
      <c r="BE582" s="139">
        <f>IF(N582="základní",J582,0)</f>
        <v>0</v>
      </c>
      <c r="BF582" s="139">
        <f>IF(N582="snížená",J582,0)</f>
        <v>0</v>
      </c>
      <c r="BG582" s="139">
        <f>IF(N582="zákl. přenesená",J582,0)</f>
        <v>0</v>
      </c>
      <c r="BH582" s="139">
        <f>IF(N582="sníž. přenesená",J582,0)</f>
        <v>0</v>
      </c>
      <c r="BI582" s="139">
        <f>IF(N582="nulová",J582,0)</f>
        <v>0</v>
      </c>
      <c r="BJ582" s="16" t="s">
        <v>80</v>
      </c>
      <c r="BK582" s="139">
        <f>ROUND(I582*H582,2)</f>
        <v>0</v>
      </c>
      <c r="BL582" s="16" t="s">
        <v>138</v>
      </c>
      <c r="BM582" s="138" t="s">
        <v>1118</v>
      </c>
    </row>
    <row r="583" spans="2:65" s="1" customFormat="1">
      <c r="B583" s="31"/>
      <c r="D583" s="140" t="s">
        <v>125</v>
      </c>
      <c r="F583" s="141" t="s">
        <v>1119</v>
      </c>
      <c r="I583" s="142"/>
      <c r="L583" s="31"/>
      <c r="M583" s="143"/>
      <c r="T583" s="52"/>
      <c r="AT583" s="16" t="s">
        <v>125</v>
      </c>
      <c r="AU583" s="16" t="s">
        <v>82</v>
      </c>
    </row>
    <row r="584" spans="2:65" s="12" customFormat="1">
      <c r="B584" s="144"/>
      <c r="D584" s="145" t="s">
        <v>136</v>
      </c>
      <c r="E584" s="146" t="s">
        <v>3</v>
      </c>
      <c r="F584" s="147" t="s">
        <v>1120</v>
      </c>
      <c r="H584" s="148">
        <v>28</v>
      </c>
      <c r="I584" s="149"/>
      <c r="L584" s="144"/>
      <c r="M584" s="150"/>
      <c r="T584" s="151"/>
      <c r="AT584" s="146" t="s">
        <v>136</v>
      </c>
      <c r="AU584" s="146" t="s">
        <v>82</v>
      </c>
      <c r="AV584" s="12" t="s">
        <v>82</v>
      </c>
      <c r="AW584" s="12" t="s">
        <v>33</v>
      </c>
      <c r="AX584" s="12" t="s">
        <v>80</v>
      </c>
      <c r="AY584" s="146" t="s">
        <v>115</v>
      </c>
    </row>
    <row r="585" spans="2:65" s="1" customFormat="1" ht="21.75" customHeight="1">
      <c r="B585" s="126"/>
      <c r="C585" s="127" t="s">
        <v>1121</v>
      </c>
      <c r="D585" s="127" t="s">
        <v>118</v>
      </c>
      <c r="E585" s="128" t="s">
        <v>1122</v>
      </c>
      <c r="F585" s="129" t="s">
        <v>1123</v>
      </c>
      <c r="G585" s="130" t="s">
        <v>340</v>
      </c>
      <c r="H585" s="131">
        <v>28</v>
      </c>
      <c r="I585" s="132"/>
      <c r="J585" s="133">
        <f>ROUND(I585*H585,2)</f>
        <v>0</v>
      </c>
      <c r="K585" s="129" t="s">
        <v>122</v>
      </c>
      <c r="L585" s="31"/>
      <c r="M585" s="134" t="s">
        <v>3</v>
      </c>
      <c r="N585" s="135" t="s">
        <v>43</v>
      </c>
      <c r="P585" s="136">
        <f>O585*H585</f>
        <v>0</v>
      </c>
      <c r="Q585" s="136">
        <v>1.7000000000000001E-4</v>
      </c>
      <c r="R585" s="136">
        <f>Q585*H585</f>
        <v>4.7600000000000003E-3</v>
      </c>
      <c r="S585" s="136">
        <v>0</v>
      </c>
      <c r="T585" s="137">
        <f>S585*H585</f>
        <v>0</v>
      </c>
      <c r="AR585" s="138" t="s">
        <v>138</v>
      </c>
      <c r="AT585" s="138" t="s">
        <v>118</v>
      </c>
      <c r="AU585" s="138" t="s">
        <v>82</v>
      </c>
      <c r="AY585" s="16" t="s">
        <v>115</v>
      </c>
      <c r="BE585" s="139">
        <f>IF(N585="základní",J585,0)</f>
        <v>0</v>
      </c>
      <c r="BF585" s="139">
        <f>IF(N585="snížená",J585,0)</f>
        <v>0</v>
      </c>
      <c r="BG585" s="139">
        <f>IF(N585="zákl. přenesená",J585,0)</f>
        <v>0</v>
      </c>
      <c r="BH585" s="139">
        <f>IF(N585="sníž. přenesená",J585,0)</f>
        <v>0</v>
      </c>
      <c r="BI585" s="139">
        <f>IF(N585="nulová",J585,0)</f>
        <v>0</v>
      </c>
      <c r="BJ585" s="16" t="s">
        <v>80</v>
      </c>
      <c r="BK585" s="139">
        <f>ROUND(I585*H585,2)</f>
        <v>0</v>
      </c>
      <c r="BL585" s="16" t="s">
        <v>138</v>
      </c>
      <c r="BM585" s="138" t="s">
        <v>1124</v>
      </c>
    </row>
    <row r="586" spans="2:65" s="1" customFormat="1">
      <c r="B586" s="31"/>
      <c r="D586" s="140" t="s">
        <v>125</v>
      </c>
      <c r="F586" s="141" t="s">
        <v>1125</v>
      </c>
      <c r="I586" s="142"/>
      <c r="L586" s="31"/>
      <c r="M586" s="143"/>
      <c r="T586" s="52"/>
      <c r="AT586" s="16" t="s">
        <v>125</v>
      </c>
      <c r="AU586" s="16" t="s">
        <v>82</v>
      </c>
    </row>
    <row r="587" spans="2:65" s="12" customFormat="1">
      <c r="B587" s="144"/>
      <c r="D587" s="145" t="s">
        <v>136</v>
      </c>
      <c r="E587" s="146" t="s">
        <v>3</v>
      </c>
      <c r="F587" s="147" t="s">
        <v>1126</v>
      </c>
      <c r="H587" s="148">
        <v>28</v>
      </c>
      <c r="I587" s="149"/>
      <c r="L587" s="144"/>
      <c r="M587" s="150"/>
      <c r="T587" s="151"/>
      <c r="AT587" s="146" t="s">
        <v>136</v>
      </c>
      <c r="AU587" s="146" t="s">
        <v>82</v>
      </c>
      <c r="AV587" s="12" t="s">
        <v>82</v>
      </c>
      <c r="AW587" s="12" t="s">
        <v>33</v>
      </c>
      <c r="AX587" s="12" t="s">
        <v>80</v>
      </c>
      <c r="AY587" s="146" t="s">
        <v>115</v>
      </c>
    </row>
    <row r="588" spans="2:65" s="1" customFormat="1" ht="16.5" customHeight="1">
      <c r="B588" s="126"/>
      <c r="C588" s="127" t="s">
        <v>1127</v>
      </c>
      <c r="D588" s="127" t="s">
        <v>118</v>
      </c>
      <c r="E588" s="128" t="s">
        <v>1128</v>
      </c>
      <c r="F588" s="129" t="s">
        <v>1129</v>
      </c>
      <c r="G588" s="130" t="s">
        <v>340</v>
      </c>
      <c r="H588" s="131">
        <v>12</v>
      </c>
      <c r="I588" s="132"/>
      <c r="J588" s="133">
        <f>ROUND(I588*H588,2)</f>
        <v>0</v>
      </c>
      <c r="K588" s="129" t="s">
        <v>122</v>
      </c>
      <c r="L588" s="31"/>
      <c r="M588" s="134" t="s">
        <v>3</v>
      </c>
      <c r="N588" s="135" t="s">
        <v>43</v>
      </c>
      <c r="P588" s="136">
        <f>O588*H588</f>
        <v>0</v>
      </c>
      <c r="Q588" s="136">
        <v>0</v>
      </c>
      <c r="R588" s="136">
        <f>Q588*H588</f>
        <v>0</v>
      </c>
      <c r="S588" s="136">
        <v>0</v>
      </c>
      <c r="T588" s="137">
        <f>S588*H588</f>
        <v>0</v>
      </c>
      <c r="AR588" s="138" t="s">
        <v>138</v>
      </c>
      <c r="AT588" s="138" t="s">
        <v>118</v>
      </c>
      <c r="AU588" s="138" t="s">
        <v>82</v>
      </c>
      <c r="AY588" s="16" t="s">
        <v>115</v>
      </c>
      <c r="BE588" s="139">
        <f>IF(N588="základní",J588,0)</f>
        <v>0</v>
      </c>
      <c r="BF588" s="139">
        <f>IF(N588="snížená",J588,0)</f>
        <v>0</v>
      </c>
      <c r="BG588" s="139">
        <f>IF(N588="zákl. přenesená",J588,0)</f>
        <v>0</v>
      </c>
      <c r="BH588" s="139">
        <f>IF(N588="sníž. přenesená",J588,0)</f>
        <v>0</v>
      </c>
      <c r="BI588" s="139">
        <f>IF(N588="nulová",J588,0)</f>
        <v>0</v>
      </c>
      <c r="BJ588" s="16" t="s">
        <v>80</v>
      </c>
      <c r="BK588" s="139">
        <f>ROUND(I588*H588,2)</f>
        <v>0</v>
      </c>
      <c r="BL588" s="16" t="s">
        <v>138</v>
      </c>
      <c r="BM588" s="138" t="s">
        <v>1130</v>
      </c>
    </row>
    <row r="589" spans="2:65" s="1" customFormat="1">
      <c r="B589" s="31"/>
      <c r="D589" s="140" t="s">
        <v>125</v>
      </c>
      <c r="F589" s="141" t="s">
        <v>1131</v>
      </c>
      <c r="I589" s="142"/>
      <c r="L589" s="31"/>
      <c r="M589" s="143"/>
      <c r="T589" s="52"/>
      <c r="AT589" s="16" t="s">
        <v>125</v>
      </c>
      <c r="AU589" s="16" t="s">
        <v>82</v>
      </c>
    </row>
    <row r="590" spans="2:65" s="12" customFormat="1">
      <c r="B590" s="144"/>
      <c r="D590" s="145" t="s">
        <v>136</v>
      </c>
      <c r="E590" s="146" t="s">
        <v>3</v>
      </c>
      <c r="F590" s="147" t="s">
        <v>1132</v>
      </c>
      <c r="H590" s="148">
        <v>12</v>
      </c>
      <c r="I590" s="149"/>
      <c r="L590" s="144"/>
      <c r="M590" s="150"/>
      <c r="T590" s="151"/>
      <c r="AT590" s="146" t="s">
        <v>136</v>
      </c>
      <c r="AU590" s="146" t="s">
        <v>82</v>
      </c>
      <c r="AV590" s="12" t="s">
        <v>82</v>
      </c>
      <c r="AW590" s="12" t="s">
        <v>33</v>
      </c>
      <c r="AX590" s="12" t="s">
        <v>80</v>
      </c>
      <c r="AY590" s="146" t="s">
        <v>115</v>
      </c>
    </row>
    <row r="591" spans="2:65" s="1" customFormat="1" ht="44.25" customHeight="1">
      <c r="B591" s="126"/>
      <c r="C591" s="127" t="s">
        <v>1133</v>
      </c>
      <c r="D591" s="127" t="s">
        <v>118</v>
      </c>
      <c r="E591" s="128" t="s">
        <v>1134</v>
      </c>
      <c r="F591" s="129" t="s">
        <v>1135</v>
      </c>
      <c r="G591" s="130" t="s">
        <v>340</v>
      </c>
      <c r="H591" s="131">
        <v>42</v>
      </c>
      <c r="I591" s="132"/>
      <c r="J591" s="133">
        <f>ROUND(I591*H591,2)</f>
        <v>0</v>
      </c>
      <c r="K591" s="129" t="s">
        <v>122</v>
      </c>
      <c r="L591" s="31"/>
      <c r="M591" s="134" t="s">
        <v>3</v>
      </c>
      <c r="N591" s="135" t="s">
        <v>43</v>
      </c>
      <c r="P591" s="136">
        <f>O591*H591</f>
        <v>0</v>
      </c>
      <c r="Q591" s="136">
        <v>0</v>
      </c>
      <c r="R591" s="136">
        <f>Q591*H591</f>
        <v>0</v>
      </c>
      <c r="S591" s="136">
        <v>0.32400000000000001</v>
      </c>
      <c r="T591" s="137">
        <f>S591*H591</f>
        <v>13.608000000000001</v>
      </c>
      <c r="AR591" s="138" t="s">
        <v>138</v>
      </c>
      <c r="AT591" s="138" t="s">
        <v>118</v>
      </c>
      <c r="AU591" s="138" t="s">
        <v>82</v>
      </c>
      <c r="AY591" s="16" t="s">
        <v>115</v>
      </c>
      <c r="BE591" s="139">
        <f>IF(N591="základní",J591,0)</f>
        <v>0</v>
      </c>
      <c r="BF591" s="139">
        <f>IF(N591="snížená",J591,0)</f>
        <v>0</v>
      </c>
      <c r="BG591" s="139">
        <f>IF(N591="zákl. přenesená",J591,0)</f>
        <v>0</v>
      </c>
      <c r="BH591" s="139">
        <f>IF(N591="sníž. přenesená",J591,0)</f>
        <v>0</v>
      </c>
      <c r="BI591" s="139">
        <f>IF(N591="nulová",J591,0)</f>
        <v>0</v>
      </c>
      <c r="BJ591" s="16" t="s">
        <v>80</v>
      </c>
      <c r="BK591" s="139">
        <f>ROUND(I591*H591,2)</f>
        <v>0</v>
      </c>
      <c r="BL591" s="16" t="s">
        <v>138</v>
      </c>
      <c r="BM591" s="138" t="s">
        <v>1136</v>
      </c>
    </row>
    <row r="592" spans="2:65" s="1" customFormat="1">
      <c r="B592" s="31"/>
      <c r="D592" s="140" t="s">
        <v>125</v>
      </c>
      <c r="F592" s="141" t="s">
        <v>1137</v>
      </c>
      <c r="I592" s="142"/>
      <c r="L592" s="31"/>
      <c r="M592" s="143"/>
      <c r="T592" s="52"/>
      <c r="AT592" s="16" t="s">
        <v>125</v>
      </c>
      <c r="AU592" s="16" t="s">
        <v>82</v>
      </c>
    </row>
    <row r="593" spans="2:65" s="12" customFormat="1">
      <c r="B593" s="144"/>
      <c r="D593" s="145" t="s">
        <v>136</v>
      </c>
      <c r="E593" s="146" t="s">
        <v>3</v>
      </c>
      <c r="F593" s="147" t="s">
        <v>1138</v>
      </c>
      <c r="H593" s="148">
        <v>42</v>
      </c>
      <c r="I593" s="149"/>
      <c r="L593" s="144"/>
      <c r="M593" s="150"/>
      <c r="T593" s="151"/>
      <c r="AT593" s="146" t="s">
        <v>136</v>
      </c>
      <c r="AU593" s="146" t="s">
        <v>82</v>
      </c>
      <c r="AV593" s="12" t="s">
        <v>82</v>
      </c>
      <c r="AW593" s="12" t="s">
        <v>33</v>
      </c>
      <c r="AX593" s="12" t="s">
        <v>80</v>
      </c>
      <c r="AY593" s="146" t="s">
        <v>115</v>
      </c>
    </row>
    <row r="594" spans="2:65" s="1" customFormat="1" ht="24.2" customHeight="1">
      <c r="B594" s="126"/>
      <c r="C594" s="127" t="s">
        <v>1139</v>
      </c>
      <c r="D594" s="127" t="s">
        <v>118</v>
      </c>
      <c r="E594" s="128" t="s">
        <v>1140</v>
      </c>
      <c r="F594" s="129" t="s">
        <v>1141</v>
      </c>
      <c r="G594" s="130" t="s">
        <v>283</v>
      </c>
      <c r="H594" s="131">
        <v>2</v>
      </c>
      <c r="I594" s="132"/>
      <c r="J594" s="133">
        <f>ROUND(I594*H594,2)</f>
        <v>0</v>
      </c>
      <c r="K594" s="129" t="s">
        <v>122</v>
      </c>
      <c r="L594" s="31"/>
      <c r="M594" s="134" t="s">
        <v>3</v>
      </c>
      <c r="N594" s="135" t="s">
        <v>43</v>
      </c>
      <c r="P594" s="136">
        <f>O594*H594</f>
        <v>0</v>
      </c>
      <c r="Q594" s="136">
        <v>0</v>
      </c>
      <c r="R594" s="136">
        <f>Q594*H594</f>
        <v>0</v>
      </c>
      <c r="S594" s="136">
        <v>2.85</v>
      </c>
      <c r="T594" s="137">
        <f>S594*H594</f>
        <v>5.7</v>
      </c>
      <c r="AR594" s="138" t="s">
        <v>138</v>
      </c>
      <c r="AT594" s="138" t="s">
        <v>118</v>
      </c>
      <c r="AU594" s="138" t="s">
        <v>82</v>
      </c>
      <c r="AY594" s="16" t="s">
        <v>115</v>
      </c>
      <c r="BE594" s="139">
        <f>IF(N594="základní",J594,0)</f>
        <v>0</v>
      </c>
      <c r="BF594" s="139">
        <f>IF(N594="snížená",J594,0)</f>
        <v>0</v>
      </c>
      <c r="BG594" s="139">
        <f>IF(N594="zákl. přenesená",J594,0)</f>
        <v>0</v>
      </c>
      <c r="BH594" s="139">
        <f>IF(N594="sníž. přenesená",J594,0)</f>
        <v>0</v>
      </c>
      <c r="BI594" s="139">
        <f>IF(N594="nulová",J594,0)</f>
        <v>0</v>
      </c>
      <c r="BJ594" s="16" t="s">
        <v>80</v>
      </c>
      <c r="BK594" s="139">
        <f>ROUND(I594*H594,2)</f>
        <v>0</v>
      </c>
      <c r="BL594" s="16" t="s">
        <v>138</v>
      </c>
      <c r="BM594" s="138" t="s">
        <v>1142</v>
      </c>
    </row>
    <row r="595" spans="2:65" s="1" customFormat="1">
      <c r="B595" s="31"/>
      <c r="D595" s="140" t="s">
        <v>125</v>
      </c>
      <c r="F595" s="141" t="s">
        <v>1143</v>
      </c>
      <c r="I595" s="142"/>
      <c r="L595" s="31"/>
      <c r="M595" s="143"/>
      <c r="T595" s="52"/>
      <c r="AT595" s="16" t="s">
        <v>125</v>
      </c>
      <c r="AU595" s="16" t="s">
        <v>82</v>
      </c>
    </row>
    <row r="596" spans="2:65" s="12" customFormat="1">
      <c r="B596" s="144"/>
      <c r="D596" s="145" t="s">
        <v>136</v>
      </c>
      <c r="E596" s="146" t="s">
        <v>3</v>
      </c>
      <c r="F596" s="147" t="s">
        <v>1144</v>
      </c>
      <c r="H596" s="148">
        <v>2</v>
      </c>
      <c r="I596" s="149"/>
      <c r="L596" s="144"/>
      <c r="M596" s="150"/>
      <c r="T596" s="151"/>
      <c r="AT596" s="146" t="s">
        <v>136</v>
      </c>
      <c r="AU596" s="146" t="s">
        <v>82</v>
      </c>
      <c r="AV596" s="12" t="s">
        <v>82</v>
      </c>
      <c r="AW596" s="12" t="s">
        <v>33</v>
      </c>
      <c r="AX596" s="12" t="s">
        <v>80</v>
      </c>
      <c r="AY596" s="146" t="s">
        <v>115</v>
      </c>
    </row>
    <row r="597" spans="2:65" s="1" customFormat="1" ht="16.5" customHeight="1">
      <c r="B597" s="126"/>
      <c r="C597" s="127" t="s">
        <v>1145</v>
      </c>
      <c r="D597" s="127" t="s">
        <v>118</v>
      </c>
      <c r="E597" s="128" t="s">
        <v>1146</v>
      </c>
      <c r="F597" s="129" t="s">
        <v>1147</v>
      </c>
      <c r="G597" s="130" t="s">
        <v>283</v>
      </c>
      <c r="H597" s="131">
        <v>93</v>
      </c>
      <c r="I597" s="132"/>
      <c r="J597" s="133">
        <f>ROUND(I597*H597,2)</f>
        <v>0</v>
      </c>
      <c r="K597" s="129" t="s">
        <v>122</v>
      </c>
      <c r="L597" s="31"/>
      <c r="M597" s="134" t="s">
        <v>3</v>
      </c>
      <c r="N597" s="135" t="s">
        <v>43</v>
      </c>
      <c r="P597" s="136">
        <f>O597*H597</f>
        <v>0</v>
      </c>
      <c r="Q597" s="136">
        <v>0.12</v>
      </c>
      <c r="R597" s="136">
        <f>Q597*H597</f>
        <v>11.16</v>
      </c>
      <c r="S597" s="136">
        <v>2.4900000000000002</v>
      </c>
      <c r="T597" s="137">
        <f>S597*H597</f>
        <v>231.57000000000002</v>
      </c>
      <c r="AR597" s="138" t="s">
        <v>138</v>
      </c>
      <c r="AT597" s="138" t="s">
        <v>118</v>
      </c>
      <c r="AU597" s="138" t="s">
        <v>82</v>
      </c>
      <c r="AY597" s="16" t="s">
        <v>115</v>
      </c>
      <c r="BE597" s="139">
        <f>IF(N597="základní",J597,0)</f>
        <v>0</v>
      </c>
      <c r="BF597" s="139">
        <f>IF(N597="snížená",J597,0)</f>
        <v>0</v>
      </c>
      <c r="BG597" s="139">
        <f>IF(N597="zákl. přenesená",J597,0)</f>
        <v>0</v>
      </c>
      <c r="BH597" s="139">
        <f>IF(N597="sníž. přenesená",J597,0)</f>
        <v>0</v>
      </c>
      <c r="BI597" s="139">
        <f>IF(N597="nulová",J597,0)</f>
        <v>0</v>
      </c>
      <c r="BJ597" s="16" t="s">
        <v>80</v>
      </c>
      <c r="BK597" s="139">
        <f>ROUND(I597*H597,2)</f>
        <v>0</v>
      </c>
      <c r="BL597" s="16" t="s">
        <v>138</v>
      </c>
      <c r="BM597" s="138" t="s">
        <v>1148</v>
      </c>
    </row>
    <row r="598" spans="2:65" s="1" customFormat="1">
      <c r="B598" s="31"/>
      <c r="D598" s="140" t="s">
        <v>125</v>
      </c>
      <c r="F598" s="141" t="s">
        <v>1149</v>
      </c>
      <c r="I598" s="142"/>
      <c r="L598" s="31"/>
      <c r="M598" s="143"/>
      <c r="T598" s="52"/>
      <c r="AT598" s="16" t="s">
        <v>125</v>
      </c>
      <c r="AU598" s="16" t="s">
        <v>82</v>
      </c>
    </row>
    <row r="599" spans="2:65" s="12" customFormat="1">
      <c r="B599" s="144"/>
      <c r="D599" s="145" t="s">
        <v>136</v>
      </c>
      <c r="E599" s="146" t="s">
        <v>3</v>
      </c>
      <c r="F599" s="147" t="s">
        <v>1150</v>
      </c>
      <c r="H599" s="148">
        <v>93</v>
      </c>
      <c r="I599" s="149"/>
      <c r="L599" s="144"/>
      <c r="M599" s="150"/>
      <c r="T599" s="151"/>
      <c r="AT599" s="146" t="s">
        <v>136</v>
      </c>
      <c r="AU599" s="146" t="s">
        <v>82</v>
      </c>
      <c r="AV599" s="12" t="s">
        <v>82</v>
      </c>
      <c r="AW599" s="12" t="s">
        <v>33</v>
      </c>
      <c r="AX599" s="12" t="s">
        <v>80</v>
      </c>
      <c r="AY599" s="146" t="s">
        <v>115</v>
      </c>
    </row>
    <row r="600" spans="2:65" s="1" customFormat="1" ht="16.5" customHeight="1">
      <c r="B600" s="126"/>
      <c r="C600" s="127" t="s">
        <v>1151</v>
      </c>
      <c r="D600" s="127" t="s">
        <v>118</v>
      </c>
      <c r="E600" s="128" t="s">
        <v>1152</v>
      </c>
      <c r="F600" s="129" t="s">
        <v>1153</v>
      </c>
      <c r="G600" s="130" t="s">
        <v>283</v>
      </c>
      <c r="H600" s="131">
        <v>48</v>
      </c>
      <c r="I600" s="132"/>
      <c r="J600" s="133">
        <f>ROUND(I600*H600,2)</f>
        <v>0</v>
      </c>
      <c r="K600" s="129" t="s">
        <v>122</v>
      </c>
      <c r="L600" s="31"/>
      <c r="M600" s="134" t="s">
        <v>3</v>
      </c>
      <c r="N600" s="135" t="s">
        <v>43</v>
      </c>
      <c r="P600" s="136">
        <f>O600*H600</f>
        <v>0</v>
      </c>
      <c r="Q600" s="136">
        <v>0.12171</v>
      </c>
      <c r="R600" s="136">
        <f>Q600*H600</f>
        <v>5.8420800000000002</v>
      </c>
      <c r="S600" s="136">
        <v>2.4</v>
      </c>
      <c r="T600" s="137">
        <f>S600*H600</f>
        <v>115.19999999999999</v>
      </c>
      <c r="AR600" s="138" t="s">
        <v>138</v>
      </c>
      <c r="AT600" s="138" t="s">
        <v>118</v>
      </c>
      <c r="AU600" s="138" t="s">
        <v>82</v>
      </c>
      <c r="AY600" s="16" t="s">
        <v>115</v>
      </c>
      <c r="BE600" s="139">
        <f>IF(N600="základní",J600,0)</f>
        <v>0</v>
      </c>
      <c r="BF600" s="139">
        <f>IF(N600="snížená",J600,0)</f>
        <v>0</v>
      </c>
      <c r="BG600" s="139">
        <f>IF(N600="zákl. přenesená",J600,0)</f>
        <v>0</v>
      </c>
      <c r="BH600" s="139">
        <f>IF(N600="sníž. přenesená",J600,0)</f>
        <v>0</v>
      </c>
      <c r="BI600" s="139">
        <f>IF(N600="nulová",J600,0)</f>
        <v>0</v>
      </c>
      <c r="BJ600" s="16" t="s">
        <v>80</v>
      </c>
      <c r="BK600" s="139">
        <f>ROUND(I600*H600,2)</f>
        <v>0</v>
      </c>
      <c r="BL600" s="16" t="s">
        <v>138</v>
      </c>
      <c r="BM600" s="138" t="s">
        <v>1154</v>
      </c>
    </row>
    <row r="601" spans="2:65" s="1" customFormat="1">
      <c r="B601" s="31"/>
      <c r="D601" s="140" t="s">
        <v>125</v>
      </c>
      <c r="F601" s="141" t="s">
        <v>1155</v>
      </c>
      <c r="I601" s="142"/>
      <c r="L601" s="31"/>
      <c r="M601" s="143"/>
      <c r="T601" s="52"/>
      <c r="AT601" s="16" t="s">
        <v>125</v>
      </c>
      <c r="AU601" s="16" t="s">
        <v>82</v>
      </c>
    </row>
    <row r="602" spans="2:65" s="12" customFormat="1">
      <c r="B602" s="144"/>
      <c r="D602" s="145" t="s">
        <v>136</v>
      </c>
      <c r="E602" s="146" t="s">
        <v>3</v>
      </c>
      <c r="F602" s="147" t="s">
        <v>1156</v>
      </c>
      <c r="H602" s="148">
        <v>48</v>
      </c>
      <c r="I602" s="149"/>
      <c r="L602" s="144"/>
      <c r="M602" s="150"/>
      <c r="T602" s="151"/>
      <c r="AT602" s="146" t="s">
        <v>136</v>
      </c>
      <c r="AU602" s="146" t="s">
        <v>82</v>
      </c>
      <c r="AV602" s="12" t="s">
        <v>82</v>
      </c>
      <c r="AW602" s="12" t="s">
        <v>33</v>
      </c>
      <c r="AX602" s="12" t="s">
        <v>80</v>
      </c>
      <c r="AY602" s="146" t="s">
        <v>115</v>
      </c>
    </row>
    <row r="603" spans="2:65" s="1" customFormat="1" ht="16.5" customHeight="1">
      <c r="B603" s="126"/>
      <c r="C603" s="127" t="s">
        <v>1157</v>
      </c>
      <c r="D603" s="127" t="s">
        <v>118</v>
      </c>
      <c r="E603" s="128" t="s">
        <v>1158</v>
      </c>
      <c r="F603" s="129" t="s">
        <v>1159</v>
      </c>
      <c r="G603" s="130" t="s">
        <v>283</v>
      </c>
      <c r="H603" s="131">
        <v>2</v>
      </c>
      <c r="I603" s="132"/>
      <c r="J603" s="133">
        <f>ROUND(I603*H603,2)</f>
        <v>0</v>
      </c>
      <c r="K603" s="129" t="s">
        <v>122</v>
      </c>
      <c r="L603" s="31"/>
      <c r="M603" s="134" t="s">
        <v>3</v>
      </c>
      <c r="N603" s="135" t="s">
        <v>43</v>
      </c>
      <c r="P603" s="136">
        <f>O603*H603</f>
        <v>0</v>
      </c>
      <c r="Q603" s="136">
        <v>0.12</v>
      </c>
      <c r="R603" s="136">
        <f>Q603*H603</f>
        <v>0.24</v>
      </c>
      <c r="S603" s="136">
        <v>2.4900000000000002</v>
      </c>
      <c r="T603" s="137">
        <f>S603*H603</f>
        <v>4.9800000000000004</v>
      </c>
      <c r="AR603" s="138" t="s">
        <v>138</v>
      </c>
      <c r="AT603" s="138" t="s">
        <v>118</v>
      </c>
      <c r="AU603" s="138" t="s">
        <v>82</v>
      </c>
      <c r="AY603" s="16" t="s">
        <v>115</v>
      </c>
      <c r="BE603" s="139">
        <f>IF(N603="základní",J603,0)</f>
        <v>0</v>
      </c>
      <c r="BF603" s="139">
        <f>IF(N603="snížená",J603,0)</f>
        <v>0</v>
      </c>
      <c r="BG603" s="139">
        <f>IF(N603="zákl. přenesená",J603,0)</f>
        <v>0</v>
      </c>
      <c r="BH603" s="139">
        <f>IF(N603="sníž. přenesená",J603,0)</f>
        <v>0</v>
      </c>
      <c r="BI603" s="139">
        <f>IF(N603="nulová",J603,0)</f>
        <v>0</v>
      </c>
      <c r="BJ603" s="16" t="s">
        <v>80</v>
      </c>
      <c r="BK603" s="139">
        <f>ROUND(I603*H603,2)</f>
        <v>0</v>
      </c>
      <c r="BL603" s="16" t="s">
        <v>138</v>
      </c>
      <c r="BM603" s="138" t="s">
        <v>1160</v>
      </c>
    </row>
    <row r="604" spans="2:65" s="1" customFormat="1">
      <c r="B604" s="31"/>
      <c r="D604" s="140" t="s">
        <v>125</v>
      </c>
      <c r="F604" s="141" t="s">
        <v>1161</v>
      </c>
      <c r="I604" s="142"/>
      <c r="L604" s="31"/>
      <c r="M604" s="143"/>
      <c r="T604" s="52"/>
      <c r="AT604" s="16" t="s">
        <v>125</v>
      </c>
      <c r="AU604" s="16" t="s">
        <v>82</v>
      </c>
    </row>
    <row r="605" spans="2:65" s="12" customFormat="1">
      <c r="B605" s="144"/>
      <c r="D605" s="145" t="s">
        <v>136</v>
      </c>
      <c r="E605" s="146" t="s">
        <v>3</v>
      </c>
      <c r="F605" s="147" t="s">
        <v>1162</v>
      </c>
      <c r="H605" s="148">
        <v>2</v>
      </c>
      <c r="I605" s="149"/>
      <c r="L605" s="144"/>
      <c r="M605" s="150"/>
      <c r="T605" s="151"/>
      <c r="AT605" s="146" t="s">
        <v>136</v>
      </c>
      <c r="AU605" s="146" t="s">
        <v>82</v>
      </c>
      <c r="AV605" s="12" t="s">
        <v>82</v>
      </c>
      <c r="AW605" s="12" t="s">
        <v>33</v>
      </c>
      <c r="AX605" s="12" t="s">
        <v>80</v>
      </c>
      <c r="AY605" s="146" t="s">
        <v>115</v>
      </c>
    </row>
    <row r="606" spans="2:65" s="1" customFormat="1" ht="44.25" customHeight="1">
      <c r="B606" s="126"/>
      <c r="C606" s="127" t="s">
        <v>1163</v>
      </c>
      <c r="D606" s="127" t="s">
        <v>118</v>
      </c>
      <c r="E606" s="128" t="s">
        <v>1164</v>
      </c>
      <c r="F606" s="129" t="s">
        <v>1165</v>
      </c>
      <c r="G606" s="130" t="s">
        <v>340</v>
      </c>
      <c r="H606" s="131">
        <v>18</v>
      </c>
      <c r="I606" s="132"/>
      <c r="J606" s="133">
        <f>ROUND(I606*H606,2)</f>
        <v>0</v>
      </c>
      <c r="K606" s="129" t="s">
        <v>122</v>
      </c>
      <c r="L606" s="31"/>
      <c r="M606" s="134" t="s">
        <v>3</v>
      </c>
      <c r="N606" s="135" t="s">
        <v>43</v>
      </c>
      <c r="P606" s="136">
        <f>O606*H606</f>
        <v>0</v>
      </c>
      <c r="Q606" s="136">
        <v>0</v>
      </c>
      <c r="R606" s="136">
        <f>Q606*H606</f>
        <v>0</v>
      </c>
      <c r="S606" s="136">
        <v>3.5000000000000003E-2</v>
      </c>
      <c r="T606" s="137">
        <f>S606*H606</f>
        <v>0.63000000000000012</v>
      </c>
      <c r="AR606" s="138" t="s">
        <v>138</v>
      </c>
      <c r="AT606" s="138" t="s">
        <v>118</v>
      </c>
      <c r="AU606" s="138" t="s">
        <v>82</v>
      </c>
      <c r="AY606" s="16" t="s">
        <v>115</v>
      </c>
      <c r="BE606" s="139">
        <f>IF(N606="základní",J606,0)</f>
        <v>0</v>
      </c>
      <c r="BF606" s="139">
        <f>IF(N606="snížená",J606,0)</f>
        <v>0</v>
      </c>
      <c r="BG606" s="139">
        <f>IF(N606="zákl. přenesená",J606,0)</f>
        <v>0</v>
      </c>
      <c r="BH606" s="139">
        <f>IF(N606="sníž. přenesená",J606,0)</f>
        <v>0</v>
      </c>
      <c r="BI606" s="139">
        <f>IF(N606="nulová",J606,0)</f>
        <v>0</v>
      </c>
      <c r="BJ606" s="16" t="s">
        <v>80</v>
      </c>
      <c r="BK606" s="139">
        <f>ROUND(I606*H606,2)</f>
        <v>0</v>
      </c>
      <c r="BL606" s="16" t="s">
        <v>138</v>
      </c>
      <c r="BM606" s="138" t="s">
        <v>1166</v>
      </c>
    </row>
    <row r="607" spans="2:65" s="1" customFormat="1">
      <c r="B607" s="31"/>
      <c r="D607" s="140" t="s">
        <v>125</v>
      </c>
      <c r="F607" s="141" t="s">
        <v>1167</v>
      </c>
      <c r="I607" s="142"/>
      <c r="L607" s="31"/>
      <c r="M607" s="143"/>
      <c r="T607" s="52"/>
      <c r="AT607" s="16" t="s">
        <v>125</v>
      </c>
      <c r="AU607" s="16" t="s">
        <v>82</v>
      </c>
    </row>
    <row r="608" spans="2:65" s="12" customFormat="1">
      <c r="B608" s="144"/>
      <c r="D608" s="145" t="s">
        <v>136</v>
      </c>
      <c r="E608" s="146" t="s">
        <v>3</v>
      </c>
      <c r="F608" s="147" t="s">
        <v>1168</v>
      </c>
      <c r="H608" s="148">
        <v>18</v>
      </c>
      <c r="I608" s="149"/>
      <c r="L608" s="144"/>
      <c r="M608" s="150"/>
      <c r="T608" s="151"/>
      <c r="AT608" s="146" t="s">
        <v>136</v>
      </c>
      <c r="AU608" s="146" t="s">
        <v>82</v>
      </c>
      <c r="AV608" s="12" t="s">
        <v>82</v>
      </c>
      <c r="AW608" s="12" t="s">
        <v>33</v>
      </c>
      <c r="AX608" s="12" t="s">
        <v>80</v>
      </c>
      <c r="AY608" s="146" t="s">
        <v>115</v>
      </c>
    </row>
    <row r="609" spans="2:65" s="1" customFormat="1" ht="33" customHeight="1">
      <c r="B609" s="126"/>
      <c r="C609" s="127" t="s">
        <v>1169</v>
      </c>
      <c r="D609" s="127" t="s">
        <v>118</v>
      </c>
      <c r="E609" s="128" t="s">
        <v>1170</v>
      </c>
      <c r="F609" s="129" t="s">
        <v>1171</v>
      </c>
      <c r="G609" s="130" t="s">
        <v>244</v>
      </c>
      <c r="H609" s="131">
        <v>4</v>
      </c>
      <c r="I609" s="132"/>
      <c r="J609" s="133">
        <f>ROUND(I609*H609,2)</f>
        <v>0</v>
      </c>
      <c r="K609" s="129" t="s">
        <v>122</v>
      </c>
      <c r="L609" s="31"/>
      <c r="M609" s="134" t="s">
        <v>3</v>
      </c>
      <c r="N609" s="135" t="s">
        <v>43</v>
      </c>
      <c r="P609" s="136">
        <f>O609*H609</f>
        <v>0</v>
      </c>
      <c r="Q609" s="136">
        <v>0</v>
      </c>
      <c r="R609" s="136">
        <f>Q609*H609</f>
        <v>0</v>
      </c>
      <c r="S609" s="136">
        <v>8.2000000000000003E-2</v>
      </c>
      <c r="T609" s="137">
        <f>S609*H609</f>
        <v>0.32800000000000001</v>
      </c>
      <c r="AR609" s="138" t="s">
        <v>138</v>
      </c>
      <c r="AT609" s="138" t="s">
        <v>118</v>
      </c>
      <c r="AU609" s="138" t="s">
        <v>82</v>
      </c>
      <c r="AY609" s="16" t="s">
        <v>115</v>
      </c>
      <c r="BE609" s="139">
        <f>IF(N609="základní",J609,0)</f>
        <v>0</v>
      </c>
      <c r="BF609" s="139">
        <f>IF(N609="snížená",J609,0)</f>
        <v>0</v>
      </c>
      <c r="BG609" s="139">
        <f>IF(N609="zákl. přenesená",J609,0)</f>
        <v>0</v>
      </c>
      <c r="BH609" s="139">
        <f>IF(N609="sníž. přenesená",J609,0)</f>
        <v>0</v>
      </c>
      <c r="BI609" s="139">
        <f>IF(N609="nulová",J609,0)</f>
        <v>0</v>
      </c>
      <c r="BJ609" s="16" t="s">
        <v>80</v>
      </c>
      <c r="BK609" s="139">
        <f>ROUND(I609*H609,2)</f>
        <v>0</v>
      </c>
      <c r="BL609" s="16" t="s">
        <v>138</v>
      </c>
      <c r="BM609" s="138" t="s">
        <v>1172</v>
      </c>
    </row>
    <row r="610" spans="2:65" s="1" customFormat="1">
      <c r="B610" s="31"/>
      <c r="D610" s="140" t="s">
        <v>125</v>
      </c>
      <c r="F610" s="141" t="s">
        <v>1173</v>
      </c>
      <c r="I610" s="142"/>
      <c r="L610" s="31"/>
      <c r="M610" s="143"/>
      <c r="T610" s="52"/>
      <c r="AT610" s="16" t="s">
        <v>125</v>
      </c>
      <c r="AU610" s="16" t="s">
        <v>82</v>
      </c>
    </row>
    <row r="611" spans="2:65" s="12" customFormat="1">
      <c r="B611" s="144"/>
      <c r="D611" s="145" t="s">
        <v>136</v>
      </c>
      <c r="E611" s="146" t="s">
        <v>3</v>
      </c>
      <c r="F611" s="147" t="s">
        <v>1174</v>
      </c>
      <c r="H611" s="148">
        <v>4</v>
      </c>
      <c r="I611" s="149"/>
      <c r="L611" s="144"/>
      <c r="M611" s="150"/>
      <c r="T611" s="151"/>
      <c r="AT611" s="146" t="s">
        <v>136</v>
      </c>
      <c r="AU611" s="146" t="s">
        <v>82</v>
      </c>
      <c r="AV611" s="12" t="s">
        <v>82</v>
      </c>
      <c r="AW611" s="12" t="s">
        <v>33</v>
      </c>
      <c r="AX611" s="12" t="s">
        <v>80</v>
      </c>
      <c r="AY611" s="146" t="s">
        <v>115</v>
      </c>
    </row>
    <row r="612" spans="2:65" s="11" customFormat="1" ht="22.9" customHeight="1">
      <c r="B612" s="114"/>
      <c r="D612" s="115" t="s">
        <v>71</v>
      </c>
      <c r="E612" s="124" t="s">
        <v>1175</v>
      </c>
      <c r="F612" s="124" t="s">
        <v>1176</v>
      </c>
      <c r="I612" s="117"/>
      <c r="J612" s="125">
        <f>BK612</f>
        <v>0</v>
      </c>
      <c r="L612" s="114"/>
      <c r="M612" s="119"/>
      <c r="P612" s="120">
        <f>SUM(P613:P668)</f>
        <v>0</v>
      </c>
      <c r="R612" s="120">
        <f>SUM(R613:R668)</f>
        <v>0</v>
      </c>
      <c r="T612" s="121">
        <f>SUM(T613:T668)</f>
        <v>0</v>
      </c>
      <c r="AR612" s="115" t="s">
        <v>80</v>
      </c>
      <c r="AT612" s="122" t="s">
        <v>71</v>
      </c>
      <c r="AU612" s="122" t="s">
        <v>80</v>
      </c>
      <c r="AY612" s="115" t="s">
        <v>115</v>
      </c>
      <c r="BK612" s="123">
        <f>SUM(BK613:BK668)</f>
        <v>0</v>
      </c>
    </row>
    <row r="613" spans="2:65" s="1" customFormat="1" ht="21.75" customHeight="1">
      <c r="B613" s="126"/>
      <c r="C613" s="127" t="s">
        <v>1177</v>
      </c>
      <c r="D613" s="127" t="s">
        <v>118</v>
      </c>
      <c r="E613" s="128" t="s">
        <v>1178</v>
      </c>
      <c r="F613" s="129" t="s">
        <v>1179</v>
      </c>
      <c r="G613" s="130" t="s">
        <v>349</v>
      </c>
      <c r="H613" s="131">
        <v>662.63499999999999</v>
      </c>
      <c r="I613" s="132"/>
      <c r="J613" s="133">
        <f>ROUND(I613*H613,2)</f>
        <v>0</v>
      </c>
      <c r="K613" s="129" t="s">
        <v>122</v>
      </c>
      <c r="L613" s="31"/>
      <c r="M613" s="134" t="s">
        <v>3</v>
      </c>
      <c r="N613" s="135" t="s">
        <v>43</v>
      </c>
      <c r="P613" s="136">
        <f>O613*H613</f>
        <v>0</v>
      </c>
      <c r="Q613" s="136">
        <v>0</v>
      </c>
      <c r="R613" s="136">
        <f>Q613*H613</f>
        <v>0</v>
      </c>
      <c r="S613" s="136">
        <v>0</v>
      </c>
      <c r="T613" s="137">
        <f>S613*H613</f>
        <v>0</v>
      </c>
      <c r="AR613" s="138" t="s">
        <v>138</v>
      </c>
      <c r="AT613" s="138" t="s">
        <v>118</v>
      </c>
      <c r="AU613" s="138" t="s">
        <v>82</v>
      </c>
      <c r="AY613" s="16" t="s">
        <v>115</v>
      </c>
      <c r="BE613" s="139">
        <f>IF(N613="základní",J613,0)</f>
        <v>0</v>
      </c>
      <c r="BF613" s="139">
        <f>IF(N613="snížená",J613,0)</f>
        <v>0</v>
      </c>
      <c r="BG613" s="139">
        <f>IF(N613="zákl. přenesená",J613,0)</f>
        <v>0</v>
      </c>
      <c r="BH613" s="139">
        <f>IF(N613="sníž. přenesená",J613,0)</f>
        <v>0</v>
      </c>
      <c r="BI613" s="139">
        <f>IF(N613="nulová",J613,0)</f>
        <v>0</v>
      </c>
      <c r="BJ613" s="16" t="s">
        <v>80</v>
      </c>
      <c r="BK613" s="139">
        <f>ROUND(I613*H613,2)</f>
        <v>0</v>
      </c>
      <c r="BL613" s="16" t="s">
        <v>138</v>
      </c>
      <c r="BM613" s="138" t="s">
        <v>1180</v>
      </c>
    </row>
    <row r="614" spans="2:65" s="1" customFormat="1">
      <c r="B614" s="31"/>
      <c r="D614" s="140" t="s">
        <v>125</v>
      </c>
      <c r="F614" s="141" t="s">
        <v>1181</v>
      </c>
      <c r="I614" s="142"/>
      <c r="L614" s="31"/>
      <c r="M614" s="143"/>
      <c r="T614" s="52"/>
      <c r="AT614" s="16" t="s">
        <v>125</v>
      </c>
      <c r="AU614" s="16" t="s">
        <v>82</v>
      </c>
    </row>
    <row r="615" spans="2:65" s="12" customFormat="1">
      <c r="B615" s="144"/>
      <c r="D615" s="145" t="s">
        <v>136</v>
      </c>
      <c r="E615" s="146" t="s">
        <v>3</v>
      </c>
      <c r="F615" s="147" t="s">
        <v>1182</v>
      </c>
      <c r="H615" s="148">
        <v>45.54</v>
      </c>
      <c r="I615" s="149"/>
      <c r="L615" s="144"/>
      <c r="M615" s="150"/>
      <c r="T615" s="151"/>
      <c r="AT615" s="146" t="s">
        <v>136</v>
      </c>
      <c r="AU615" s="146" t="s">
        <v>82</v>
      </c>
      <c r="AV615" s="12" t="s">
        <v>82</v>
      </c>
      <c r="AW615" s="12" t="s">
        <v>33</v>
      </c>
      <c r="AX615" s="12" t="s">
        <v>72</v>
      </c>
      <c r="AY615" s="146" t="s">
        <v>115</v>
      </c>
    </row>
    <row r="616" spans="2:65" s="12" customFormat="1">
      <c r="B616" s="144"/>
      <c r="D616" s="145" t="s">
        <v>136</v>
      </c>
      <c r="E616" s="146" t="s">
        <v>3</v>
      </c>
      <c r="F616" s="147" t="s">
        <v>1183</v>
      </c>
      <c r="H616" s="148">
        <v>202.97499999999999</v>
      </c>
      <c r="I616" s="149"/>
      <c r="L616" s="144"/>
      <c r="M616" s="150"/>
      <c r="T616" s="151"/>
      <c r="AT616" s="146" t="s">
        <v>136</v>
      </c>
      <c r="AU616" s="146" t="s">
        <v>82</v>
      </c>
      <c r="AV616" s="12" t="s">
        <v>82</v>
      </c>
      <c r="AW616" s="12" t="s">
        <v>33</v>
      </c>
      <c r="AX616" s="12" t="s">
        <v>72</v>
      </c>
      <c r="AY616" s="146" t="s">
        <v>115</v>
      </c>
    </row>
    <row r="617" spans="2:65" s="12" customFormat="1">
      <c r="B617" s="144"/>
      <c r="D617" s="145" t="s">
        <v>136</v>
      </c>
      <c r="E617" s="146" t="s">
        <v>3</v>
      </c>
      <c r="F617" s="147" t="s">
        <v>1184</v>
      </c>
      <c r="H617" s="148">
        <v>61.75</v>
      </c>
      <c r="I617" s="149"/>
      <c r="L617" s="144"/>
      <c r="M617" s="150"/>
      <c r="T617" s="151"/>
      <c r="AT617" s="146" t="s">
        <v>136</v>
      </c>
      <c r="AU617" s="146" t="s">
        <v>82</v>
      </c>
      <c r="AV617" s="12" t="s">
        <v>82</v>
      </c>
      <c r="AW617" s="12" t="s">
        <v>33</v>
      </c>
      <c r="AX617" s="12" t="s">
        <v>72</v>
      </c>
      <c r="AY617" s="146" t="s">
        <v>115</v>
      </c>
    </row>
    <row r="618" spans="2:65" s="12" customFormat="1">
      <c r="B618" s="144"/>
      <c r="D618" s="145" t="s">
        <v>136</v>
      </c>
      <c r="E618" s="146" t="s">
        <v>3</v>
      </c>
      <c r="F618" s="147" t="s">
        <v>1185</v>
      </c>
      <c r="H618" s="148">
        <v>3.6</v>
      </c>
      <c r="I618" s="149"/>
      <c r="L618" s="144"/>
      <c r="M618" s="150"/>
      <c r="T618" s="151"/>
      <c r="AT618" s="146" t="s">
        <v>136</v>
      </c>
      <c r="AU618" s="146" t="s">
        <v>82</v>
      </c>
      <c r="AV618" s="12" t="s">
        <v>82</v>
      </c>
      <c r="AW618" s="12" t="s">
        <v>33</v>
      </c>
      <c r="AX618" s="12" t="s">
        <v>72</v>
      </c>
      <c r="AY618" s="146" t="s">
        <v>115</v>
      </c>
    </row>
    <row r="619" spans="2:65" s="12" customFormat="1">
      <c r="B619" s="144"/>
      <c r="D619" s="145" t="s">
        <v>136</v>
      </c>
      <c r="E619" s="146" t="s">
        <v>3</v>
      </c>
      <c r="F619" s="147" t="s">
        <v>1186</v>
      </c>
      <c r="H619" s="148">
        <v>2</v>
      </c>
      <c r="I619" s="149"/>
      <c r="L619" s="144"/>
      <c r="M619" s="150"/>
      <c r="T619" s="151"/>
      <c r="AT619" s="146" t="s">
        <v>136</v>
      </c>
      <c r="AU619" s="146" t="s">
        <v>82</v>
      </c>
      <c r="AV619" s="12" t="s">
        <v>82</v>
      </c>
      <c r="AW619" s="12" t="s">
        <v>33</v>
      </c>
      <c r="AX619" s="12" t="s">
        <v>72</v>
      </c>
      <c r="AY619" s="146" t="s">
        <v>115</v>
      </c>
    </row>
    <row r="620" spans="2:65" s="12" customFormat="1">
      <c r="B620" s="144"/>
      <c r="D620" s="145" t="s">
        <v>136</v>
      </c>
      <c r="E620" s="146" t="s">
        <v>3</v>
      </c>
      <c r="F620" s="147" t="s">
        <v>1187</v>
      </c>
      <c r="H620" s="148">
        <v>231.57</v>
      </c>
      <c r="I620" s="149"/>
      <c r="L620" s="144"/>
      <c r="M620" s="150"/>
      <c r="T620" s="151"/>
      <c r="AT620" s="146" t="s">
        <v>136</v>
      </c>
      <c r="AU620" s="146" t="s">
        <v>82</v>
      </c>
      <c r="AV620" s="12" t="s">
        <v>82</v>
      </c>
      <c r="AW620" s="12" t="s">
        <v>33</v>
      </c>
      <c r="AX620" s="12" t="s">
        <v>72</v>
      </c>
      <c r="AY620" s="146" t="s">
        <v>115</v>
      </c>
    </row>
    <row r="621" spans="2:65" s="12" customFormat="1">
      <c r="B621" s="144"/>
      <c r="D621" s="145" t="s">
        <v>136</v>
      </c>
      <c r="E621" s="146" t="s">
        <v>3</v>
      </c>
      <c r="F621" s="147" t="s">
        <v>1188</v>
      </c>
      <c r="H621" s="148">
        <v>115.2</v>
      </c>
      <c r="I621" s="149"/>
      <c r="L621" s="144"/>
      <c r="M621" s="150"/>
      <c r="T621" s="151"/>
      <c r="AT621" s="146" t="s">
        <v>136</v>
      </c>
      <c r="AU621" s="146" t="s">
        <v>82</v>
      </c>
      <c r="AV621" s="12" t="s">
        <v>82</v>
      </c>
      <c r="AW621" s="12" t="s">
        <v>33</v>
      </c>
      <c r="AX621" s="12" t="s">
        <v>72</v>
      </c>
      <c r="AY621" s="146" t="s">
        <v>115</v>
      </c>
    </row>
    <row r="622" spans="2:65" s="13" customFormat="1">
      <c r="B622" s="153"/>
      <c r="D622" s="145" t="s">
        <v>136</v>
      </c>
      <c r="E622" s="154" t="s">
        <v>3</v>
      </c>
      <c r="F622" s="155" t="s">
        <v>200</v>
      </c>
      <c r="H622" s="156">
        <v>662.63499999999999</v>
      </c>
      <c r="I622" s="157"/>
      <c r="L622" s="153"/>
      <c r="M622" s="158"/>
      <c r="T622" s="159"/>
      <c r="AT622" s="154" t="s">
        <v>136</v>
      </c>
      <c r="AU622" s="154" t="s">
        <v>82</v>
      </c>
      <c r="AV622" s="13" t="s">
        <v>138</v>
      </c>
      <c r="AW622" s="13" t="s">
        <v>33</v>
      </c>
      <c r="AX622" s="13" t="s">
        <v>80</v>
      </c>
      <c r="AY622" s="154" t="s">
        <v>115</v>
      </c>
    </row>
    <row r="623" spans="2:65" s="1" customFormat="1" ht="24.2" customHeight="1">
      <c r="B623" s="126"/>
      <c r="C623" s="127" t="s">
        <v>1189</v>
      </c>
      <c r="D623" s="127" t="s">
        <v>118</v>
      </c>
      <c r="E623" s="128" t="s">
        <v>1190</v>
      </c>
      <c r="F623" s="129" t="s">
        <v>1191</v>
      </c>
      <c r="G623" s="130" t="s">
        <v>349</v>
      </c>
      <c r="H623" s="131">
        <v>12590.065000000001</v>
      </c>
      <c r="I623" s="132"/>
      <c r="J623" s="133">
        <f>ROUND(I623*H623,2)</f>
        <v>0</v>
      </c>
      <c r="K623" s="129" t="s">
        <v>122</v>
      </c>
      <c r="L623" s="31"/>
      <c r="M623" s="134" t="s">
        <v>3</v>
      </c>
      <c r="N623" s="135" t="s">
        <v>43</v>
      </c>
      <c r="P623" s="136">
        <f>O623*H623</f>
        <v>0</v>
      </c>
      <c r="Q623" s="136">
        <v>0</v>
      </c>
      <c r="R623" s="136">
        <f>Q623*H623</f>
        <v>0</v>
      </c>
      <c r="S623" s="136">
        <v>0</v>
      </c>
      <c r="T623" s="137">
        <f>S623*H623</f>
        <v>0</v>
      </c>
      <c r="AR623" s="138" t="s">
        <v>138</v>
      </c>
      <c r="AT623" s="138" t="s">
        <v>118</v>
      </c>
      <c r="AU623" s="138" t="s">
        <v>82</v>
      </c>
      <c r="AY623" s="16" t="s">
        <v>115</v>
      </c>
      <c r="BE623" s="139">
        <f>IF(N623="základní",J623,0)</f>
        <v>0</v>
      </c>
      <c r="BF623" s="139">
        <f>IF(N623="snížená",J623,0)</f>
        <v>0</v>
      </c>
      <c r="BG623" s="139">
        <f>IF(N623="zákl. přenesená",J623,0)</f>
        <v>0</v>
      </c>
      <c r="BH623" s="139">
        <f>IF(N623="sníž. přenesená",J623,0)</f>
        <v>0</v>
      </c>
      <c r="BI623" s="139">
        <f>IF(N623="nulová",J623,0)</f>
        <v>0</v>
      </c>
      <c r="BJ623" s="16" t="s">
        <v>80</v>
      </c>
      <c r="BK623" s="139">
        <f>ROUND(I623*H623,2)</f>
        <v>0</v>
      </c>
      <c r="BL623" s="16" t="s">
        <v>138</v>
      </c>
      <c r="BM623" s="138" t="s">
        <v>1192</v>
      </c>
    </row>
    <row r="624" spans="2:65" s="1" customFormat="1">
      <c r="B624" s="31"/>
      <c r="D624" s="140" t="s">
        <v>125</v>
      </c>
      <c r="F624" s="141" t="s">
        <v>1193</v>
      </c>
      <c r="I624" s="142"/>
      <c r="L624" s="31"/>
      <c r="M624" s="143"/>
      <c r="T624" s="52"/>
      <c r="AT624" s="16" t="s">
        <v>125</v>
      </c>
      <c r="AU624" s="16" t="s">
        <v>82</v>
      </c>
    </row>
    <row r="625" spans="2:65" s="12" customFormat="1">
      <c r="B625" s="144"/>
      <c r="D625" s="145" t="s">
        <v>136</v>
      </c>
      <c r="E625" s="146" t="s">
        <v>3</v>
      </c>
      <c r="F625" s="147" t="s">
        <v>1194</v>
      </c>
      <c r="H625" s="148">
        <v>865.26</v>
      </c>
      <c r="I625" s="149"/>
      <c r="L625" s="144"/>
      <c r="M625" s="150"/>
      <c r="T625" s="151"/>
      <c r="AT625" s="146" t="s">
        <v>136</v>
      </c>
      <c r="AU625" s="146" t="s">
        <v>82</v>
      </c>
      <c r="AV625" s="12" t="s">
        <v>82</v>
      </c>
      <c r="AW625" s="12" t="s">
        <v>33</v>
      </c>
      <c r="AX625" s="12" t="s">
        <v>72</v>
      </c>
      <c r="AY625" s="146" t="s">
        <v>115</v>
      </c>
    </row>
    <row r="626" spans="2:65" s="12" customFormat="1">
      <c r="B626" s="144"/>
      <c r="D626" s="145" t="s">
        <v>136</v>
      </c>
      <c r="E626" s="146" t="s">
        <v>3</v>
      </c>
      <c r="F626" s="147" t="s">
        <v>1195</v>
      </c>
      <c r="H626" s="148">
        <v>3856.5250000000001</v>
      </c>
      <c r="I626" s="149"/>
      <c r="L626" s="144"/>
      <c r="M626" s="150"/>
      <c r="T626" s="151"/>
      <c r="AT626" s="146" t="s">
        <v>136</v>
      </c>
      <c r="AU626" s="146" t="s">
        <v>82</v>
      </c>
      <c r="AV626" s="12" t="s">
        <v>82</v>
      </c>
      <c r="AW626" s="12" t="s">
        <v>33</v>
      </c>
      <c r="AX626" s="12" t="s">
        <v>72</v>
      </c>
      <c r="AY626" s="146" t="s">
        <v>115</v>
      </c>
    </row>
    <row r="627" spans="2:65" s="12" customFormat="1">
      <c r="B627" s="144"/>
      <c r="D627" s="145" t="s">
        <v>136</v>
      </c>
      <c r="E627" s="146" t="s">
        <v>3</v>
      </c>
      <c r="F627" s="147" t="s">
        <v>1196</v>
      </c>
      <c r="H627" s="148">
        <v>1173.25</v>
      </c>
      <c r="I627" s="149"/>
      <c r="L627" s="144"/>
      <c r="M627" s="150"/>
      <c r="T627" s="151"/>
      <c r="AT627" s="146" t="s">
        <v>136</v>
      </c>
      <c r="AU627" s="146" t="s">
        <v>82</v>
      </c>
      <c r="AV627" s="12" t="s">
        <v>82</v>
      </c>
      <c r="AW627" s="12" t="s">
        <v>33</v>
      </c>
      <c r="AX627" s="12" t="s">
        <v>72</v>
      </c>
      <c r="AY627" s="146" t="s">
        <v>115</v>
      </c>
    </row>
    <row r="628" spans="2:65" s="12" customFormat="1">
      <c r="B628" s="144"/>
      <c r="D628" s="145" t="s">
        <v>136</v>
      </c>
      <c r="E628" s="146" t="s">
        <v>3</v>
      </c>
      <c r="F628" s="147" t="s">
        <v>1197</v>
      </c>
      <c r="H628" s="148">
        <v>68.400000000000006</v>
      </c>
      <c r="I628" s="149"/>
      <c r="L628" s="144"/>
      <c r="M628" s="150"/>
      <c r="T628" s="151"/>
      <c r="AT628" s="146" t="s">
        <v>136</v>
      </c>
      <c r="AU628" s="146" t="s">
        <v>82</v>
      </c>
      <c r="AV628" s="12" t="s">
        <v>82</v>
      </c>
      <c r="AW628" s="12" t="s">
        <v>33</v>
      </c>
      <c r="AX628" s="12" t="s">
        <v>72</v>
      </c>
      <c r="AY628" s="146" t="s">
        <v>115</v>
      </c>
    </row>
    <row r="629" spans="2:65" s="12" customFormat="1">
      <c r="B629" s="144"/>
      <c r="D629" s="145" t="s">
        <v>136</v>
      </c>
      <c r="E629" s="146" t="s">
        <v>3</v>
      </c>
      <c r="F629" s="147" t="s">
        <v>1198</v>
      </c>
      <c r="H629" s="148">
        <v>38</v>
      </c>
      <c r="I629" s="149"/>
      <c r="L629" s="144"/>
      <c r="M629" s="150"/>
      <c r="T629" s="151"/>
      <c r="AT629" s="146" t="s">
        <v>136</v>
      </c>
      <c r="AU629" s="146" t="s">
        <v>82</v>
      </c>
      <c r="AV629" s="12" t="s">
        <v>82</v>
      </c>
      <c r="AW629" s="12" t="s">
        <v>33</v>
      </c>
      <c r="AX629" s="12" t="s">
        <v>72</v>
      </c>
      <c r="AY629" s="146" t="s">
        <v>115</v>
      </c>
    </row>
    <row r="630" spans="2:65" s="12" customFormat="1">
      <c r="B630" s="144"/>
      <c r="D630" s="145" t="s">
        <v>136</v>
      </c>
      <c r="E630" s="146" t="s">
        <v>3</v>
      </c>
      <c r="F630" s="147" t="s">
        <v>1199</v>
      </c>
      <c r="H630" s="148">
        <v>4399.83</v>
      </c>
      <c r="I630" s="149"/>
      <c r="L630" s="144"/>
      <c r="M630" s="150"/>
      <c r="T630" s="151"/>
      <c r="AT630" s="146" t="s">
        <v>136</v>
      </c>
      <c r="AU630" s="146" t="s">
        <v>82</v>
      </c>
      <c r="AV630" s="12" t="s">
        <v>82</v>
      </c>
      <c r="AW630" s="12" t="s">
        <v>33</v>
      </c>
      <c r="AX630" s="12" t="s">
        <v>72</v>
      </c>
      <c r="AY630" s="146" t="s">
        <v>115</v>
      </c>
    </row>
    <row r="631" spans="2:65" s="12" customFormat="1">
      <c r="B631" s="144"/>
      <c r="D631" s="145" t="s">
        <v>136</v>
      </c>
      <c r="E631" s="146" t="s">
        <v>3</v>
      </c>
      <c r="F631" s="147" t="s">
        <v>1200</v>
      </c>
      <c r="H631" s="148">
        <v>2188.8000000000002</v>
      </c>
      <c r="I631" s="149"/>
      <c r="L631" s="144"/>
      <c r="M631" s="150"/>
      <c r="T631" s="151"/>
      <c r="AT631" s="146" t="s">
        <v>136</v>
      </c>
      <c r="AU631" s="146" t="s">
        <v>82</v>
      </c>
      <c r="AV631" s="12" t="s">
        <v>82</v>
      </c>
      <c r="AW631" s="12" t="s">
        <v>33</v>
      </c>
      <c r="AX631" s="12" t="s">
        <v>72</v>
      </c>
      <c r="AY631" s="146" t="s">
        <v>115</v>
      </c>
    </row>
    <row r="632" spans="2:65" s="13" customFormat="1">
      <c r="B632" s="153"/>
      <c r="D632" s="145" t="s">
        <v>136</v>
      </c>
      <c r="E632" s="154" t="s">
        <v>3</v>
      </c>
      <c r="F632" s="155" t="s">
        <v>200</v>
      </c>
      <c r="H632" s="156">
        <v>12590.065000000001</v>
      </c>
      <c r="I632" s="157"/>
      <c r="L632" s="153"/>
      <c r="M632" s="158"/>
      <c r="T632" s="159"/>
      <c r="AT632" s="154" t="s">
        <v>136</v>
      </c>
      <c r="AU632" s="154" t="s">
        <v>82</v>
      </c>
      <c r="AV632" s="13" t="s">
        <v>138</v>
      </c>
      <c r="AW632" s="13" t="s">
        <v>33</v>
      </c>
      <c r="AX632" s="13" t="s">
        <v>80</v>
      </c>
      <c r="AY632" s="154" t="s">
        <v>115</v>
      </c>
    </row>
    <row r="633" spans="2:65" s="1" customFormat="1" ht="24.2" customHeight="1">
      <c r="B633" s="126"/>
      <c r="C633" s="127" t="s">
        <v>1201</v>
      </c>
      <c r="D633" s="127" t="s">
        <v>118</v>
      </c>
      <c r="E633" s="128" t="s">
        <v>1202</v>
      </c>
      <c r="F633" s="129" t="s">
        <v>1203</v>
      </c>
      <c r="G633" s="130" t="s">
        <v>349</v>
      </c>
      <c r="H633" s="131">
        <v>0.63</v>
      </c>
      <c r="I633" s="132"/>
      <c r="J633" s="133">
        <f>ROUND(I633*H633,2)</f>
        <v>0</v>
      </c>
      <c r="K633" s="129" t="s">
        <v>122</v>
      </c>
      <c r="L633" s="31"/>
      <c r="M633" s="134" t="s">
        <v>3</v>
      </c>
      <c r="N633" s="135" t="s">
        <v>43</v>
      </c>
      <c r="P633" s="136">
        <f>O633*H633</f>
        <v>0</v>
      </c>
      <c r="Q633" s="136">
        <v>0</v>
      </c>
      <c r="R633" s="136">
        <f>Q633*H633</f>
        <v>0</v>
      </c>
      <c r="S633" s="136">
        <v>0</v>
      </c>
      <c r="T633" s="137">
        <f>S633*H633</f>
        <v>0</v>
      </c>
      <c r="AR633" s="138" t="s">
        <v>138</v>
      </c>
      <c r="AT633" s="138" t="s">
        <v>118</v>
      </c>
      <c r="AU633" s="138" t="s">
        <v>82</v>
      </c>
      <c r="AY633" s="16" t="s">
        <v>115</v>
      </c>
      <c r="BE633" s="139">
        <f>IF(N633="základní",J633,0)</f>
        <v>0</v>
      </c>
      <c r="BF633" s="139">
        <f>IF(N633="snížená",J633,0)</f>
        <v>0</v>
      </c>
      <c r="BG633" s="139">
        <f>IF(N633="zákl. přenesená",J633,0)</f>
        <v>0</v>
      </c>
      <c r="BH633" s="139">
        <f>IF(N633="sníž. přenesená",J633,0)</f>
        <v>0</v>
      </c>
      <c r="BI633" s="139">
        <f>IF(N633="nulová",J633,0)</f>
        <v>0</v>
      </c>
      <c r="BJ633" s="16" t="s">
        <v>80</v>
      </c>
      <c r="BK633" s="139">
        <f>ROUND(I633*H633,2)</f>
        <v>0</v>
      </c>
      <c r="BL633" s="16" t="s">
        <v>138</v>
      </c>
      <c r="BM633" s="138" t="s">
        <v>1204</v>
      </c>
    </row>
    <row r="634" spans="2:65" s="1" customFormat="1">
      <c r="B634" s="31"/>
      <c r="D634" s="140" t="s">
        <v>125</v>
      </c>
      <c r="F634" s="141" t="s">
        <v>1205</v>
      </c>
      <c r="I634" s="142"/>
      <c r="L634" s="31"/>
      <c r="M634" s="143"/>
      <c r="T634" s="52"/>
      <c r="AT634" s="16" t="s">
        <v>125</v>
      </c>
      <c r="AU634" s="16" t="s">
        <v>82</v>
      </c>
    </row>
    <row r="635" spans="2:65" s="12" customFormat="1">
      <c r="B635" s="144"/>
      <c r="D635" s="145" t="s">
        <v>136</v>
      </c>
      <c r="E635" s="146" t="s">
        <v>3</v>
      </c>
      <c r="F635" s="147" t="s">
        <v>1206</v>
      </c>
      <c r="H635" s="148">
        <v>0.63</v>
      </c>
      <c r="I635" s="149"/>
      <c r="L635" s="144"/>
      <c r="M635" s="150"/>
      <c r="T635" s="151"/>
      <c r="AT635" s="146" t="s">
        <v>136</v>
      </c>
      <c r="AU635" s="146" t="s">
        <v>82</v>
      </c>
      <c r="AV635" s="12" t="s">
        <v>82</v>
      </c>
      <c r="AW635" s="12" t="s">
        <v>33</v>
      </c>
      <c r="AX635" s="12" t="s">
        <v>80</v>
      </c>
      <c r="AY635" s="146" t="s">
        <v>115</v>
      </c>
    </row>
    <row r="636" spans="2:65" s="1" customFormat="1" ht="37.9" customHeight="1">
      <c r="B636" s="126"/>
      <c r="C636" s="127" t="s">
        <v>1207</v>
      </c>
      <c r="D636" s="127" t="s">
        <v>118</v>
      </c>
      <c r="E636" s="128" t="s">
        <v>1208</v>
      </c>
      <c r="F636" s="129" t="s">
        <v>1209</v>
      </c>
      <c r="G636" s="130" t="s">
        <v>349</v>
      </c>
      <c r="H636" s="131">
        <v>11.97</v>
      </c>
      <c r="I636" s="132"/>
      <c r="J636" s="133">
        <f>ROUND(I636*H636,2)</f>
        <v>0</v>
      </c>
      <c r="K636" s="129" t="s">
        <v>122</v>
      </c>
      <c r="L636" s="31"/>
      <c r="M636" s="134" t="s">
        <v>3</v>
      </c>
      <c r="N636" s="135" t="s">
        <v>43</v>
      </c>
      <c r="P636" s="136">
        <f>O636*H636</f>
        <v>0</v>
      </c>
      <c r="Q636" s="136">
        <v>0</v>
      </c>
      <c r="R636" s="136">
        <f>Q636*H636</f>
        <v>0</v>
      </c>
      <c r="S636" s="136">
        <v>0</v>
      </c>
      <c r="T636" s="137">
        <f>S636*H636</f>
        <v>0</v>
      </c>
      <c r="AR636" s="138" t="s">
        <v>138</v>
      </c>
      <c r="AT636" s="138" t="s">
        <v>118</v>
      </c>
      <c r="AU636" s="138" t="s">
        <v>82</v>
      </c>
      <c r="AY636" s="16" t="s">
        <v>115</v>
      </c>
      <c r="BE636" s="139">
        <f>IF(N636="základní",J636,0)</f>
        <v>0</v>
      </c>
      <c r="BF636" s="139">
        <f>IF(N636="snížená",J636,0)</f>
        <v>0</v>
      </c>
      <c r="BG636" s="139">
        <f>IF(N636="zákl. přenesená",J636,0)</f>
        <v>0</v>
      </c>
      <c r="BH636" s="139">
        <f>IF(N636="sníž. přenesená",J636,0)</f>
        <v>0</v>
      </c>
      <c r="BI636" s="139">
        <f>IF(N636="nulová",J636,0)</f>
        <v>0</v>
      </c>
      <c r="BJ636" s="16" t="s">
        <v>80</v>
      </c>
      <c r="BK636" s="139">
        <f>ROUND(I636*H636,2)</f>
        <v>0</v>
      </c>
      <c r="BL636" s="16" t="s">
        <v>138</v>
      </c>
      <c r="BM636" s="138" t="s">
        <v>1210</v>
      </c>
    </row>
    <row r="637" spans="2:65" s="1" customFormat="1">
      <c r="B637" s="31"/>
      <c r="D637" s="140" t="s">
        <v>125</v>
      </c>
      <c r="F637" s="141" t="s">
        <v>1211</v>
      </c>
      <c r="I637" s="142"/>
      <c r="L637" s="31"/>
      <c r="M637" s="143"/>
      <c r="T637" s="52"/>
      <c r="AT637" s="16" t="s">
        <v>125</v>
      </c>
      <c r="AU637" s="16" t="s">
        <v>82</v>
      </c>
    </row>
    <row r="638" spans="2:65" s="12" customFormat="1">
      <c r="B638" s="144"/>
      <c r="D638" s="145" t="s">
        <v>136</v>
      </c>
      <c r="E638" s="146" t="s">
        <v>3</v>
      </c>
      <c r="F638" s="147" t="s">
        <v>1212</v>
      </c>
      <c r="H638" s="148">
        <v>11.97</v>
      </c>
      <c r="I638" s="149"/>
      <c r="L638" s="144"/>
      <c r="M638" s="150"/>
      <c r="T638" s="151"/>
      <c r="AT638" s="146" t="s">
        <v>136</v>
      </c>
      <c r="AU638" s="146" t="s">
        <v>82</v>
      </c>
      <c r="AV638" s="12" t="s">
        <v>82</v>
      </c>
      <c r="AW638" s="12" t="s">
        <v>33</v>
      </c>
      <c r="AX638" s="12" t="s">
        <v>80</v>
      </c>
      <c r="AY638" s="146" t="s">
        <v>115</v>
      </c>
    </row>
    <row r="639" spans="2:65" s="1" customFormat="1" ht="16.5" customHeight="1">
      <c r="B639" s="126"/>
      <c r="C639" s="127" t="s">
        <v>1213</v>
      </c>
      <c r="D639" s="127" t="s">
        <v>118</v>
      </c>
      <c r="E639" s="128" t="s">
        <v>1214</v>
      </c>
      <c r="F639" s="129" t="s">
        <v>1215</v>
      </c>
      <c r="G639" s="130" t="s">
        <v>349</v>
      </c>
      <c r="H639" s="131">
        <v>662.63499999999999</v>
      </c>
      <c r="I639" s="132"/>
      <c r="J639" s="133">
        <f>ROUND(I639*H639,2)</f>
        <v>0</v>
      </c>
      <c r="K639" s="129" t="s">
        <v>122</v>
      </c>
      <c r="L639" s="31"/>
      <c r="M639" s="134" t="s">
        <v>3</v>
      </c>
      <c r="N639" s="135" t="s">
        <v>43</v>
      </c>
      <c r="P639" s="136">
        <f>O639*H639</f>
        <v>0</v>
      </c>
      <c r="Q639" s="136">
        <v>0</v>
      </c>
      <c r="R639" s="136">
        <f>Q639*H639</f>
        <v>0</v>
      </c>
      <c r="S639" s="136">
        <v>0</v>
      </c>
      <c r="T639" s="137">
        <f>S639*H639</f>
        <v>0</v>
      </c>
      <c r="AR639" s="138" t="s">
        <v>138</v>
      </c>
      <c r="AT639" s="138" t="s">
        <v>118</v>
      </c>
      <c r="AU639" s="138" t="s">
        <v>82</v>
      </c>
      <c r="AY639" s="16" t="s">
        <v>115</v>
      </c>
      <c r="BE639" s="139">
        <f>IF(N639="základní",J639,0)</f>
        <v>0</v>
      </c>
      <c r="BF639" s="139">
        <f>IF(N639="snížená",J639,0)</f>
        <v>0</v>
      </c>
      <c r="BG639" s="139">
        <f>IF(N639="zákl. přenesená",J639,0)</f>
        <v>0</v>
      </c>
      <c r="BH639" s="139">
        <f>IF(N639="sníž. přenesená",J639,0)</f>
        <v>0</v>
      </c>
      <c r="BI639" s="139">
        <f>IF(N639="nulová",J639,0)</f>
        <v>0</v>
      </c>
      <c r="BJ639" s="16" t="s">
        <v>80</v>
      </c>
      <c r="BK639" s="139">
        <f>ROUND(I639*H639,2)</f>
        <v>0</v>
      </c>
      <c r="BL639" s="16" t="s">
        <v>138</v>
      </c>
      <c r="BM639" s="138" t="s">
        <v>1216</v>
      </c>
    </row>
    <row r="640" spans="2:65" s="1" customFormat="1">
      <c r="B640" s="31"/>
      <c r="D640" s="140" t="s">
        <v>125</v>
      </c>
      <c r="F640" s="141" t="s">
        <v>1217</v>
      </c>
      <c r="I640" s="142"/>
      <c r="L640" s="31"/>
      <c r="M640" s="143"/>
      <c r="T640" s="52"/>
      <c r="AT640" s="16" t="s">
        <v>125</v>
      </c>
      <c r="AU640" s="16" t="s">
        <v>82</v>
      </c>
    </row>
    <row r="641" spans="2:65" s="12" customFormat="1">
      <c r="B641" s="144"/>
      <c r="D641" s="145" t="s">
        <v>136</v>
      </c>
      <c r="E641" s="146" t="s">
        <v>3</v>
      </c>
      <c r="F641" s="147" t="s">
        <v>1182</v>
      </c>
      <c r="H641" s="148">
        <v>45.54</v>
      </c>
      <c r="I641" s="149"/>
      <c r="L641" s="144"/>
      <c r="M641" s="150"/>
      <c r="T641" s="151"/>
      <c r="AT641" s="146" t="s">
        <v>136</v>
      </c>
      <c r="AU641" s="146" t="s">
        <v>82</v>
      </c>
      <c r="AV641" s="12" t="s">
        <v>82</v>
      </c>
      <c r="AW641" s="12" t="s">
        <v>33</v>
      </c>
      <c r="AX641" s="12" t="s">
        <v>72</v>
      </c>
      <c r="AY641" s="146" t="s">
        <v>115</v>
      </c>
    </row>
    <row r="642" spans="2:65" s="12" customFormat="1">
      <c r="B642" s="144"/>
      <c r="D642" s="145" t="s">
        <v>136</v>
      </c>
      <c r="E642" s="146" t="s">
        <v>3</v>
      </c>
      <c r="F642" s="147" t="s">
        <v>1183</v>
      </c>
      <c r="H642" s="148">
        <v>202.97499999999999</v>
      </c>
      <c r="I642" s="149"/>
      <c r="L642" s="144"/>
      <c r="M642" s="150"/>
      <c r="T642" s="151"/>
      <c r="AT642" s="146" t="s">
        <v>136</v>
      </c>
      <c r="AU642" s="146" t="s">
        <v>82</v>
      </c>
      <c r="AV642" s="12" t="s">
        <v>82</v>
      </c>
      <c r="AW642" s="12" t="s">
        <v>33</v>
      </c>
      <c r="AX642" s="12" t="s">
        <v>72</v>
      </c>
      <c r="AY642" s="146" t="s">
        <v>115</v>
      </c>
    </row>
    <row r="643" spans="2:65" s="12" customFormat="1">
      <c r="B643" s="144"/>
      <c r="D643" s="145" t="s">
        <v>136</v>
      </c>
      <c r="E643" s="146" t="s">
        <v>3</v>
      </c>
      <c r="F643" s="147" t="s">
        <v>1184</v>
      </c>
      <c r="H643" s="148">
        <v>61.75</v>
      </c>
      <c r="I643" s="149"/>
      <c r="L643" s="144"/>
      <c r="M643" s="150"/>
      <c r="T643" s="151"/>
      <c r="AT643" s="146" t="s">
        <v>136</v>
      </c>
      <c r="AU643" s="146" t="s">
        <v>82</v>
      </c>
      <c r="AV643" s="12" t="s">
        <v>82</v>
      </c>
      <c r="AW643" s="12" t="s">
        <v>33</v>
      </c>
      <c r="AX643" s="12" t="s">
        <v>72</v>
      </c>
      <c r="AY643" s="146" t="s">
        <v>115</v>
      </c>
    </row>
    <row r="644" spans="2:65" s="12" customFormat="1">
      <c r="B644" s="144"/>
      <c r="D644" s="145" t="s">
        <v>136</v>
      </c>
      <c r="E644" s="146" t="s">
        <v>3</v>
      </c>
      <c r="F644" s="147" t="s">
        <v>1185</v>
      </c>
      <c r="H644" s="148">
        <v>3.6</v>
      </c>
      <c r="I644" s="149"/>
      <c r="L644" s="144"/>
      <c r="M644" s="150"/>
      <c r="T644" s="151"/>
      <c r="AT644" s="146" t="s">
        <v>136</v>
      </c>
      <c r="AU644" s="146" t="s">
        <v>82</v>
      </c>
      <c r="AV644" s="12" t="s">
        <v>82</v>
      </c>
      <c r="AW644" s="12" t="s">
        <v>33</v>
      </c>
      <c r="AX644" s="12" t="s">
        <v>72</v>
      </c>
      <c r="AY644" s="146" t="s">
        <v>115</v>
      </c>
    </row>
    <row r="645" spans="2:65" s="12" customFormat="1">
      <c r="B645" s="144"/>
      <c r="D645" s="145" t="s">
        <v>136</v>
      </c>
      <c r="E645" s="146" t="s">
        <v>3</v>
      </c>
      <c r="F645" s="147" t="s">
        <v>1186</v>
      </c>
      <c r="H645" s="148">
        <v>2</v>
      </c>
      <c r="I645" s="149"/>
      <c r="L645" s="144"/>
      <c r="M645" s="150"/>
      <c r="T645" s="151"/>
      <c r="AT645" s="146" t="s">
        <v>136</v>
      </c>
      <c r="AU645" s="146" t="s">
        <v>82</v>
      </c>
      <c r="AV645" s="12" t="s">
        <v>82</v>
      </c>
      <c r="AW645" s="12" t="s">
        <v>33</v>
      </c>
      <c r="AX645" s="12" t="s">
        <v>72</v>
      </c>
      <c r="AY645" s="146" t="s">
        <v>115</v>
      </c>
    </row>
    <row r="646" spans="2:65" s="12" customFormat="1">
      <c r="B646" s="144"/>
      <c r="D646" s="145" t="s">
        <v>136</v>
      </c>
      <c r="E646" s="146" t="s">
        <v>3</v>
      </c>
      <c r="F646" s="147" t="s">
        <v>1187</v>
      </c>
      <c r="H646" s="148">
        <v>231.57</v>
      </c>
      <c r="I646" s="149"/>
      <c r="L646" s="144"/>
      <c r="M646" s="150"/>
      <c r="T646" s="151"/>
      <c r="AT646" s="146" t="s">
        <v>136</v>
      </c>
      <c r="AU646" s="146" t="s">
        <v>82</v>
      </c>
      <c r="AV646" s="12" t="s">
        <v>82</v>
      </c>
      <c r="AW646" s="12" t="s">
        <v>33</v>
      </c>
      <c r="AX646" s="12" t="s">
        <v>72</v>
      </c>
      <c r="AY646" s="146" t="s">
        <v>115</v>
      </c>
    </row>
    <row r="647" spans="2:65" s="12" customFormat="1">
      <c r="B647" s="144"/>
      <c r="D647" s="145" t="s">
        <v>136</v>
      </c>
      <c r="E647" s="146" t="s">
        <v>3</v>
      </c>
      <c r="F647" s="147" t="s">
        <v>1188</v>
      </c>
      <c r="H647" s="148">
        <v>115.2</v>
      </c>
      <c r="I647" s="149"/>
      <c r="L647" s="144"/>
      <c r="M647" s="150"/>
      <c r="T647" s="151"/>
      <c r="AT647" s="146" t="s">
        <v>136</v>
      </c>
      <c r="AU647" s="146" t="s">
        <v>82</v>
      </c>
      <c r="AV647" s="12" t="s">
        <v>82</v>
      </c>
      <c r="AW647" s="12" t="s">
        <v>33</v>
      </c>
      <c r="AX647" s="12" t="s">
        <v>72</v>
      </c>
      <c r="AY647" s="146" t="s">
        <v>115</v>
      </c>
    </row>
    <row r="648" spans="2:65" s="13" customFormat="1">
      <c r="B648" s="153"/>
      <c r="D648" s="145" t="s">
        <v>136</v>
      </c>
      <c r="E648" s="154" t="s">
        <v>3</v>
      </c>
      <c r="F648" s="155" t="s">
        <v>200</v>
      </c>
      <c r="H648" s="156">
        <v>662.63499999999999</v>
      </c>
      <c r="I648" s="157"/>
      <c r="L648" s="153"/>
      <c r="M648" s="158"/>
      <c r="T648" s="159"/>
      <c r="AT648" s="154" t="s">
        <v>136</v>
      </c>
      <c r="AU648" s="154" t="s">
        <v>82</v>
      </c>
      <c r="AV648" s="13" t="s">
        <v>138</v>
      </c>
      <c r="AW648" s="13" t="s">
        <v>33</v>
      </c>
      <c r="AX648" s="13" t="s">
        <v>80</v>
      </c>
      <c r="AY648" s="154" t="s">
        <v>115</v>
      </c>
    </row>
    <row r="649" spans="2:65" s="1" customFormat="1" ht="21.75" customHeight="1">
      <c r="B649" s="126"/>
      <c r="C649" s="127" t="s">
        <v>1218</v>
      </c>
      <c r="D649" s="127" t="s">
        <v>118</v>
      </c>
      <c r="E649" s="128" t="s">
        <v>1219</v>
      </c>
      <c r="F649" s="129" t="s">
        <v>1220</v>
      </c>
      <c r="G649" s="130" t="s">
        <v>349</v>
      </c>
      <c r="H649" s="131">
        <v>0.63</v>
      </c>
      <c r="I649" s="132"/>
      <c r="J649" s="133">
        <f>ROUND(I649*H649,2)</f>
        <v>0</v>
      </c>
      <c r="K649" s="129" t="s">
        <v>122</v>
      </c>
      <c r="L649" s="31"/>
      <c r="M649" s="134" t="s">
        <v>3</v>
      </c>
      <c r="N649" s="135" t="s">
        <v>43</v>
      </c>
      <c r="P649" s="136">
        <f>O649*H649</f>
        <v>0</v>
      </c>
      <c r="Q649" s="136">
        <v>0</v>
      </c>
      <c r="R649" s="136">
        <f>Q649*H649</f>
        <v>0</v>
      </c>
      <c r="S649" s="136">
        <v>0</v>
      </c>
      <c r="T649" s="137">
        <f>S649*H649</f>
        <v>0</v>
      </c>
      <c r="AR649" s="138" t="s">
        <v>138</v>
      </c>
      <c r="AT649" s="138" t="s">
        <v>118</v>
      </c>
      <c r="AU649" s="138" t="s">
        <v>82</v>
      </c>
      <c r="AY649" s="16" t="s">
        <v>115</v>
      </c>
      <c r="BE649" s="139">
        <f>IF(N649="základní",J649,0)</f>
        <v>0</v>
      </c>
      <c r="BF649" s="139">
        <f>IF(N649="snížená",J649,0)</f>
        <v>0</v>
      </c>
      <c r="BG649" s="139">
        <f>IF(N649="zákl. přenesená",J649,0)</f>
        <v>0</v>
      </c>
      <c r="BH649" s="139">
        <f>IF(N649="sníž. přenesená",J649,0)</f>
        <v>0</v>
      </c>
      <c r="BI649" s="139">
        <f>IF(N649="nulová",J649,0)</f>
        <v>0</v>
      </c>
      <c r="BJ649" s="16" t="s">
        <v>80</v>
      </c>
      <c r="BK649" s="139">
        <f>ROUND(I649*H649,2)</f>
        <v>0</v>
      </c>
      <c r="BL649" s="16" t="s">
        <v>138</v>
      </c>
      <c r="BM649" s="138" t="s">
        <v>1221</v>
      </c>
    </row>
    <row r="650" spans="2:65" s="1" customFormat="1">
      <c r="B650" s="31"/>
      <c r="D650" s="140" t="s">
        <v>125</v>
      </c>
      <c r="F650" s="141" t="s">
        <v>1222</v>
      </c>
      <c r="I650" s="142"/>
      <c r="L650" s="31"/>
      <c r="M650" s="143"/>
      <c r="T650" s="52"/>
      <c r="AT650" s="16" t="s">
        <v>125</v>
      </c>
      <c r="AU650" s="16" t="s">
        <v>82</v>
      </c>
    </row>
    <row r="651" spans="2:65" s="12" customFormat="1">
      <c r="B651" s="144"/>
      <c r="D651" s="145" t="s">
        <v>136</v>
      </c>
      <c r="E651" s="146" t="s">
        <v>3</v>
      </c>
      <c r="F651" s="147" t="s">
        <v>1206</v>
      </c>
      <c r="H651" s="148">
        <v>0.63</v>
      </c>
      <c r="I651" s="149"/>
      <c r="L651" s="144"/>
      <c r="M651" s="150"/>
      <c r="T651" s="151"/>
      <c r="AT651" s="146" t="s">
        <v>136</v>
      </c>
      <c r="AU651" s="146" t="s">
        <v>82</v>
      </c>
      <c r="AV651" s="12" t="s">
        <v>82</v>
      </c>
      <c r="AW651" s="12" t="s">
        <v>33</v>
      </c>
      <c r="AX651" s="12" t="s">
        <v>80</v>
      </c>
      <c r="AY651" s="146" t="s">
        <v>115</v>
      </c>
    </row>
    <row r="652" spans="2:65" s="1" customFormat="1" ht="24.2" customHeight="1">
      <c r="B652" s="126"/>
      <c r="C652" s="127" t="s">
        <v>1223</v>
      </c>
      <c r="D652" s="127" t="s">
        <v>118</v>
      </c>
      <c r="E652" s="128" t="s">
        <v>1224</v>
      </c>
      <c r="F652" s="129" t="s">
        <v>1225</v>
      </c>
      <c r="G652" s="130" t="s">
        <v>349</v>
      </c>
      <c r="H652" s="131">
        <v>5.6</v>
      </c>
      <c r="I652" s="132"/>
      <c r="J652" s="133">
        <f>ROUND(I652*H652,2)</f>
        <v>0</v>
      </c>
      <c r="K652" s="129" t="s">
        <v>122</v>
      </c>
      <c r="L652" s="31"/>
      <c r="M652" s="134" t="s">
        <v>3</v>
      </c>
      <c r="N652" s="135" t="s">
        <v>43</v>
      </c>
      <c r="P652" s="136">
        <f>O652*H652</f>
        <v>0</v>
      </c>
      <c r="Q652" s="136">
        <v>0</v>
      </c>
      <c r="R652" s="136">
        <f>Q652*H652</f>
        <v>0</v>
      </c>
      <c r="S652" s="136">
        <v>0</v>
      </c>
      <c r="T652" s="137">
        <f>S652*H652</f>
        <v>0</v>
      </c>
      <c r="AR652" s="138" t="s">
        <v>138</v>
      </c>
      <c r="AT652" s="138" t="s">
        <v>118</v>
      </c>
      <c r="AU652" s="138" t="s">
        <v>82</v>
      </c>
      <c r="AY652" s="16" t="s">
        <v>115</v>
      </c>
      <c r="BE652" s="139">
        <f>IF(N652="základní",J652,0)</f>
        <v>0</v>
      </c>
      <c r="BF652" s="139">
        <f>IF(N652="snížená",J652,0)</f>
        <v>0</v>
      </c>
      <c r="BG652" s="139">
        <f>IF(N652="zákl. přenesená",J652,0)</f>
        <v>0</v>
      </c>
      <c r="BH652" s="139">
        <f>IF(N652="sníž. přenesená",J652,0)</f>
        <v>0</v>
      </c>
      <c r="BI652" s="139">
        <f>IF(N652="nulová",J652,0)</f>
        <v>0</v>
      </c>
      <c r="BJ652" s="16" t="s">
        <v>80</v>
      </c>
      <c r="BK652" s="139">
        <f>ROUND(I652*H652,2)</f>
        <v>0</v>
      </c>
      <c r="BL652" s="16" t="s">
        <v>138</v>
      </c>
      <c r="BM652" s="138" t="s">
        <v>1226</v>
      </c>
    </row>
    <row r="653" spans="2:65" s="1" customFormat="1">
      <c r="B653" s="31"/>
      <c r="D653" s="140" t="s">
        <v>125</v>
      </c>
      <c r="F653" s="141" t="s">
        <v>1227</v>
      </c>
      <c r="I653" s="142"/>
      <c r="L653" s="31"/>
      <c r="M653" s="143"/>
      <c r="T653" s="52"/>
      <c r="AT653" s="16" t="s">
        <v>125</v>
      </c>
      <c r="AU653" s="16" t="s">
        <v>82</v>
      </c>
    </row>
    <row r="654" spans="2:65" s="12" customFormat="1">
      <c r="B654" s="144"/>
      <c r="D654" s="145" t="s">
        <v>136</v>
      </c>
      <c r="E654" s="146" t="s">
        <v>3</v>
      </c>
      <c r="F654" s="147" t="s">
        <v>1185</v>
      </c>
      <c r="H654" s="148">
        <v>3.6</v>
      </c>
      <c r="I654" s="149"/>
      <c r="L654" s="144"/>
      <c r="M654" s="150"/>
      <c r="T654" s="151"/>
      <c r="AT654" s="146" t="s">
        <v>136</v>
      </c>
      <c r="AU654" s="146" t="s">
        <v>82</v>
      </c>
      <c r="AV654" s="12" t="s">
        <v>82</v>
      </c>
      <c r="AW654" s="12" t="s">
        <v>33</v>
      </c>
      <c r="AX654" s="12" t="s">
        <v>72</v>
      </c>
      <c r="AY654" s="146" t="s">
        <v>115</v>
      </c>
    </row>
    <row r="655" spans="2:65" s="12" customFormat="1">
      <c r="B655" s="144"/>
      <c r="D655" s="145" t="s">
        <v>136</v>
      </c>
      <c r="E655" s="146" t="s">
        <v>3</v>
      </c>
      <c r="F655" s="147" t="s">
        <v>1186</v>
      </c>
      <c r="H655" s="148">
        <v>2</v>
      </c>
      <c r="I655" s="149"/>
      <c r="L655" s="144"/>
      <c r="M655" s="150"/>
      <c r="T655" s="151"/>
      <c r="AT655" s="146" t="s">
        <v>136</v>
      </c>
      <c r="AU655" s="146" t="s">
        <v>82</v>
      </c>
      <c r="AV655" s="12" t="s">
        <v>82</v>
      </c>
      <c r="AW655" s="12" t="s">
        <v>33</v>
      </c>
      <c r="AX655" s="12" t="s">
        <v>72</v>
      </c>
      <c r="AY655" s="146" t="s">
        <v>115</v>
      </c>
    </row>
    <row r="656" spans="2:65" s="13" customFormat="1">
      <c r="B656" s="153"/>
      <c r="D656" s="145" t="s">
        <v>136</v>
      </c>
      <c r="E656" s="154" t="s">
        <v>3</v>
      </c>
      <c r="F656" s="155" t="s">
        <v>200</v>
      </c>
      <c r="H656" s="156">
        <v>5.6</v>
      </c>
      <c r="I656" s="157"/>
      <c r="L656" s="153"/>
      <c r="M656" s="158"/>
      <c r="T656" s="159"/>
      <c r="AT656" s="154" t="s">
        <v>136</v>
      </c>
      <c r="AU656" s="154" t="s">
        <v>82</v>
      </c>
      <c r="AV656" s="13" t="s">
        <v>138</v>
      </c>
      <c r="AW656" s="13" t="s">
        <v>33</v>
      </c>
      <c r="AX656" s="13" t="s">
        <v>80</v>
      </c>
      <c r="AY656" s="154" t="s">
        <v>115</v>
      </c>
    </row>
    <row r="657" spans="2:65" s="1" customFormat="1" ht="24.2" customHeight="1">
      <c r="B657" s="126"/>
      <c r="C657" s="127" t="s">
        <v>1228</v>
      </c>
      <c r="D657" s="127" t="s">
        <v>118</v>
      </c>
      <c r="E657" s="128" t="s">
        <v>1229</v>
      </c>
      <c r="F657" s="129" t="s">
        <v>1230</v>
      </c>
      <c r="G657" s="130" t="s">
        <v>349</v>
      </c>
      <c r="H657" s="131">
        <v>115.2</v>
      </c>
      <c r="I657" s="132"/>
      <c r="J657" s="133">
        <f>ROUND(I657*H657,2)</f>
        <v>0</v>
      </c>
      <c r="K657" s="129" t="s">
        <v>122</v>
      </c>
      <c r="L657" s="31"/>
      <c r="M657" s="134" t="s">
        <v>3</v>
      </c>
      <c r="N657" s="135" t="s">
        <v>43</v>
      </c>
      <c r="P657" s="136">
        <f>O657*H657</f>
        <v>0</v>
      </c>
      <c r="Q657" s="136">
        <v>0</v>
      </c>
      <c r="R657" s="136">
        <f>Q657*H657</f>
        <v>0</v>
      </c>
      <c r="S657" s="136">
        <v>0</v>
      </c>
      <c r="T657" s="137">
        <f>S657*H657</f>
        <v>0</v>
      </c>
      <c r="AR657" s="138" t="s">
        <v>138</v>
      </c>
      <c r="AT657" s="138" t="s">
        <v>118</v>
      </c>
      <c r="AU657" s="138" t="s">
        <v>82</v>
      </c>
      <c r="AY657" s="16" t="s">
        <v>115</v>
      </c>
      <c r="BE657" s="139">
        <f>IF(N657="základní",J657,0)</f>
        <v>0</v>
      </c>
      <c r="BF657" s="139">
        <f>IF(N657="snížená",J657,0)</f>
        <v>0</v>
      </c>
      <c r="BG657" s="139">
        <f>IF(N657="zákl. přenesená",J657,0)</f>
        <v>0</v>
      </c>
      <c r="BH657" s="139">
        <f>IF(N657="sníž. přenesená",J657,0)</f>
        <v>0</v>
      </c>
      <c r="BI657" s="139">
        <f>IF(N657="nulová",J657,0)</f>
        <v>0</v>
      </c>
      <c r="BJ657" s="16" t="s">
        <v>80</v>
      </c>
      <c r="BK657" s="139">
        <f>ROUND(I657*H657,2)</f>
        <v>0</v>
      </c>
      <c r="BL657" s="16" t="s">
        <v>138</v>
      </c>
      <c r="BM657" s="138" t="s">
        <v>1231</v>
      </c>
    </row>
    <row r="658" spans="2:65" s="1" customFormat="1">
      <c r="B658" s="31"/>
      <c r="D658" s="140" t="s">
        <v>125</v>
      </c>
      <c r="F658" s="141" t="s">
        <v>1232</v>
      </c>
      <c r="I658" s="142"/>
      <c r="L658" s="31"/>
      <c r="M658" s="143"/>
      <c r="T658" s="52"/>
      <c r="AT658" s="16" t="s">
        <v>125</v>
      </c>
      <c r="AU658" s="16" t="s">
        <v>82</v>
      </c>
    </row>
    <row r="659" spans="2:65" s="12" customFormat="1">
      <c r="B659" s="144"/>
      <c r="D659" s="145" t="s">
        <v>136</v>
      </c>
      <c r="E659" s="146" t="s">
        <v>3</v>
      </c>
      <c r="F659" s="147" t="s">
        <v>1188</v>
      </c>
      <c r="H659" s="148">
        <v>115.2</v>
      </c>
      <c r="I659" s="149"/>
      <c r="L659" s="144"/>
      <c r="M659" s="150"/>
      <c r="T659" s="151"/>
      <c r="AT659" s="146" t="s">
        <v>136</v>
      </c>
      <c r="AU659" s="146" t="s">
        <v>82</v>
      </c>
      <c r="AV659" s="12" t="s">
        <v>82</v>
      </c>
      <c r="AW659" s="12" t="s">
        <v>33</v>
      </c>
      <c r="AX659" s="12" t="s">
        <v>80</v>
      </c>
      <c r="AY659" s="146" t="s">
        <v>115</v>
      </c>
    </row>
    <row r="660" spans="2:65" s="1" customFormat="1" ht="24.2" customHeight="1">
      <c r="B660" s="126"/>
      <c r="C660" s="127" t="s">
        <v>1233</v>
      </c>
      <c r="D660" s="127" t="s">
        <v>118</v>
      </c>
      <c r="E660" s="128" t="s">
        <v>1234</v>
      </c>
      <c r="F660" s="129" t="s">
        <v>1235</v>
      </c>
      <c r="G660" s="130" t="s">
        <v>349</v>
      </c>
      <c r="H660" s="131">
        <v>225.92</v>
      </c>
      <c r="I660" s="132"/>
      <c r="J660" s="133">
        <f>ROUND(I660*H660,2)</f>
        <v>0</v>
      </c>
      <c r="K660" s="129" t="s">
        <v>122</v>
      </c>
      <c r="L660" s="31"/>
      <c r="M660" s="134" t="s">
        <v>3</v>
      </c>
      <c r="N660" s="135" t="s">
        <v>43</v>
      </c>
      <c r="P660" s="136">
        <f>O660*H660</f>
        <v>0</v>
      </c>
      <c r="Q660" s="136">
        <v>0</v>
      </c>
      <c r="R660" s="136">
        <f>Q660*H660</f>
        <v>0</v>
      </c>
      <c r="S660" s="136">
        <v>0</v>
      </c>
      <c r="T660" s="137">
        <f>S660*H660</f>
        <v>0</v>
      </c>
      <c r="AR660" s="138" t="s">
        <v>138</v>
      </c>
      <c r="AT660" s="138" t="s">
        <v>118</v>
      </c>
      <c r="AU660" s="138" t="s">
        <v>82</v>
      </c>
      <c r="AY660" s="16" t="s">
        <v>115</v>
      </c>
      <c r="BE660" s="139">
        <f>IF(N660="základní",J660,0)</f>
        <v>0</v>
      </c>
      <c r="BF660" s="139">
        <f>IF(N660="snížená",J660,0)</f>
        <v>0</v>
      </c>
      <c r="BG660" s="139">
        <f>IF(N660="zákl. přenesená",J660,0)</f>
        <v>0</v>
      </c>
      <c r="BH660" s="139">
        <f>IF(N660="sníž. přenesená",J660,0)</f>
        <v>0</v>
      </c>
      <c r="BI660" s="139">
        <f>IF(N660="nulová",J660,0)</f>
        <v>0</v>
      </c>
      <c r="BJ660" s="16" t="s">
        <v>80</v>
      </c>
      <c r="BK660" s="139">
        <f>ROUND(I660*H660,2)</f>
        <v>0</v>
      </c>
      <c r="BL660" s="16" t="s">
        <v>138</v>
      </c>
      <c r="BM660" s="138" t="s">
        <v>1236</v>
      </c>
    </row>
    <row r="661" spans="2:65" s="1" customFormat="1">
      <c r="B661" s="31"/>
      <c r="D661" s="140" t="s">
        <v>125</v>
      </c>
      <c r="F661" s="141" t="s">
        <v>1237</v>
      </c>
      <c r="I661" s="142"/>
      <c r="L661" s="31"/>
      <c r="M661" s="143"/>
      <c r="T661" s="52"/>
      <c r="AT661" s="16" t="s">
        <v>125</v>
      </c>
      <c r="AU661" s="16" t="s">
        <v>82</v>
      </c>
    </row>
    <row r="662" spans="2:65" s="12" customFormat="1">
      <c r="B662" s="144"/>
      <c r="D662" s="145" t="s">
        <v>136</v>
      </c>
      <c r="E662" s="146" t="s">
        <v>3</v>
      </c>
      <c r="F662" s="147" t="s">
        <v>1238</v>
      </c>
      <c r="H662" s="148">
        <v>225.92</v>
      </c>
      <c r="I662" s="149"/>
      <c r="L662" s="144"/>
      <c r="M662" s="150"/>
      <c r="T662" s="151"/>
      <c r="AT662" s="146" t="s">
        <v>136</v>
      </c>
      <c r="AU662" s="146" t="s">
        <v>82</v>
      </c>
      <c r="AV662" s="12" t="s">
        <v>82</v>
      </c>
      <c r="AW662" s="12" t="s">
        <v>33</v>
      </c>
      <c r="AX662" s="12" t="s">
        <v>80</v>
      </c>
      <c r="AY662" s="146" t="s">
        <v>115</v>
      </c>
    </row>
    <row r="663" spans="2:65" s="1" customFormat="1" ht="24.2" customHeight="1">
      <c r="B663" s="126"/>
      <c r="C663" s="127" t="s">
        <v>1239</v>
      </c>
      <c r="D663" s="127" t="s">
        <v>118</v>
      </c>
      <c r="E663" s="128" t="s">
        <v>1240</v>
      </c>
      <c r="F663" s="129" t="s">
        <v>505</v>
      </c>
      <c r="G663" s="130" t="s">
        <v>349</v>
      </c>
      <c r="H663" s="131">
        <v>338.86</v>
      </c>
      <c r="I663" s="132"/>
      <c r="J663" s="133">
        <f>ROUND(I663*H663,2)</f>
        <v>0</v>
      </c>
      <c r="K663" s="129" t="s">
        <v>122</v>
      </c>
      <c r="L663" s="31"/>
      <c r="M663" s="134" t="s">
        <v>3</v>
      </c>
      <c r="N663" s="135" t="s">
        <v>43</v>
      </c>
      <c r="P663" s="136">
        <f>O663*H663</f>
        <v>0</v>
      </c>
      <c r="Q663" s="136">
        <v>0</v>
      </c>
      <c r="R663" s="136">
        <f>Q663*H663</f>
        <v>0</v>
      </c>
      <c r="S663" s="136">
        <v>0</v>
      </c>
      <c r="T663" s="137">
        <f>S663*H663</f>
        <v>0</v>
      </c>
      <c r="AR663" s="138" t="s">
        <v>138</v>
      </c>
      <c r="AT663" s="138" t="s">
        <v>118</v>
      </c>
      <c r="AU663" s="138" t="s">
        <v>82</v>
      </c>
      <c r="AY663" s="16" t="s">
        <v>115</v>
      </c>
      <c r="BE663" s="139">
        <f>IF(N663="základní",J663,0)</f>
        <v>0</v>
      </c>
      <c r="BF663" s="139">
        <f>IF(N663="snížená",J663,0)</f>
        <v>0</v>
      </c>
      <c r="BG663" s="139">
        <f>IF(N663="zákl. přenesená",J663,0)</f>
        <v>0</v>
      </c>
      <c r="BH663" s="139">
        <f>IF(N663="sníž. přenesená",J663,0)</f>
        <v>0</v>
      </c>
      <c r="BI663" s="139">
        <f>IF(N663="nulová",J663,0)</f>
        <v>0</v>
      </c>
      <c r="BJ663" s="16" t="s">
        <v>80</v>
      </c>
      <c r="BK663" s="139">
        <f>ROUND(I663*H663,2)</f>
        <v>0</v>
      </c>
      <c r="BL663" s="16" t="s">
        <v>138</v>
      </c>
      <c r="BM663" s="138" t="s">
        <v>1241</v>
      </c>
    </row>
    <row r="664" spans="2:65" s="1" customFormat="1">
      <c r="B664" s="31"/>
      <c r="D664" s="140" t="s">
        <v>125</v>
      </c>
      <c r="F664" s="141" t="s">
        <v>1242</v>
      </c>
      <c r="I664" s="142"/>
      <c r="L664" s="31"/>
      <c r="M664" s="143"/>
      <c r="T664" s="52"/>
      <c r="AT664" s="16" t="s">
        <v>125</v>
      </c>
      <c r="AU664" s="16" t="s">
        <v>82</v>
      </c>
    </row>
    <row r="665" spans="2:65" s="12" customFormat="1">
      <c r="B665" s="144"/>
      <c r="D665" s="145" t="s">
        <v>136</v>
      </c>
      <c r="E665" s="146" t="s">
        <v>3</v>
      </c>
      <c r="F665" s="147" t="s">
        <v>1182</v>
      </c>
      <c r="H665" s="148">
        <v>45.54</v>
      </c>
      <c r="I665" s="149"/>
      <c r="L665" s="144"/>
      <c r="M665" s="150"/>
      <c r="T665" s="151"/>
      <c r="AT665" s="146" t="s">
        <v>136</v>
      </c>
      <c r="AU665" s="146" t="s">
        <v>82</v>
      </c>
      <c r="AV665" s="12" t="s">
        <v>82</v>
      </c>
      <c r="AW665" s="12" t="s">
        <v>33</v>
      </c>
      <c r="AX665" s="12" t="s">
        <v>72</v>
      </c>
      <c r="AY665" s="146" t="s">
        <v>115</v>
      </c>
    </row>
    <row r="666" spans="2:65" s="12" customFormat="1">
      <c r="B666" s="144"/>
      <c r="D666" s="145" t="s">
        <v>136</v>
      </c>
      <c r="E666" s="146" t="s">
        <v>3</v>
      </c>
      <c r="F666" s="147" t="s">
        <v>1184</v>
      </c>
      <c r="H666" s="148">
        <v>61.75</v>
      </c>
      <c r="I666" s="149"/>
      <c r="L666" s="144"/>
      <c r="M666" s="150"/>
      <c r="T666" s="151"/>
      <c r="AT666" s="146" t="s">
        <v>136</v>
      </c>
      <c r="AU666" s="146" t="s">
        <v>82</v>
      </c>
      <c r="AV666" s="12" t="s">
        <v>82</v>
      </c>
      <c r="AW666" s="12" t="s">
        <v>33</v>
      </c>
      <c r="AX666" s="12" t="s">
        <v>72</v>
      </c>
      <c r="AY666" s="146" t="s">
        <v>115</v>
      </c>
    </row>
    <row r="667" spans="2:65" s="12" customFormat="1">
      <c r="B667" s="144"/>
      <c r="D667" s="145" t="s">
        <v>136</v>
      </c>
      <c r="E667" s="146" t="s">
        <v>3</v>
      </c>
      <c r="F667" s="147" t="s">
        <v>1187</v>
      </c>
      <c r="H667" s="148">
        <v>231.57</v>
      </c>
      <c r="I667" s="149"/>
      <c r="L667" s="144"/>
      <c r="M667" s="150"/>
      <c r="T667" s="151"/>
      <c r="AT667" s="146" t="s">
        <v>136</v>
      </c>
      <c r="AU667" s="146" t="s">
        <v>82</v>
      </c>
      <c r="AV667" s="12" t="s">
        <v>82</v>
      </c>
      <c r="AW667" s="12" t="s">
        <v>33</v>
      </c>
      <c r="AX667" s="12" t="s">
        <v>72</v>
      </c>
      <c r="AY667" s="146" t="s">
        <v>115</v>
      </c>
    </row>
    <row r="668" spans="2:65" s="13" customFormat="1">
      <c r="B668" s="153"/>
      <c r="D668" s="145" t="s">
        <v>136</v>
      </c>
      <c r="E668" s="154" t="s">
        <v>3</v>
      </c>
      <c r="F668" s="155" t="s">
        <v>200</v>
      </c>
      <c r="H668" s="156">
        <v>338.86</v>
      </c>
      <c r="I668" s="157"/>
      <c r="L668" s="153"/>
      <c r="M668" s="158"/>
      <c r="T668" s="159"/>
      <c r="AT668" s="154" t="s">
        <v>136</v>
      </c>
      <c r="AU668" s="154" t="s">
        <v>82</v>
      </c>
      <c r="AV668" s="13" t="s">
        <v>138</v>
      </c>
      <c r="AW668" s="13" t="s">
        <v>33</v>
      </c>
      <c r="AX668" s="13" t="s">
        <v>80</v>
      </c>
      <c r="AY668" s="154" t="s">
        <v>115</v>
      </c>
    </row>
    <row r="669" spans="2:65" s="11" customFormat="1" ht="22.9" customHeight="1">
      <c r="B669" s="114"/>
      <c r="D669" s="115" t="s">
        <v>71</v>
      </c>
      <c r="E669" s="124" t="s">
        <v>1243</v>
      </c>
      <c r="F669" s="124" t="s">
        <v>1244</v>
      </c>
      <c r="I669" s="117"/>
      <c r="J669" s="125">
        <f>BK669</f>
        <v>0</v>
      </c>
      <c r="L669" s="114"/>
      <c r="M669" s="119"/>
      <c r="P669" s="120">
        <f>SUM(P670:P671)</f>
        <v>0</v>
      </c>
      <c r="R669" s="120">
        <f>SUM(R670:R671)</f>
        <v>0</v>
      </c>
      <c r="T669" s="121">
        <f>SUM(T670:T671)</f>
        <v>0</v>
      </c>
      <c r="AR669" s="115" t="s">
        <v>80</v>
      </c>
      <c r="AT669" s="122" t="s">
        <v>71</v>
      </c>
      <c r="AU669" s="122" t="s">
        <v>80</v>
      </c>
      <c r="AY669" s="115" t="s">
        <v>115</v>
      </c>
      <c r="BK669" s="123">
        <f>SUM(BK670:BK671)</f>
        <v>0</v>
      </c>
    </row>
    <row r="670" spans="2:65" s="1" customFormat="1" ht="24.2" customHeight="1">
      <c r="B670" s="126"/>
      <c r="C670" s="127" t="s">
        <v>1245</v>
      </c>
      <c r="D670" s="127" t="s">
        <v>118</v>
      </c>
      <c r="E670" s="128" t="s">
        <v>1246</v>
      </c>
      <c r="F670" s="129" t="s">
        <v>1247</v>
      </c>
      <c r="G670" s="130" t="s">
        <v>349</v>
      </c>
      <c r="H670" s="131">
        <v>3408.5039999999999</v>
      </c>
      <c r="I670" s="132"/>
      <c r="J670" s="133">
        <f>ROUND(I670*H670,2)</f>
        <v>0</v>
      </c>
      <c r="K670" s="129" t="s">
        <v>122</v>
      </c>
      <c r="L670" s="31"/>
      <c r="M670" s="134" t="s">
        <v>3</v>
      </c>
      <c r="N670" s="135" t="s">
        <v>43</v>
      </c>
      <c r="P670" s="136">
        <f>O670*H670</f>
        <v>0</v>
      </c>
      <c r="Q670" s="136">
        <v>0</v>
      </c>
      <c r="R670" s="136">
        <f>Q670*H670</f>
        <v>0</v>
      </c>
      <c r="S670" s="136">
        <v>0</v>
      </c>
      <c r="T670" s="137">
        <f>S670*H670</f>
        <v>0</v>
      </c>
      <c r="AR670" s="138" t="s">
        <v>138</v>
      </c>
      <c r="AT670" s="138" t="s">
        <v>118</v>
      </c>
      <c r="AU670" s="138" t="s">
        <v>82</v>
      </c>
      <c r="AY670" s="16" t="s">
        <v>115</v>
      </c>
      <c r="BE670" s="139">
        <f>IF(N670="základní",J670,0)</f>
        <v>0</v>
      </c>
      <c r="BF670" s="139">
        <f>IF(N670="snížená",J670,0)</f>
        <v>0</v>
      </c>
      <c r="BG670" s="139">
        <f>IF(N670="zákl. přenesená",J670,0)</f>
        <v>0</v>
      </c>
      <c r="BH670" s="139">
        <f>IF(N670="sníž. přenesená",J670,0)</f>
        <v>0</v>
      </c>
      <c r="BI670" s="139">
        <f>IF(N670="nulová",J670,0)</f>
        <v>0</v>
      </c>
      <c r="BJ670" s="16" t="s">
        <v>80</v>
      </c>
      <c r="BK670" s="139">
        <f>ROUND(I670*H670,2)</f>
        <v>0</v>
      </c>
      <c r="BL670" s="16" t="s">
        <v>138</v>
      </c>
      <c r="BM670" s="138" t="s">
        <v>1248</v>
      </c>
    </row>
    <row r="671" spans="2:65" s="1" customFormat="1">
      <c r="B671" s="31"/>
      <c r="D671" s="140" t="s">
        <v>125</v>
      </c>
      <c r="F671" s="141" t="s">
        <v>1249</v>
      </c>
      <c r="I671" s="142"/>
      <c r="L671" s="31"/>
      <c r="M671" s="143"/>
      <c r="T671" s="52"/>
      <c r="AT671" s="16" t="s">
        <v>125</v>
      </c>
      <c r="AU671" s="16" t="s">
        <v>82</v>
      </c>
    </row>
    <row r="672" spans="2:65" s="11" customFormat="1" ht="25.9" customHeight="1">
      <c r="B672" s="114"/>
      <c r="D672" s="115" t="s">
        <v>71</v>
      </c>
      <c r="E672" s="116" t="s">
        <v>1250</v>
      </c>
      <c r="F672" s="116" t="s">
        <v>1251</v>
      </c>
      <c r="I672" s="117"/>
      <c r="J672" s="118">
        <f>BK672</f>
        <v>0</v>
      </c>
      <c r="L672" s="114"/>
      <c r="M672" s="119"/>
      <c r="P672" s="120">
        <f>P673+P711+P720</f>
        <v>0</v>
      </c>
      <c r="R672" s="120">
        <f>R673+R711+R720</f>
        <v>4.3897623999999995</v>
      </c>
      <c r="T672" s="121">
        <f>T673+T711+T720</f>
        <v>0</v>
      </c>
      <c r="AR672" s="115" t="s">
        <v>82</v>
      </c>
      <c r="AT672" s="122" t="s">
        <v>71</v>
      </c>
      <c r="AU672" s="122" t="s">
        <v>72</v>
      </c>
      <c r="AY672" s="115" t="s">
        <v>115</v>
      </c>
      <c r="BK672" s="123">
        <f>BK673+BK711+BK720</f>
        <v>0</v>
      </c>
    </row>
    <row r="673" spans="2:65" s="11" customFormat="1" ht="22.9" customHeight="1">
      <c r="B673" s="114"/>
      <c r="D673" s="115" t="s">
        <v>71</v>
      </c>
      <c r="E673" s="124" t="s">
        <v>1252</v>
      </c>
      <c r="F673" s="124" t="s">
        <v>1253</v>
      </c>
      <c r="I673" s="117"/>
      <c r="J673" s="125">
        <f>BK673</f>
        <v>0</v>
      </c>
      <c r="L673" s="114"/>
      <c r="M673" s="119"/>
      <c r="P673" s="120">
        <f>SUM(P674:P710)</f>
        <v>0</v>
      </c>
      <c r="R673" s="120">
        <f>SUM(R674:R710)</f>
        <v>3.2075049999999998</v>
      </c>
      <c r="T673" s="121">
        <f>SUM(T674:T710)</f>
        <v>0</v>
      </c>
      <c r="AR673" s="115" t="s">
        <v>82</v>
      </c>
      <c r="AT673" s="122" t="s">
        <v>71</v>
      </c>
      <c r="AU673" s="122" t="s">
        <v>80</v>
      </c>
      <c r="AY673" s="115" t="s">
        <v>115</v>
      </c>
      <c r="BK673" s="123">
        <f>SUM(BK674:BK710)</f>
        <v>0</v>
      </c>
    </row>
    <row r="674" spans="2:65" s="1" customFormat="1" ht="16.5" customHeight="1">
      <c r="B674" s="126"/>
      <c r="C674" s="127" t="s">
        <v>1254</v>
      </c>
      <c r="D674" s="127" t="s">
        <v>118</v>
      </c>
      <c r="E674" s="128" t="s">
        <v>1255</v>
      </c>
      <c r="F674" s="129" t="s">
        <v>1256</v>
      </c>
      <c r="G674" s="130" t="s">
        <v>238</v>
      </c>
      <c r="H674" s="131">
        <v>489.85</v>
      </c>
      <c r="I674" s="132"/>
      <c r="J674" s="133">
        <f>ROUND(I674*H674,2)</f>
        <v>0</v>
      </c>
      <c r="K674" s="129" t="s">
        <v>122</v>
      </c>
      <c r="L674" s="31"/>
      <c r="M674" s="134" t="s">
        <v>3</v>
      </c>
      <c r="N674" s="135" t="s">
        <v>43</v>
      </c>
      <c r="P674" s="136">
        <f>O674*H674</f>
        <v>0</v>
      </c>
      <c r="Q674" s="136">
        <v>0</v>
      </c>
      <c r="R674" s="136">
        <f>Q674*H674</f>
        <v>0</v>
      </c>
      <c r="S674" s="136">
        <v>0</v>
      </c>
      <c r="T674" s="137">
        <f>S674*H674</f>
        <v>0</v>
      </c>
      <c r="AR674" s="138" t="s">
        <v>212</v>
      </c>
      <c r="AT674" s="138" t="s">
        <v>118</v>
      </c>
      <c r="AU674" s="138" t="s">
        <v>82</v>
      </c>
      <c r="AY674" s="16" t="s">
        <v>115</v>
      </c>
      <c r="BE674" s="139">
        <f>IF(N674="základní",J674,0)</f>
        <v>0</v>
      </c>
      <c r="BF674" s="139">
        <f>IF(N674="snížená",J674,0)</f>
        <v>0</v>
      </c>
      <c r="BG674" s="139">
        <f>IF(N674="zákl. přenesená",J674,0)</f>
        <v>0</v>
      </c>
      <c r="BH674" s="139">
        <f>IF(N674="sníž. přenesená",J674,0)</f>
        <v>0</v>
      </c>
      <c r="BI674" s="139">
        <f>IF(N674="nulová",J674,0)</f>
        <v>0</v>
      </c>
      <c r="BJ674" s="16" t="s">
        <v>80</v>
      </c>
      <c r="BK674" s="139">
        <f>ROUND(I674*H674,2)</f>
        <v>0</v>
      </c>
      <c r="BL674" s="16" t="s">
        <v>212</v>
      </c>
      <c r="BM674" s="138" t="s">
        <v>1257</v>
      </c>
    </row>
    <row r="675" spans="2:65" s="1" customFormat="1">
      <c r="B675" s="31"/>
      <c r="D675" s="140" t="s">
        <v>125</v>
      </c>
      <c r="F675" s="141" t="s">
        <v>1258</v>
      </c>
      <c r="I675" s="142"/>
      <c r="L675" s="31"/>
      <c r="M675" s="143"/>
      <c r="T675" s="52"/>
      <c r="AT675" s="16" t="s">
        <v>125</v>
      </c>
      <c r="AU675" s="16" t="s">
        <v>82</v>
      </c>
    </row>
    <row r="676" spans="2:65" s="12" customFormat="1">
      <c r="B676" s="144"/>
      <c r="D676" s="145" t="s">
        <v>136</v>
      </c>
      <c r="E676" s="146" t="s">
        <v>3</v>
      </c>
      <c r="F676" s="147" t="s">
        <v>1259</v>
      </c>
      <c r="H676" s="148">
        <v>50.4</v>
      </c>
      <c r="I676" s="149"/>
      <c r="L676" s="144"/>
      <c r="M676" s="150"/>
      <c r="T676" s="151"/>
      <c r="AT676" s="146" t="s">
        <v>136</v>
      </c>
      <c r="AU676" s="146" t="s">
        <v>82</v>
      </c>
      <c r="AV676" s="12" t="s">
        <v>82</v>
      </c>
      <c r="AW676" s="12" t="s">
        <v>33</v>
      </c>
      <c r="AX676" s="12" t="s">
        <v>72</v>
      </c>
      <c r="AY676" s="146" t="s">
        <v>115</v>
      </c>
    </row>
    <row r="677" spans="2:65" s="12" customFormat="1">
      <c r="B677" s="144"/>
      <c r="D677" s="145" t="s">
        <v>136</v>
      </c>
      <c r="E677" s="146" t="s">
        <v>3</v>
      </c>
      <c r="F677" s="147" t="s">
        <v>1260</v>
      </c>
      <c r="H677" s="148">
        <v>64.7</v>
      </c>
      <c r="I677" s="149"/>
      <c r="L677" s="144"/>
      <c r="M677" s="150"/>
      <c r="T677" s="151"/>
      <c r="AT677" s="146" t="s">
        <v>136</v>
      </c>
      <c r="AU677" s="146" t="s">
        <v>82</v>
      </c>
      <c r="AV677" s="12" t="s">
        <v>82</v>
      </c>
      <c r="AW677" s="12" t="s">
        <v>33</v>
      </c>
      <c r="AX677" s="12" t="s">
        <v>72</v>
      </c>
      <c r="AY677" s="146" t="s">
        <v>115</v>
      </c>
    </row>
    <row r="678" spans="2:65" s="12" customFormat="1">
      <c r="B678" s="144"/>
      <c r="D678" s="145" t="s">
        <v>136</v>
      </c>
      <c r="E678" s="146" t="s">
        <v>3</v>
      </c>
      <c r="F678" s="147" t="s">
        <v>1261</v>
      </c>
      <c r="H678" s="148">
        <v>174.35</v>
      </c>
      <c r="I678" s="149"/>
      <c r="L678" s="144"/>
      <c r="M678" s="150"/>
      <c r="T678" s="151"/>
      <c r="AT678" s="146" t="s">
        <v>136</v>
      </c>
      <c r="AU678" s="146" t="s">
        <v>82</v>
      </c>
      <c r="AV678" s="12" t="s">
        <v>82</v>
      </c>
      <c r="AW678" s="12" t="s">
        <v>33</v>
      </c>
      <c r="AX678" s="12" t="s">
        <v>72</v>
      </c>
      <c r="AY678" s="146" t="s">
        <v>115</v>
      </c>
    </row>
    <row r="679" spans="2:65" s="12" customFormat="1">
      <c r="B679" s="144"/>
      <c r="D679" s="145" t="s">
        <v>136</v>
      </c>
      <c r="E679" s="146" t="s">
        <v>3</v>
      </c>
      <c r="F679" s="147" t="s">
        <v>1262</v>
      </c>
      <c r="H679" s="148">
        <v>155</v>
      </c>
      <c r="I679" s="149"/>
      <c r="L679" s="144"/>
      <c r="M679" s="150"/>
      <c r="T679" s="151"/>
      <c r="AT679" s="146" t="s">
        <v>136</v>
      </c>
      <c r="AU679" s="146" t="s">
        <v>82</v>
      </c>
      <c r="AV679" s="12" t="s">
        <v>82</v>
      </c>
      <c r="AW679" s="12" t="s">
        <v>33</v>
      </c>
      <c r="AX679" s="12" t="s">
        <v>72</v>
      </c>
      <c r="AY679" s="146" t="s">
        <v>115</v>
      </c>
    </row>
    <row r="680" spans="2:65" s="12" customFormat="1">
      <c r="B680" s="144"/>
      <c r="D680" s="145" t="s">
        <v>136</v>
      </c>
      <c r="E680" s="146" t="s">
        <v>3</v>
      </c>
      <c r="F680" s="147" t="s">
        <v>1263</v>
      </c>
      <c r="H680" s="148">
        <v>45.4</v>
      </c>
      <c r="I680" s="149"/>
      <c r="L680" s="144"/>
      <c r="M680" s="150"/>
      <c r="T680" s="151"/>
      <c r="AT680" s="146" t="s">
        <v>136</v>
      </c>
      <c r="AU680" s="146" t="s">
        <v>82</v>
      </c>
      <c r="AV680" s="12" t="s">
        <v>82</v>
      </c>
      <c r="AW680" s="12" t="s">
        <v>33</v>
      </c>
      <c r="AX680" s="12" t="s">
        <v>72</v>
      </c>
      <c r="AY680" s="146" t="s">
        <v>115</v>
      </c>
    </row>
    <row r="681" spans="2:65" s="13" customFormat="1">
      <c r="B681" s="153"/>
      <c r="D681" s="145" t="s">
        <v>136</v>
      </c>
      <c r="E681" s="154" t="s">
        <v>3</v>
      </c>
      <c r="F681" s="155" t="s">
        <v>200</v>
      </c>
      <c r="H681" s="156">
        <v>489.85</v>
      </c>
      <c r="I681" s="157"/>
      <c r="L681" s="153"/>
      <c r="M681" s="158"/>
      <c r="T681" s="159"/>
      <c r="AT681" s="154" t="s">
        <v>136</v>
      </c>
      <c r="AU681" s="154" t="s">
        <v>82</v>
      </c>
      <c r="AV681" s="13" t="s">
        <v>138</v>
      </c>
      <c r="AW681" s="13" t="s">
        <v>33</v>
      </c>
      <c r="AX681" s="13" t="s">
        <v>80</v>
      </c>
      <c r="AY681" s="154" t="s">
        <v>115</v>
      </c>
    </row>
    <row r="682" spans="2:65" s="1" customFormat="1" ht="16.5" customHeight="1">
      <c r="B682" s="126"/>
      <c r="C682" s="169" t="s">
        <v>1264</v>
      </c>
      <c r="D682" s="169" t="s">
        <v>346</v>
      </c>
      <c r="E682" s="170" t="s">
        <v>1265</v>
      </c>
      <c r="F682" s="171" t="s">
        <v>1266</v>
      </c>
      <c r="G682" s="172" t="s">
        <v>349</v>
      </c>
      <c r="H682" s="173">
        <v>0.14699999999999999</v>
      </c>
      <c r="I682" s="174"/>
      <c r="J682" s="175">
        <f>ROUND(I682*H682,2)</f>
        <v>0</v>
      </c>
      <c r="K682" s="171" t="s">
        <v>122</v>
      </c>
      <c r="L682" s="176"/>
      <c r="M682" s="177" t="s">
        <v>3</v>
      </c>
      <c r="N682" s="178" t="s">
        <v>43</v>
      </c>
      <c r="P682" s="136">
        <f>O682*H682</f>
        <v>0</v>
      </c>
      <c r="Q682" s="136">
        <v>1</v>
      </c>
      <c r="R682" s="136">
        <f>Q682*H682</f>
        <v>0.14699999999999999</v>
      </c>
      <c r="S682" s="136">
        <v>0</v>
      </c>
      <c r="T682" s="137">
        <f>S682*H682</f>
        <v>0</v>
      </c>
      <c r="AR682" s="138" t="s">
        <v>409</v>
      </c>
      <c r="AT682" s="138" t="s">
        <v>346</v>
      </c>
      <c r="AU682" s="138" t="s">
        <v>82</v>
      </c>
      <c r="AY682" s="16" t="s">
        <v>115</v>
      </c>
      <c r="BE682" s="139">
        <f>IF(N682="základní",J682,0)</f>
        <v>0</v>
      </c>
      <c r="BF682" s="139">
        <f>IF(N682="snížená",J682,0)</f>
        <v>0</v>
      </c>
      <c r="BG682" s="139">
        <f>IF(N682="zákl. přenesená",J682,0)</f>
        <v>0</v>
      </c>
      <c r="BH682" s="139">
        <f>IF(N682="sníž. přenesená",J682,0)</f>
        <v>0</v>
      </c>
      <c r="BI682" s="139">
        <f>IF(N682="nulová",J682,0)</f>
        <v>0</v>
      </c>
      <c r="BJ682" s="16" t="s">
        <v>80</v>
      </c>
      <c r="BK682" s="139">
        <f>ROUND(I682*H682,2)</f>
        <v>0</v>
      </c>
      <c r="BL682" s="16" t="s">
        <v>212</v>
      </c>
      <c r="BM682" s="138" t="s">
        <v>1267</v>
      </c>
    </row>
    <row r="683" spans="2:65" s="12" customFormat="1">
      <c r="B683" s="144"/>
      <c r="D683" s="145" t="s">
        <v>136</v>
      </c>
      <c r="E683" s="146" t="s">
        <v>3</v>
      </c>
      <c r="F683" s="147" t="s">
        <v>1268</v>
      </c>
      <c r="H683" s="148">
        <v>0.14699999999999999</v>
      </c>
      <c r="I683" s="149"/>
      <c r="L683" s="144"/>
      <c r="M683" s="150"/>
      <c r="T683" s="151"/>
      <c r="AT683" s="146" t="s">
        <v>136</v>
      </c>
      <c r="AU683" s="146" t="s">
        <v>82</v>
      </c>
      <c r="AV683" s="12" t="s">
        <v>82</v>
      </c>
      <c r="AW683" s="12" t="s">
        <v>33</v>
      </c>
      <c r="AX683" s="12" t="s">
        <v>80</v>
      </c>
      <c r="AY683" s="146" t="s">
        <v>115</v>
      </c>
    </row>
    <row r="684" spans="2:65" s="1" customFormat="1" ht="16.5" customHeight="1">
      <c r="B684" s="126"/>
      <c r="C684" s="127" t="s">
        <v>1269</v>
      </c>
      <c r="D684" s="127" t="s">
        <v>118</v>
      </c>
      <c r="E684" s="128" t="s">
        <v>1270</v>
      </c>
      <c r="F684" s="129" t="s">
        <v>1271</v>
      </c>
      <c r="G684" s="130" t="s">
        <v>238</v>
      </c>
      <c r="H684" s="131">
        <v>669.7</v>
      </c>
      <c r="I684" s="132"/>
      <c r="J684" s="133">
        <f>ROUND(I684*H684,2)</f>
        <v>0</v>
      </c>
      <c r="K684" s="129" t="s">
        <v>122</v>
      </c>
      <c r="L684" s="31"/>
      <c r="M684" s="134" t="s">
        <v>3</v>
      </c>
      <c r="N684" s="135" t="s">
        <v>43</v>
      </c>
      <c r="P684" s="136">
        <f>O684*H684</f>
        <v>0</v>
      </c>
      <c r="Q684" s="136">
        <v>3.0000000000000001E-5</v>
      </c>
      <c r="R684" s="136">
        <f>Q684*H684</f>
        <v>2.0091000000000001E-2</v>
      </c>
      <c r="S684" s="136">
        <v>0</v>
      </c>
      <c r="T684" s="137">
        <f>S684*H684</f>
        <v>0</v>
      </c>
      <c r="AR684" s="138" t="s">
        <v>212</v>
      </c>
      <c r="AT684" s="138" t="s">
        <v>118</v>
      </c>
      <c r="AU684" s="138" t="s">
        <v>82</v>
      </c>
      <c r="AY684" s="16" t="s">
        <v>115</v>
      </c>
      <c r="BE684" s="139">
        <f>IF(N684="základní",J684,0)</f>
        <v>0</v>
      </c>
      <c r="BF684" s="139">
        <f>IF(N684="snížená",J684,0)</f>
        <v>0</v>
      </c>
      <c r="BG684" s="139">
        <f>IF(N684="zákl. přenesená",J684,0)</f>
        <v>0</v>
      </c>
      <c r="BH684" s="139">
        <f>IF(N684="sníž. přenesená",J684,0)</f>
        <v>0</v>
      </c>
      <c r="BI684" s="139">
        <f>IF(N684="nulová",J684,0)</f>
        <v>0</v>
      </c>
      <c r="BJ684" s="16" t="s">
        <v>80</v>
      </c>
      <c r="BK684" s="139">
        <f>ROUND(I684*H684,2)</f>
        <v>0</v>
      </c>
      <c r="BL684" s="16" t="s">
        <v>212</v>
      </c>
      <c r="BM684" s="138" t="s">
        <v>1272</v>
      </c>
    </row>
    <row r="685" spans="2:65" s="1" customFormat="1">
      <c r="B685" s="31"/>
      <c r="D685" s="140" t="s">
        <v>125</v>
      </c>
      <c r="F685" s="141" t="s">
        <v>1273</v>
      </c>
      <c r="I685" s="142"/>
      <c r="L685" s="31"/>
      <c r="M685" s="143"/>
      <c r="T685" s="52"/>
      <c r="AT685" s="16" t="s">
        <v>125</v>
      </c>
      <c r="AU685" s="16" t="s">
        <v>82</v>
      </c>
    </row>
    <row r="686" spans="2:65" s="12" customFormat="1">
      <c r="B686" s="144"/>
      <c r="D686" s="145" t="s">
        <v>136</v>
      </c>
      <c r="E686" s="146" t="s">
        <v>3</v>
      </c>
      <c r="F686" s="147" t="s">
        <v>1274</v>
      </c>
      <c r="H686" s="148">
        <v>100.8</v>
      </c>
      <c r="I686" s="149"/>
      <c r="L686" s="144"/>
      <c r="M686" s="150"/>
      <c r="T686" s="151"/>
      <c r="AT686" s="146" t="s">
        <v>136</v>
      </c>
      <c r="AU686" s="146" t="s">
        <v>82</v>
      </c>
      <c r="AV686" s="12" t="s">
        <v>82</v>
      </c>
      <c r="AW686" s="12" t="s">
        <v>33</v>
      </c>
      <c r="AX686" s="12" t="s">
        <v>72</v>
      </c>
      <c r="AY686" s="146" t="s">
        <v>115</v>
      </c>
    </row>
    <row r="687" spans="2:65" s="12" customFormat="1">
      <c r="B687" s="144"/>
      <c r="D687" s="145" t="s">
        <v>136</v>
      </c>
      <c r="E687" s="146" t="s">
        <v>3</v>
      </c>
      <c r="F687" s="147" t="s">
        <v>1275</v>
      </c>
      <c r="H687" s="148">
        <v>129.4</v>
      </c>
      <c r="I687" s="149"/>
      <c r="L687" s="144"/>
      <c r="M687" s="150"/>
      <c r="T687" s="151"/>
      <c r="AT687" s="146" t="s">
        <v>136</v>
      </c>
      <c r="AU687" s="146" t="s">
        <v>82</v>
      </c>
      <c r="AV687" s="12" t="s">
        <v>82</v>
      </c>
      <c r="AW687" s="12" t="s">
        <v>33</v>
      </c>
      <c r="AX687" s="12" t="s">
        <v>72</v>
      </c>
      <c r="AY687" s="146" t="s">
        <v>115</v>
      </c>
    </row>
    <row r="688" spans="2:65" s="12" customFormat="1">
      <c r="B688" s="144"/>
      <c r="D688" s="145" t="s">
        <v>136</v>
      </c>
      <c r="E688" s="146" t="s">
        <v>3</v>
      </c>
      <c r="F688" s="147" t="s">
        <v>1276</v>
      </c>
      <c r="H688" s="148">
        <v>348.7</v>
      </c>
      <c r="I688" s="149"/>
      <c r="L688" s="144"/>
      <c r="M688" s="150"/>
      <c r="T688" s="151"/>
      <c r="AT688" s="146" t="s">
        <v>136</v>
      </c>
      <c r="AU688" s="146" t="s">
        <v>82</v>
      </c>
      <c r="AV688" s="12" t="s">
        <v>82</v>
      </c>
      <c r="AW688" s="12" t="s">
        <v>33</v>
      </c>
      <c r="AX688" s="12" t="s">
        <v>72</v>
      </c>
      <c r="AY688" s="146" t="s">
        <v>115</v>
      </c>
    </row>
    <row r="689" spans="2:65" s="12" customFormat="1">
      <c r="B689" s="144"/>
      <c r="D689" s="145" t="s">
        <v>136</v>
      </c>
      <c r="E689" s="146" t="s">
        <v>3</v>
      </c>
      <c r="F689" s="147" t="s">
        <v>1277</v>
      </c>
      <c r="H689" s="148">
        <v>90.8</v>
      </c>
      <c r="I689" s="149"/>
      <c r="L689" s="144"/>
      <c r="M689" s="150"/>
      <c r="T689" s="151"/>
      <c r="AT689" s="146" t="s">
        <v>136</v>
      </c>
      <c r="AU689" s="146" t="s">
        <v>82</v>
      </c>
      <c r="AV689" s="12" t="s">
        <v>82</v>
      </c>
      <c r="AW689" s="12" t="s">
        <v>33</v>
      </c>
      <c r="AX689" s="12" t="s">
        <v>72</v>
      </c>
      <c r="AY689" s="146" t="s">
        <v>115</v>
      </c>
    </row>
    <row r="690" spans="2:65" s="13" customFormat="1">
      <c r="B690" s="153"/>
      <c r="D690" s="145" t="s">
        <v>136</v>
      </c>
      <c r="E690" s="154" t="s">
        <v>3</v>
      </c>
      <c r="F690" s="155" t="s">
        <v>200</v>
      </c>
      <c r="H690" s="156">
        <v>669.7</v>
      </c>
      <c r="I690" s="157"/>
      <c r="L690" s="153"/>
      <c r="M690" s="158"/>
      <c r="T690" s="159"/>
      <c r="AT690" s="154" t="s">
        <v>136</v>
      </c>
      <c r="AU690" s="154" t="s">
        <v>82</v>
      </c>
      <c r="AV690" s="13" t="s">
        <v>138</v>
      </c>
      <c r="AW690" s="13" t="s">
        <v>33</v>
      </c>
      <c r="AX690" s="13" t="s">
        <v>80</v>
      </c>
      <c r="AY690" s="154" t="s">
        <v>115</v>
      </c>
    </row>
    <row r="691" spans="2:65" s="1" customFormat="1" ht="16.5" customHeight="1">
      <c r="B691" s="126"/>
      <c r="C691" s="169" t="s">
        <v>1278</v>
      </c>
      <c r="D691" s="169" t="s">
        <v>346</v>
      </c>
      <c r="E691" s="170" t="s">
        <v>1279</v>
      </c>
      <c r="F691" s="171" t="s">
        <v>1280</v>
      </c>
      <c r="G691" s="172" t="s">
        <v>349</v>
      </c>
      <c r="H691" s="173">
        <v>1.0049999999999999</v>
      </c>
      <c r="I691" s="174"/>
      <c r="J691" s="175">
        <f>ROUND(I691*H691,2)</f>
        <v>0</v>
      </c>
      <c r="K691" s="171" t="s">
        <v>122</v>
      </c>
      <c r="L691" s="176"/>
      <c r="M691" s="177" t="s">
        <v>3</v>
      </c>
      <c r="N691" s="178" t="s">
        <v>43</v>
      </c>
      <c r="P691" s="136">
        <f>O691*H691</f>
        <v>0</v>
      </c>
      <c r="Q691" s="136">
        <v>1</v>
      </c>
      <c r="R691" s="136">
        <f>Q691*H691</f>
        <v>1.0049999999999999</v>
      </c>
      <c r="S691" s="136">
        <v>0</v>
      </c>
      <c r="T691" s="137">
        <f>S691*H691</f>
        <v>0</v>
      </c>
      <c r="AR691" s="138" t="s">
        <v>409</v>
      </c>
      <c r="AT691" s="138" t="s">
        <v>346</v>
      </c>
      <c r="AU691" s="138" t="s">
        <v>82</v>
      </c>
      <c r="AY691" s="16" t="s">
        <v>115</v>
      </c>
      <c r="BE691" s="139">
        <f>IF(N691="základní",J691,0)</f>
        <v>0</v>
      </c>
      <c r="BF691" s="139">
        <f>IF(N691="snížená",J691,0)</f>
        <v>0</v>
      </c>
      <c r="BG691" s="139">
        <f>IF(N691="zákl. přenesená",J691,0)</f>
        <v>0</v>
      </c>
      <c r="BH691" s="139">
        <f>IF(N691="sníž. přenesená",J691,0)</f>
        <v>0</v>
      </c>
      <c r="BI691" s="139">
        <f>IF(N691="nulová",J691,0)</f>
        <v>0</v>
      </c>
      <c r="BJ691" s="16" t="s">
        <v>80</v>
      </c>
      <c r="BK691" s="139">
        <f>ROUND(I691*H691,2)</f>
        <v>0</v>
      </c>
      <c r="BL691" s="16" t="s">
        <v>212</v>
      </c>
      <c r="BM691" s="138" t="s">
        <v>1281</v>
      </c>
    </row>
    <row r="692" spans="2:65" s="12" customFormat="1">
      <c r="B692" s="144"/>
      <c r="D692" s="145" t="s">
        <v>136</v>
      </c>
      <c r="E692" s="146" t="s">
        <v>3</v>
      </c>
      <c r="F692" s="147" t="s">
        <v>1282</v>
      </c>
      <c r="H692" s="148">
        <v>1.0049999999999999</v>
      </c>
      <c r="I692" s="149"/>
      <c r="L692" s="144"/>
      <c r="M692" s="150"/>
      <c r="T692" s="151"/>
      <c r="AT692" s="146" t="s">
        <v>136</v>
      </c>
      <c r="AU692" s="146" t="s">
        <v>82</v>
      </c>
      <c r="AV692" s="12" t="s">
        <v>82</v>
      </c>
      <c r="AW692" s="12" t="s">
        <v>33</v>
      </c>
      <c r="AX692" s="12" t="s">
        <v>80</v>
      </c>
      <c r="AY692" s="146" t="s">
        <v>115</v>
      </c>
    </row>
    <row r="693" spans="2:65" s="1" customFormat="1" ht="16.5" customHeight="1">
      <c r="B693" s="126"/>
      <c r="C693" s="127" t="s">
        <v>1283</v>
      </c>
      <c r="D693" s="127" t="s">
        <v>118</v>
      </c>
      <c r="E693" s="128" t="s">
        <v>1284</v>
      </c>
      <c r="F693" s="129" t="s">
        <v>1285</v>
      </c>
      <c r="G693" s="130" t="s">
        <v>238</v>
      </c>
      <c r="H693" s="131">
        <v>22.4</v>
      </c>
      <c r="I693" s="132"/>
      <c r="J693" s="133">
        <f>ROUND(I693*H693,2)</f>
        <v>0</v>
      </c>
      <c r="K693" s="129" t="s">
        <v>122</v>
      </c>
      <c r="L693" s="31"/>
      <c r="M693" s="134" t="s">
        <v>3</v>
      </c>
      <c r="N693" s="135" t="s">
        <v>43</v>
      </c>
      <c r="P693" s="136">
        <f>O693*H693</f>
        <v>0</v>
      </c>
      <c r="Q693" s="136">
        <v>0</v>
      </c>
      <c r="R693" s="136">
        <f>Q693*H693</f>
        <v>0</v>
      </c>
      <c r="S693" s="136">
        <v>0</v>
      </c>
      <c r="T693" s="137">
        <f>S693*H693</f>
        <v>0</v>
      </c>
      <c r="AR693" s="138" t="s">
        <v>212</v>
      </c>
      <c r="AT693" s="138" t="s">
        <v>118</v>
      </c>
      <c r="AU693" s="138" t="s">
        <v>82</v>
      </c>
      <c r="AY693" s="16" t="s">
        <v>115</v>
      </c>
      <c r="BE693" s="139">
        <f>IF(N693="základní",J693,0)</f>
        <v>0</v>
      </c>
      <c r="BF693" s="139">
        <f>IF(N693="snížená",J693,0)</f>
        <v>0</v>
      </c>
      <c r="BG693" s="139">
        <f>IF(N693="zákl. přenesená",J693,0)</f>
        <v>0</v>
      </c>
      <c r="BH693" s="139">
        <f>IF(N693="sníž. přenesená",J693,0)</f>
        <v>0</v>
      </c>
      <c r="BI693" s="139">
        <f>IF(N693="nulová",J693,0)</f>
        <v>0</v>
      </c>
      <c r="BJ693" s="16" t="s">
        <v>80</v>
      </c>
      <c r="BK693" s="139">
        <f>ROUND(I693*H693,2)</f>
        <v>0</v>
      </c>
      <c r="BL693" s="16" t="s">
        <v>212</v>
      </c>
      <c r="BM693" s="138" t="s">
        <v>1286</v>
      </c>
    </row>
    <row r="694" spans="2:65" s="1" customFormat="1">
      <c r="B694" s="31"/>
      <c r="D694" s="140" t="s">
        <v>125</v>
      </c>
      <c r="F694" s="141" t="s">
        <v>1287</v>
      </c>
      <c r="I694" s="142"/>
      <c r="L694" s="31"/>
      <c r="M694" s="143"/>
      <c r="T694" s="52"/>
      <c r="AT694" s="16" t="s">
        <v>125</v>
      </c>
      <c r="AU694" s="16" t="s">
        <v>82</v>
      </c>
    </row>
    <row r="695" spans="2:65" s="12" customFormat="1">
      <c r="B695" s="144"/>
      <c r="D695" s="145" t="s">
        <v>136</v>
      </c>
      <c r="E695" s="146" t="s">
        <v>3</v>
      </c>
      <c r="F695" s="147" t="s">
        <v>1288</v>
      </c>
      <c r="H695" s="148">
        <v>22.4</v>
      </c>
      <c r="I695" s="149"/>
      <c r="L695" s="144"/>
      <c r="M695" s="150"/>
      <c r="T695" s="151"/>
      <c r="AT695" s="146" t="s">
        <v>136</v>
      </c>
      <c r="AU695" s="146" t="s">
        <v>82</v>
      </c>
      <c r="AV695" s="12" t="s">
        <v>82</v>
      </c>
      <c r="AW695" s="12" t="s">
        <v>33</v>
      </c>
      <c r="AX695" s="12" t="s">
        <v>80</v>
      </c>
      <c r="AY695" s="146" t="s">
        <v>115</v>
      </c>
    </row>
    <row r="696" spans="2:65" s="1" customFormat="1" ht="24.2" customHeight="1">
      <c r="B696" s="126"/>
      <c r="C696" s="169" t="s">
        <v>1289</v>
      </c>
      <c r="D696" s="169" t="s">
        <v>346</v>
      </c>
      <c r="E696" s="170" t="s">
        <v>1290</v>
      </c>
      <c r="F696" s="171" t="s">
        <v>1291</v>
      </c>
      <c r="G696" s="172" t="s">
        <v>238</v>
      </c>
      <c r="H696" s="173">
        <v>25.76</v>
      </c>
      <c r="I696" s="174"/>
      <c r="J696" s="175">
        <f>ROUND(I696*H696,2)</f>
        <v>0</v>
      </c>
      <c r="K696" s="171" t="s">
        <v>122</v>
      </c>
      <c r="L696" s="176"/>
      <c r="M696" s="177" t="s">
        <v>3</v>
      </c>
      <c r="N696" s="178" t="s">
        <v>43</v>
      </c>
      <c r="P696" s="136">
        <f>O696*H696</f>
        <v>0</v>
      </c>
      <c r="Q696" s="136">
        <v>1.4E-3</v>
      </c>
      <c r="R696" s="136">
        <f>Q696*H696</f>
        <v>3.6063999999999999E-2</v>
      </c>
      <c r="S696" s="136">
        <v>0</v>
      </c>
      <c r="T696" s="137">
        <f>S696*H696</f>
        <v>0</v>
      </c>
      <c r="AR696" s="138" t="s">
        <v>409</v>
      </c>
      <c r="AT696" s="138" t="s">
        <v>346</v>
      </c>
      <c r="AU696" s="138" t="s">
        <v>82</v>
      </c>
      <c r="AY696" s="16" t="s">
        <v>115</v>
      </c>
      <c r="BE696" s="139">
        <f>IF(N696="základní",J696,0)</f>
        <v>0</v>
      </c>
      <c r="BF696" s="139">
        <f>IF(N696="snížená",J696,0)</f>
        <v>0</v>
      </c>
      <c r="BG696" s="139">
        <f>IF(N696="zákl. přenesená",J696,0)</f>
        <v>0</v>
      </c>
      <c r="BH696" s="139">
        <f>IF(N696="sníž. přenesená",J696,0)</f>
        <v>0</v>
      </c>
      <c r="BI696" s="139">
        <f>IF(N696="nulová",J696,0)</f>
        <v>0</v>
      </c>
      <c r="BJ696" s="16" t="s">
        <v>80</v>
      </c>
      <c r="BK696" s="139">
        <f>ROUND(I696*H696,2)</f>
        <v>0</v>
      </c>
      <c r="BL696" s="16" t="s">
        <v>212</v>
      </c>
      <c r="BM696" s="138" t="s">
        <v>1292</v>
      </c>
    </row>
    <row r="697" spans="2:65" s="12" customFormat="1">
      <c r="B697" s="144"/>
      <c r="D697" s="145" t="s">
        <v>136</v>
      </c>
      <c r="E697" s="146" t="s">
        <v>3</v>
      </c>
      <c r="F697" s="147" t="s">
        <v>1293</v>
      </c>
      <c r="H697" s="148">
        <v>25.76</v>
      </c>
      <c r="I697" s="149"/>
      <c r="L697" s="144"/>
      <c r="M697" s="150"/>
      <c r="T697" s="151"/>
      <c r="AT697" s="146" t="s">
        <v>136</v>
      </c>
      <c r="AU697" s="146" t="s">
        <v>82</v>
      </c>
      <c r="AV697" s="12" t="s">
        <v>82</v>
      </c>
      <c r="AW697" s="12" t="s">
        <v>33</v>
      </c>
      <c r="AX697" s="12" t="s">
        <v>80</v>
      </c>
      <c r="AY697" s="146" t="s">
        <v>115</v>
      </c>
    </row>
    <row r="698" spans="2:65" s="1" customFormat="1" ht="16.5" customHeight="1">
      <c r="B698" s="126"/>
      <c r="C698" s="127" t="s">
        <v>1294</v>
      </c>
      <c r="D698" s="127" t="s">
        <v>118</v>
      </c>
      <c r="E698" s="128" t="s">
        <v>1295</v>
      </c>
      <c r="F698" s="129" t="s">
        <v>1296</v>
      </c>
      <c r="G698" s="130" t="s">
        <v>238</v>
      </c>
      <c r="H698" s="131">
        <v>337.3</v>
      </c>
      <c r="I698" s="132"/>
      <c r="J698" s="133">
        <f>ROUND(I698*H698,2)</f>
        <v>0</v>
      </c>
      <c r="K698" s="129" t="s">
        <v>122</v>
      </c>
      <c r="L698" s="31"/>
      <c r="M698" s="134" t="s">
        <v>3</v>
      </c>
      <c r="N698" s="135" t="s">
        <v>43</v>
      </c>
      <c r="P698" s="136">
        <f>O698*H698</f>
        <v>0</v>
      </c>
      <c r="Q698" s="136">
        <v>3.8000000000000002E-4</v>
      </c>
      <c r="R698" s="136">
        <f>Q698*H698</f>
        <v>0.12817400000000001</v>
      </c>
      <c r="S698" s="136">
        <v>0</v>
      </c>
      <c r="T698" s="137">
        <f>S698*H698</f>
        <v>0</v>
      </c>
      <c r="AR698" s="138" t="s">
        <v>212</v>
      </c>
      <c r="AT698" s="138" t="s">
        <v>118</v>
      </c>
      <c r="AU698" s="138" t="s">
        <v>82</v>
      </c>
      <c r="AY698" s="16" t="s">
        <v>115</v>
      </c>
      <c r="BE698" s="139">
        <f>IF(N698="základní",J698,0)</f>
        <v>0</v>
      </c>
      <c r="BF698" s="139">
        <f>IF(N698="snížená",J698,0)</f>
        <v>0</v>
      </c>
      <c r="BG698" s="139">
        <f>IF(N698="zákl. přenesená",J698,0)</f>
        <v>0</v>
      </c>
      <c r="BH698" s="139">
        <f>IF(N698="sníž. přenesená",J698,0)</f>
        <v>0</v>
      </c>
      <c r="BI698" s="139">
        <f>IF(N698="nulová",J698,0)</f>
        <v>0</v>
      </c>
      <c r="BJ698" s="16" t="s">
        <v>80</v>
      </c>
      <c r="BK698" s="139">
        <f>ROUND(I698*H698,2)</f>
        <v>0</v>
      </c>
      <c r="BL698" s="16" t="s">
        <v>212</v>
      </c>
      <c r="BM698" s="138" t="s">
        <v>1297</v>
      </c>
    </row>
    <row r="699" spans="2:65" s="1" customFormat="1">
      <c r="B699" s="31"/>
      <c r="D699" s="140" t="s">
        <v>125</v>
      </c>
      <c r="F699" s="141" t="s">
        <v>1298</v>
      </c>
      <c r="I699" s="142"/>
      <c r="L699" s="31"/>
      <c r="M699" s="143"/>
      <c r="T699" s="52"/>
      <c r="AT699" s="16" t="s">
        <v>125</v>
      </c>
      <c r="AU699" s="16" t="s">
        <v>82</v>
      </c>
    </row>
    <row r="700" spans="2:65" s="14" customFormat="1">
      <c r="B700" s="163"/>
      <c r="D700" s="145" t="s">
        <v>136</v>
      </c>
      <c r="E700" s="164" t="s">
        <v>3</v>
      </c>
      <c r="F700" s="165" t="s">
        <v>1299</v>
      </c>
      <c r="H700" s="164" t="s">
        <v>3</v>
      </c>
      <c r="I700" s="166"/>
      <c r="L700" s="163"/>
      <c r="M700" s="167"/>
      <c r="T700" s="168"/>
      <c r="AT700" s="164" t="s">
        <v>136</v>
      </c>
      <c r="AU700" s="164" t="s">
        <v>82</v>
      </c>
      <c r="AV700" s="14" t="s">
        <v>80</v>
      </c>
      <c r="AW700" s="14" t="s">
        <v>33</v>
      </c>
      <c r="AX700" s="14" t="s">
        <v>72</v>
      </c>
      <c r="AY700" s="164" t="s">
        <v>115</v>
      </c>
    </row>
    <row r="701" spans="2:65" s="12" customFormat="1">
      <c r="B701" s="144"/>
      <c r="D701" s="145" t="s">
        <v>136</v>
      </c>
      <c r="E701" s="146" t="s">
        <v>3</v>
      </c>
      <c r="F701" s="147" t="s">
        <v>1300</v>
      </c>
      <c r="H701" s="148">
        <v>123</v>
      </c>
      <c r="I701" s="149"/>
      <c r="L701" s="144"/>
      <c r="M701" s="150"/>
      <c r="T701" s="151"/>
      <c r="AT701" s="146" t="s">
        <v>136</v>
      </c>
      <c r="AU701" s="146" t="s">
        <v>82</v>
      </c>
      <c r="AV701" s="12" t="s">
        <v>82</v>
      </c>
      <c r="AW701" s="12" t="s">
        <v>33</v>
      </c>
      <c r="AX701" s="12" t="s">
        <v>72</v>
      </c>
      <c r="AY701" s="146" t="s">
        <v>115</v>
      </c>
    </row>
    <row r="702" spans="2:65" s="12" customFormat="1">
      <c r="B702" s="144"/>
      <c r="D702" s="145" t="s">
        <v>136</v>
      </c>
      <c r="E702" s="146" t="s">
        <v>3</v>
      </c>
      <c r="F702" s="147" t="s">
        <v>1301</v>
      </c>
      <c r="H702" s="148">
        <v>60</v>
      </c>
      <c r="I702" s="149"/>
      <c r="L702" s="144"/>
      <c r="M702" s="150"/>
      <c r="T702" s="151"/>
      <c r="AT702" s="146" t="s">
        <v>136</v>
      </c>
      <c r="AU702" s="146" t="s">
        <v>82</v>
      </c>
      <c r="AV702" s="12" t="s">
        <v>82</v>
      </c>
      <c r="AW702" s="12" t="s">
        <v>33</v>
      </c>
      <c r="AX702" s="12" t="s">
        <v>72</v>
      </c>
      <c r="AY702" s="146" t="s">
        <v>115</v>
      </c>
    </row>
    <row r="703" spans="2:65" s="12" customFormat="1">
      <c r="B703" s="144"/>
      <c r="D703" s="145" t="s">
        <v>136</v>
      </c>
      <c r="E703" s="146" t="s">
        <v>3</v>
      </c>
      <c r="F703" s="147" t="s">
        <v>1302</v>
      </c>
      <c r="H703" s="148">
        <v>11.7</v>
      </c>
      <c r="I703" s="149"/>
      <c r="L703" s="144"/>
      <c r="M703" s="150"/>
      <c r="T703" s="151"/>
      <c r="AT703" s="146" t="s">
        <v>136</v>
      </c>
      <c r="AU703" s="146" t="s">
        <v>82</v>
      </c>
      <c r="AV703" s="12" t="s">
        <v>82</v>
      </c>
      <c r="AW703" s="12" t="s">
        <v>33</v>
      </c>
      <c r="AX703" s="12" t="s">
        <v>72</v>
      </c>
      <c r="AY703" s="146" t="s">
        <v>115</v>
      </c>
    </row>
    <row r="704" spans="2:65" s="12" customFormat="1">
      <c r="B704" s="144"/>
      <c r="D704" s="145" t="s">
        <v>136</v>
      </c>
      <c r="E704" s="146" t="s">
        <v>3</v>
      </c>
      <c r="F704" s="147" t="s">
        <v>1303</v>
      </c>
      <c r="H704" s="148">
        <v>142.6</v>
      </c>
      <c r="I704" s="149"/>
      <c r="L704" s="144"/>
      <c r="M704" s="150"/>
      <c r="T704" s="151"/>
      <c r="AT704" s="146" t="s">
        <v>136</v>
      </c>
      <c r="AU704" s="146" t="s">
        <v>82</v>
      </c>
      <c r="AV704" s="12" t="s">
        <v>82</v>
      </c>
      <c r="AW704" s="12" t="s">
        <v>33</v>
      </c>
      <c r="AX704" s="12" t="s">
        <v>72</v>
      </c>
      <c r="AY704" s="146" t="s">
        <v>115</v>
      </c>
    </row>
    <row r="705" spans="2:65" s="13" customFormat="1">
      <c r="B705" s="153"/>
      <c r="D705" s="145" t="s">
        <v>136</v>
      </c>
      <c r="E705" s="154" t="s">
        <v>3</v>
      </c>
      <c r="F705" s="155" t="s">
        <v>200</v>
      </c>
      <c r="H705" s="156">
        <v>337.3</v>
      </c>
      <c r="I705" s="157"/>
      <c r="L705" s="153"/>
      <c r="M705" s="158"/>
      <c r="T705" s="159"/>
      <c r="AT705" s="154" t="s">
        <v>136</v>
      </c>
      <c r="AU705" s="154" t="s">
        <v>82</v>
      </c>
      <c r="AV705" s="13" t="s">
        <v>138</v>
      </c>
      <c r="AW705" s="13" t="s">
        <v>33</v>
      </c>
      <c r="AX705" s="13" t="s">
        <v>80</v>
      </c>
      <c r="AY705" s="154" t="s">
        <v>115</v>
      </c>
    </row>
    <row r="706" spans="2:65" s="1" customFormat="1" ht="24.2" customHeight="1">
      <c r="B706" s="126"/>
      <c r="C706" s="169" t="s">
        <v>1304</v>
      </c>
      <c r="D706" s="169" t="s">
        <v>346</v>
      </c>
      <c r="E706" s="170" t="s">
        <v>1305</v>
      </c>
      <c r="F706" s="171" t="s">
        <v>1306</v>
      </c>
      <c r="G706" s="172" t="s">
        <v>238</v>
      </c>
      <c r="H706" s="173">
        <v>387.89499999999998</v>
      </c>
      <c r="I706" s="174"/>
      <c r="J706" s="175">
        <f>ROUND(I706*H706,2)</f>
        <v>0</v>
      </c>
      <c r="K706" s="171" t="s">
        <v>122</v>
      </c>
      <c r="L706" s="176"/>
      <c r="M706" s="177" t="s">
        <v>3</v>
      </c>
      <c r="N706" s="178" t="s">
        <v>43</v>
      </c>
      <c r="P706" s="136">
        <f>O706*H706</f>
        <v>0</v>
      </c>
      <c r="Q706" s="136">
        <v>4.7999999999999996E-3</v>
      </c>
      <c r="R706" s="136">
        <f>Q706*H706</f>
        <v>1.8618959999999998</v>
      </c>
      <c r="S706" s="136">
        <v>0</v>
      </c>
      <c r="T706" s="137">
        <f>S706*H706</f>
        <v>0</v>
      </c>
      <c r="AR706" s="138" t="s">
        <v>409</v>
      </c>
      <c r="AT706" s="138" t="s">
        <v>346</v>
      </c>
      <c r="AU706" s="138" t="s">
        <v>82</v>
      </c>
      <c r="AY706" s="16" t="s">
        <v>115</v>
      </c>
      <c r="BE706" s="139">
        <f>IF(N706="základní",J706,0)</f>
        <v>0</v>
      </c>
      <c r="BF706" s="139">
        <f>IF(N706="snížená",J706,0)</f>
        <v>0</v>
      </c>
      <c r="BG706" s="139">
        <f>IF(N706="zákl. přenesená",J706,0)</f>
        <v>0</v>
      </c>
      <c r="BH706" s="139">
        <f>IF(N706="sníž. přenesená",J706,0)</f>
        <v>0</v>
      </c>
      <c r="BI706" s="139">
        <f>IF(N706="nulová",J706,0)</f>
        <v>0</v>
      </c>
      <c r="BJ706" s="16" t="s">
        <v>80</v>
      </c>
      <c r="BK706" s="139">
        <f>ROUND(I706*H706,2)</f>
        <v>0</v>
      </c>
      <c r="BL706" s="16" t="s">
        <v>212</v>
      </c>
      <c r="BM706" s="138" t="s">
        <v>1307</v>
      </c>
    </row>
    <row r="707" spans="2:65" s="12" customFormat="1">
      <c r="B707" s="144"/>
      <c r="D707" s="145" t="s">
        <v>136</v>
      </c>
      <c r="E707" s="146" t="s">
        <v>3</v>
      </c>
      <c r="F707" s="147" t="s">
        <v>1308</v>
      </c>
      <c r="H707" s="148">
        <v>387.89499999999998</v>
      </c>
      <c r="I707" s="149"/>
      <c r="L707" s="144"/>
      <c r="M707" s="150"/>
      <c r="T707" s="151"/>
      <c r="AT707" s="146" t="s">
        <v>136</v>
      </c>
      <c r="AU707" s="146" t="s">
        <v>82</v>
      </c>
      <c r="AV707" s="12" t="s">
        <v>82</v>
      </c>
      <c r="AW707" s="12" t="s">
        <v>33</v>
      </c>
      <c r="AX707" s="12" t="s">
        <v>80</v>
      </c>
      <c r="AY707" s="146" t="s">
        <v>115</v>
      </c>
    </row>
    <row r="708" spans="2:65" s="1" customFormat="1" ht="16.5" customHeight="1">
      <c r="B708" s="126"/>
      <c r="C708" s="127" t="s">
        <v>1309</v>
      </c>
      <c r="D708" s="127" t="s">
        <v>118</v>
      </c>
      <c r="E708" s="128" t="s">
        <v>1310</v>
      </c>
      <c r="F708" s="129" t="s">
        <v>1311</v>
      </c>
      <c r="G708" s="130" t="s">
        <v>340</v>
      </c>
      <c r="H708" s="131">
        <v>58</v>
      </c>
      <c r="I708" s="132"/>
      <c r="J708" s="133">
        <f>ROUND(I708*H708,2)</f>
        <v>0</v>
      </c>
      <c r="K708" s="129" t="s">
        <v>122</v>
      </c>
      <c r="L708" s="31"/>
      <c r="M708" s="134" t="s">
        <v>3</v>
      </c>
      <c r="N708" s="135" t="s">
        <v>43</v>
      </c>
      <c r="P708" s="136">
        <f>O708*H708</f>
        <v>0</v>
      </c>
      <c r="Q708" s="136">
        <v>1.6000000000000001E-4</v>
      </c>
      <c r="R708" s="136">
        <f>Q708*H708</f>
        <v>9.2800000000000001E-3</v>
      </c>
      <c r="S708" s="136">
        <v>0</v>
      </c>
      <c r="T708" s="137">
        <f>S708*H708</f>
        <v>0</v>
      </c>
      <c r="AR708" s="138" t="s">
        <v>212</v>
      </c>
      <c r="AT708" s="138" t="s">
        <v>118</v>
      </c>
      <c r="AU708" s="138" t="s">
        <v>82</v>
      </c>
      <c r="AY708" s="16" t="s">
        <v>115</v>
      </c>
      <c r="BE708" s="139">
        <f>IF(N708="základní",J708,0)</f>
        <v>0</v>
      </c>
      <c r="BF708" s="139">
        <f>IF(N708="snížená",J708,0)</f>
        <v>0</v>
      </c>
      <c r="BG708" s="139">
        <f>IF(N708="zákl. přenesená",J708,0)</f>
        <v>0</v>
      </c>
      <c r="BH708" s="139">
        <f>IF(N708="sníž. přenesená",J708,0)</f>
        <v>0</v>
      </c>
      <c r="BI708" s="139">
        <f>IF(N708="nulová",J708,0)</f>
        <v>0</v>
      </c>
      <c r="BJ708" s="16" t="s">
        <v>80</v>
      </c>
      <c r="BK708" s="139">
        <f>ROUND(I708*H708,2)</f>
        <v>0</v>
      </c>
      <c r="BL708" s="16" t="s">
        <v>212</v>
      </c>
      <c r="BM708" s="138" t="s">
        <v>1312</v>
      </c>
    </row>
    <row r="709" spans="2:65" s="1" customFormat="1">
      <c r="B709" s="31"/>
      <c r="D709" s="140" t="s">
        <v>125</v>
      </c>
      <c r="F709" s="141" t="s">
        <v>1313</v>
      </c>
      <c r="I709" s="142"/>
      <c r="L709" s="31"/>
      <c r="M709" s="143"/>
      <c r="T709" s="52"/>
      <c r="AT709" s="16" t="s">
        <v>125</v>
      </c>
      <c r="AU709" s="16" t="s">
        <v>82</v>
      </c>
    </row>
    <row r="710" spans="2:65" s="12" customFormat="1">
      <c r="B710" s="144"/>
      <c r="D710" s="145" t="s">
        <v>136</v>
      </c>
      <c r="E710" s="146" t="s">
        <v>3</v>
      </c>
      <c r="F710" s="147" t="s">
        <v>1314</v>
      </c>
      <c r="H710" s="148">
        <v>58</v>
      </c>
      <c r="I710" s="149"/>
      <c r="L710" s="144"/>
      <c r="M710" s="150"/>
      <c r="T710" s="151"/>
      <c r="AT710" s="146" t="s">
        <v>136</v>
      </c>
      <c r="AU710" s="146" t="s">
        <v>82</v>
      </c>
      <c r="AV710" s="12" t="s">
        <v>82</v>
      </c>
      <c r="AW710" s="12" t="s">
        <v>33</v>
      </c>
      <c r="AX710" s="12" t="s">
        <v>80</v>
      </c>
      <c r="AY710" s="146" t="s">
        <v>115</v>
      </c>
    </row>
    <row r="711" spans="2:65" s="11" customFormat="1" ht="22.9" customHeight="1">
      <c r="B711" s="114"/>
      <c r="D711" s="115" t="s">
        <v>71</v>
      </c>
      <c r="E711" s="124" t="s">
        <v>1315</v>
      </c>
      <c r="F711" s="124" t="s">
        <v>1316</v>
      </c>
      <c r="I711" s="117"/>
      <c r="J711" s="125">
        <f>BK711</f>
        <v>0</v>
      </c>
      <c r="L711" s="114"/>
      <c r="M711" s="119"/>
      <c r="P711" s="120">
        <f>SUM(P712:P719)</f>
        <v>0</v>
      </c>
      <c r="R711" s="120">
        <f>SUM(R712:R719)</f>
        <v>1.1276173999999999</v>
      </c>
      <c r="T711" s="121">
        <f>SUM(T712:T719)</f>
        <v>0</v>
      </c>
      <c r="AR711" s="115" t="s">
        <v>82</v>
      </c>
      <c r="AT711" s="122" t="s">
        <v>71</v>
      </c>
      <c r="AU711" s="122" t="s">
        <v>80</v>
      </c>
      <c r="AY711" s="115" t="s">
        <v>115</v>
      </c>
      <c r="BK711" s="123">
        <f>SUM(BK712:BK719)</f>
        <v>0</v>
      </c>
    </row>
    <row r="712" spans="2:65" s="1" customFormat="1" ht="16.5" customHeight="1">
      <c r="B712" s="126"/>
      <c r="C712" s="127" t="s">
        <v>1317</v>
      </c>
      <c r="D712" s="127" t="s">
        <v>118</v>
      </c>
      <c r="E712" s="128" t="s">
        <v>1318</v>
      </c>
      <c r="F712" s="129" t="s">
        <v>1319</v>
      </c>
      <c r="G712" s="130" t="s">
        <v>238</v>
      </c>
      <c r="H712" s="131">
        <v>303.94</v>
      </c>
      <c r="I712" s="132"/>
      <c r="J712" s="133">
        <f>ROUND(I712*H712,2)</f>
        <v>0</v>
      </c>
      <c r="K712" s="129" t="s">
        <v>122</v>
      </c>
      <c r="L712" s="31"/>
      <c r="M712" s="134" t="s">
        <v>3</v>
      </c>
      <c r="N712" s="135" t="s">
        <v>43</v>
      </c>
      <c r="P712" s="136">
        <f>O712*H712</f>
        <v>0</v>
      </c>
      <c r="Q712" s="136">
        <v>1.6199999999999999E-3</v>
      </c>
      <c r="R712" s="136">
        <f>Q712*H712</f>
        <v>0.49238279999999995</v>
      </c>
      <c r="S712" s="136">
        <v>0</v>
      </c>
      <c r="T712" s="137">
        <f>S712*H712</f>
        <v>0</v>
      </c>
      <c r="AR712" s="138" t="s">
        <v>212</v>
      </c>
      <c r="AT712" s="138" t="s">
        <v>118</v>
      </c>
      <c r="AU712" s="138" t="s">
        <v>82</v>
      </c>
      <c r="AY712" s="16" t="s">
        <v>115</v>
      </c>
      <c r="BE712" s="139">
        <f>IF(N712="základní",J712,0)</f>
        <v>0</v>
      </c>
      <c r="BF712" s="139">
        <f>IF(N712="snížená",J712,0)</f>
        <v>0</v>
      </c>
      <c r="BG712" s="139">
        <f>IF(N712="zákl. přenesená",J712,0)</f>
        <v>0</v>
      </c>
      <c r="BH712" s="139">
        <f>IF(N712="sníž. přenesená",J712,0)</f>
        <v>0</v>
      </c>
      <c r="BI712" s="139">
        <f>IF(N712="nulová",J712,0)</f>
        <v>0</v>
      </c>
      <c r="BJ712" s="16" t="s">
        <v>80</v>
      </c>
      <c r="BK712" s="139">
        <f>ROUND(I712*H712,2)</f>
        <v>0</v>
      </c>
      <c r="BL712" s="16" t="s">
        <v>212</v>
      </c>
      <c r="BM712" s="138" t="s">
        <v>1320</v>
      </c>
    </row>
    <row r="713" spans="2:65" s="1" customFormat="1">
      <c r="B713" s="31"/>
      <c r="D713" s="140" t="s">
        <v>125</v>
      </c>
      <c r="F713" s="141" t="s">
        <v>1321</v>
      </c>
      <c r="I713" s="142"/>
      <c r="L713" s="31"/>
      <c r="M713" s="143"/>
      <c r="T713" s="52"/>
      <c r="AT713" s="16" t="s">
        <v>125</v>
      </c>
      <c r="AU713" s="16" t="s">
        <v>82</v>
      </c>
    </row>
    <row r="714" spans="2:65" s="14" customFormat="1">
      <c r="B714" s="163"/>
      <c r="D714" s="145" t="s">
        <v>136</v>
      </c>
      <c r="E714" s="164" t="s">
        <v>3</v>
      </c>
      <c r="F714" s="165" t="s">
        <v>1322</v>
      </c>
      <c r="H714" s="164" t="s">
        <v>3</v>
      </c>
      <c r="I714" s="166"/>
      <c r="L714" s="163"/>
      <c r="M714" s="167"/>
      <c r="T714" s="168"/>
      <c r="AT714" s="164" t="s">
        <v>136</v>
      </c>
      <c r="AU714" s="164" t="s">
        <v>82</v>
      </c>
      <c r="AV714" s="14" t="s">
        <v>80</v>
      </c>
      <c r="AW714" s="14" t="s">
        <v>33</v>
      </c>
      <c r="AX714" s="14" t="s">
        <v>72</v>
      </c>
      <c r="AY714" s="164" t="s">
        <v>115</v>
      </c>
    </row>
    <row r="715" spans="2:65" s="12" customFormat="1">
      <c r="B715" s="144"/>
      <c r="D715" s="145" t="s">
        <v>136</v>
      </c>
      <c r="E715" s="146" t="s">
        <v>3</v>
      </c>
      <c r="F715" s="147" t="s">
        <v>1323</v>
      </c>
      <c r="H715" s="148">
        <v>74.2</v>
      </c>
      <c r="I715" s="149"/>
      <c r="L715" s="144"/>
      <c r="M715" s="150"/>
      <c r="T715" s="151"/>
      <c r="AT715" s="146" t="s">
        <v>136</v>
      </c>
      <c r="AU715" s="146" t="s">
        <v>82</v>
      </c>
      <c r="AV715" s="12" t="s">
        <v>82</v>
      </c>
      <c r="AW715" s="12" t="s">
        <v>33</v>
      </c>
      <c r="AX715" s="12" t="s">
        <v>72</v>
      </c>
      <c r="AY715" s="146" t="s">
        <v>115</v>
      </c>
    </row>
    <row r="716" spans="2:65" s="12" customFormat="1">
      <c r="B716" s="144"/>
      <c r="D716" s="145" t="s">
        <v>136</v>
      </c>
      <c r="E716" s="146" t="s">
        <v>3</v>
      </c>
      <c r="F716" s="147" t="s">
        <v>1324</v>
      </c>
      <c r="H716" s="148">
        <v>229.74</v>
      </c>
      <c r="I716" s="149"/>
      <c r="L716" s="144"/>
      <c r="M716" s="150"/>
      <c r="T716" s="151"/>
      <c r="AT716" s="146" t="s">
        <v>136</v>
      </c>
      <c r="AU716" s="146" t="s">
        <v>82</v>
      </c>
      <c r="AV716" s="12" t="s">
        <v>82</v>
      </c>
      <c r="AW716" s="12" t="s">
        <v>33</v>
      </c>
      <c r="AX716" s="12" t="s">
        <v>72</v>
      </c>
      <c r="AY716" s="146" t="s">
        <v>115</v>
      </c>
    </row>
    <row r="717" spans="2:65" s="13" customFormat="1">
      <c r="B717" s="153"/>
      <c r="D717" s="145" t="s">
        <v>136</v>
      </c>
      <c r="E717" s="154" t="s">
        <v>3</v>
      </c>
      <c r="F717" s="155" t="s">
        <v>200</v>
      </c>
      <c r="H717" s="156">
        <v>303.94</v>
      </c>
      <c r="I717" s="157"/>
      <c r="L717" s="153"/>
      <c r="M717" s="158"/>
      <c r="T717" s="159"/>
      <c r="AT717" s="154" t="s">
        <v>136</v>
      </c>
      <c r="AU717" s="154" t="s">
        <v>82</v>
      </c>
      <c r="AV717" s="13" t="s">
        <v>138</v>
      </c>
      <c r="AW717" s="13" t="s">
        <v>33</v>
      </c>
      <c r="AX717" s="13" t="s">
        <v>80</v>
      </c>
      <c r="AY717" s="154" t="s">
        <v>115</v>
      </c>
    </row>
    <row r="718" spans="2:65" s="1" customFormat="1" ht="16.5" customHeight="1">
      <c r="B718" s="126"/>
      <c r="C718" s="169" t="s">
        <v>1325</v>
      </c>
      <c r="D718" s="169" t="s">
        <v>346</v>
      </c>
      <c r="E718" s="170" t="s">
        <v>1326</v>
      </c>
      <c r="F718" s="171" t="s">
        <v>1327</v>
      </c>
      <c r="G718" s="172" t="s">
        <v>238</v>
      </c>
      <c r="H718" s="173">
        <v>334.334</v>
      </c>
      <c r="I718" s="174"/>
      <c r="J718" s="175">
        <f>ROUND(I718*H718,2)</f>
        <v>0</v>
      </c>
      <c r="K718" s="171" t="s">
        <v>122</v>
      </c>
      <c r="L718" s="176"/>
      <c r="M718" s="177" t="s">
        <v>3</v>
      </c>
      <c r="N718" s="178" t="s">
        <v>43</v>
      </c>
      <c r="P718" s="136">
        <f>O718*H718</f>
        <v>0</v>
      </c>
      <c r="Q718" s="136">
        <v>1.9E-3</v>
      </c>
      <c r="R718" s="136">
        <f>Q718*H718</f>
        <v>0.63523459999999998</v>
      </c>
      <c r="S718" s="136">
        <v>0</v>
      </c>
      <c r="T718" s="137">
        <f>S718*H718</f>
        <v>0</v>
      </c>
      <c r="AR718" s="138" t="s">
        <v>409</v>
      </c>
      <c r="AT718" s="138" t="s">
        <v>346</v>
      </c>
      <c r="AU718" s="138" t="s">
        <v>82</v>
      </c>
      <c r="AY718" s="16" t="s">
        <v>115</v>
      </c>
      <c r="BE718" s="139">
        <f>IF(N718="základní",J718,0)</f>
        <v>0</v>
      </c>
      <c r="BF718" s="139">
        <f>IF(N718="snížená",J718,0)</f>
        <v>0</v>
      </c>
      <c r="BG718" s="139">
        <f>IF(N718="zákl. přenesená",J718,0)</f>
        <v>0</v>
      </c>
      <c r="BH718" s="139">
        <f>IF(N718="sníž. přenesená",J718,0)</f>
        <v>0</v>
      </c>
      <c r="BI718" s="139">
        <f>IF(N718="nulová",J718,0)</f>
        <v>0</v>
      </c>
      <c r="BJ718" s="16" t="s">
        <v>80</v>
      </c>
      <c r="BK718" s="139">
        <f>ROUND(I718*H718,2)</f>
        <v>0</v>
      </c>
      <c r="BL718" s="16" t="s">
        <v>212</v>
      </c>
      <c r="BM718" s="138" t="s">
        <v>1328</v>
      </c>
    </row>
    <row r="719" spans="2:65" s="12" customFormat="1">
      <c r="B719" s="144"/>
      <c r="D719" s="145" t="s">
        <v>136</v>
      </c>
      <c r="E719" s="146" t="s">
        <v>3</v>
      </c>
      <c r="F719" s="147" t="s">
        <v>1329</v>
      </c>
      <c r="H719" s="148">
        <v>334.334</v>
      </c>
      <c r="I719" s="149"/>
      <c r="L719" s="144"/>
      <c r="M719" s="150"/>
      <c r="T719" s="151"/>
      <c r="AT719" s="146" t="s">
        <v>136</v>
      </c>
      <c r="AU719" s="146" t="s">
        <v>82</v>
      </c>
      <c r="AV719" s="12" t="s">
        <v>82</v>
      </c>
      <c r="AW719" s="12" t="s">
        <v>33</v>
      </c>
      <c r="AX719" s="12" t="s">
        <v>80</v>
      </c>
      <c r="AY719" s="146" t="s">
        <v>115</v>
      </c>
    </row>
    <row r="720" spans="2:65" s="11" customFormat="1" ht="22.9" customHeight="1">
      <c r="B720" s="114"/>
      <c r="D720" s="115" t="s">
        <v>71</v>
      </c>
      <c r="E720" s="124" t="s">
        <v>1330</v>
      </c>
      <c r="F720" s="124" t="s">
        <v>1331</v>
      </c>
      <c r="I720" s="117"/>
      <c r="J720" s="125">
        <f>BK720</f>
        <v>0</v>
      </c>
      <c r="L720" s="114"/>
      <c r="M720" s="119"/>
      <c r="P720" s="120">
        <f>SUM(P721:P726)</f>
        <v>0</v>
      </c>
      <c r="R720" s="120">
        <f>SUM(R721:R726)</f>
        <v>5.4640000000000001E-2</v>
      </c>
      <c r="T720" s="121">
        <f>SUM(T721:T726)</f>
        <v>0</v>
      </c>
      <c r="AR720" s="115" t="s">
        <v>82</v>
      </c>
      <c r="AT720" s="122" t="s">
        <v>71</v>
      </c>
      <c r="AU720" s="122" t="s">
        <v>80</v>
      </c>
      <c r="AY720" s="115" t="s">
        <v>115</v>
      </c>
      <c r="BK720" s="123">
        <f>SUM(BK721:BK726)</f>
        <v>0</v>
      </c>
    </row>
    <row r="721" spans="2:65" s="1" customFormat="1" ht="16.5" customHeight="1">
      <c r="B721" s="126"/>
      <c r="C721" s="127" t="s">
        <v>1332</v>
      </c>
      <c r="D721" s="127" t="s">
        <v>118</v>
      </c>
      <c r="E721" s="128" t="s">
        <v>1333</v>
      </c>
      <c r="F721" s="129" t="s">
        <v>1334</v>
      </c>
      <c r="G721" s="130" t="s">
        <v>340</v>
      </c>
      <c r="H721" s="131">
        <v>8</v>
      </c>
      <c r="I721" s="132"/>
      <c r="J721" s="133">
        <f>ROUND(I721*H721,2)</f>
        <v>0</v>
      </c>
      <c r="K721" s="129" t="s">
        <v>122</v>
      </c>
      <c r="L721" s="31"/>
      <c r="M721" s="134" t="s">
        <v>3</v>
      </c>
      <c r="N721" s="135" t="s">
        <v>43</v>
      </c>
      <c r="P721" s="136">
        <f>O721*H721</f>
        <v>0</v>
      </c>
      <c r="Q721" s="136">
        <v>3.96E-3</v>
      </c>
      <c r="R721" s="136">
        <f>Q721*H721</f>
        <v>3.168E-2</v>
      </c>
      <c r="S721" s="136">
        <v>0</v>
      </c>
      <c r="T721" s="137">
        <f>S721*H721</f>
        <v>0</v>
      </c>
      <c r="AR721" s="138" t="s">
        <v>212</v>
      </c>
      <c r="AT721" s="138" t="s">
        <v>118</v>
      </c>
      <c r="AU721" s="138" t="s">
        <v>82</v>
      </c>
      <c r="AY721" s="16" t="s">
        <v>115</v>
      </c>
      <c r="BE721" s="139">
        <f>IF(N721="základní",J721,0)</f>
        <v>0</v>
      </c>
      <c r="BF721" s="139">
        <f>IF(N721="snížená",J721,0)</f>
        <v>0</v>
      </c>
      <c r="BG721" s="139">
        <f>IF(N721="zákl. přenesená",J721,0)</f>
        <v>0</v>
      </c>
      <c r="BH721" s="139">
        <f>IF(N721="sníž. přenesená",J721,0)</f>
        <v>0</v>
      </c>
      <c r="BI721" s="139">
        <f>IF(N721="nulová",J721,0)</f>
        <v>0</v>
      </c>
      <c r="BJ721" s="16" t="s">
        <v>80</v>
      </c>
      <c r="BK721" s="139">
        <f>ROUND(I721*H721,2)</f>
        <v>0</v>
      </c>
      <c r="BL721" s="16" t="s">
        <v>212</v>
      </c>
      <c r="BM721" s="138" t="s">
        <v>1335</v>
      </c>
    </row>
    <row r="722" spans="2:65" s="1" customFormat="1">
      <c r="B722" s="31"/>
      <c r="D722" s="140" t="s">
        <v>125</v>
      </c>
      <c r="F722" s="141" t="s">
        <v>1336</v>
      </c>
      <c r="I722" s="142"/>
      <c r="L722" s="31"/>
      <c r="M722" s="143"/>
      <c r="T722" s="52"/>
      <c r="AT722" s="16" t="s">
        <v>125</v>
      </c>
      <c r="AU722" s="16" t="s">
        <v>82</v>
      </c>
    </row>
    <row r="723" spans="2:65" s="12" customFormat="1">
      <c r="B723" s="144"/>
      <c r="D723" s="145" t="s">
        <v>136</v>
      </c>
      <c r="E723" s="146" t="s">
        <v>3</v>
      </c>
      <c r="F723" s="147" t="s">
        <v>1337</v>
      </c>
      <c r="H723" s="148">
        <v>8</v>
      </c>
      <c r="I723" s="149"/>
      <c r="L723" s="144"/>
      <c r="M723" s="150"/>
      <c r="T723" s="151"/>
      <c r="AT723" s="146" t="s">
        <v>136</v>
      </c>
      <c r="AU723" s="146" t="s">
        <v>82</v>
      </c>
      <c r="AV723" s="12" t="s">
        <v>82</v>
      </c>
      <c r="AW723" s="12" t="s">
        <v>33</v>
      </c>
      <c r="AX723" s="12" t="s">
        <v>80</v>
      </c>
      <c r="AY723" s="146" t="s">
        <v>115</v>
      </c>
    </row>
    <row r="724" spans="2:65" s="1" customFormat="1" ht="16.5" customHeight="1">
      <c r="B724" s="126"/>
      <c r="C724" s="127" t="s">
        <v>1338</v>
      </c>
      <c r="D724" s="127" t="s">
        <v>118</v>
      </c>
      <c r="E724" s="128" t="s">
        <v>1339</v>
      </c>
      <c r="F724" s="129" t="s">
        <v>1340</v>
      </c>
      <c r="G724" s="130" t="s">
        <v>340</v>
      </c>
      <c r="H724" s="131">
        <v>4</v>
      </c>
      <c r="I724" s="132"/>
      <c r="J724" s="133">
        <f>ROUND(I724*H724,2)</f>
        <v>0</v>
      </c>
      <c r="K724" s="129" t="s">
        <v>122</v>
      </c>
      <c r="L724" s="31"/>
      <c r="M724" s="134" t="s">
        <v>3</v>
      </c>
      <c r="N724" s="135" t="s">
        <v>43</v>
      </c>
      <c r="P724" s="136">
        <f>O724*H724</f>
        <v>0</v>
      </c>
      <c r="Q724" s="136">
        <v>5.7400000000000003E-3</v>
      </c>
      <c r="R724" s="136">
        <f>Q724*H724</f>
        <v>2.2960000000000001E-2</v>
      </c>
      <c r="S724" s="136">
        <v>0</v>
      </c>
      <c r="T724" s="137">
        <f>S724*H724</f>
        <v>0</v>
      </c>
      <c r="AR724" s="138" t="s">
        <v>212</v>
      </c>
      <c r="AT724" s="138" t="s">
        <v>118</v>
      </c>
      <c r="AU724" s="138" t="s">
        <v>82</v>
      </c>
      <c r="AY724" s="16" t="s">
        <v>115</v>
      </c>
      <c r="BE724" s="139">
        <f>IF(N724="základní",J724,0)</f>
        <v>0</v>
      </c>
      <c r="BF724" s="139">
        <f>IF(N724="snížená",J724,0)</f>
        <v>0</v>
      </c>
      <c r="BG724" s="139">
        <f>IF(N724="zákl. přenesená",J724,0)</f>
        <v>0</v>
      </c>
      <c r="BH724" s="139">
        <f>IF(N724="sníž. přenesená",J724,0)</f>
        <v>0</v>
      </c>
      <c r="BI724" s="139">
        <f>IF(N724="nulová",J724,0)</f>
        <v>0</v>
      </c>
      <c r="BJ724" s="16" t="s">
        <v>80</v>
      </c>
      <c r="BK724" s="139">
        <f>ROUND(I724*H724,2)</f>
        <v>0</v>
      </c>
      <c r="BL724" s="16" t="s">
        <v>212</v>
      </c>
      <c r="BM724" s="138" t="s">
        <v>1341</v>
      </c>
    </row>
    <row r="725" spans="2:65" s="1" customFormat="1">
      <c r="B725" s="31"/>
      <c r="D725" s="140" t="s">
        <v>125</v>
      </c>
      <c r="F725" s="141" t="s">
        <v>1342</v>
      </c>
      <c r="I725" s="142"/>
      <c r="L725" s="31"/>
      <c r="M725" s="143"/>
      <c r="T725" s="52"/>
      <c r="AT725" s="16" t="s">
        <v>125</v>
      </c>
      <c r="AU725" s="16" t="s">
        <v>82</v>
      </c>
    </row>
    <row r="726" spans="2:65" s="12" customFormat="1">
      <c r="B726" s="144"/>
      <c r="D726" s="145" t="s">
        <v>136</v>
      </c>
      <c r="E726" s="146" t="s">
        <v>3</v>
      </c>
      <c r="F726" s="147" t="s">
        <v>1343</v>
      </c>
      <c r="H726" s="148">
        <v>4</v>
      </c>
      <c r="I726" s="149"/>
      <c r="L726" s="144"/>
      <c r="M726" s="179"/>
      <c r="N726" s="180"/>
      <c r="O726" s="180"/>
      <c r="P726" s="180"/>
      <c r="Q726" s="180"/>
      <c r="R726" s="180"/>
      <c r="S726" s="180"/>
      <c r="T726" s="181"/>
      <c r="AT726" s="146" t="s">
        <v>136</v>
      </c>
      <c r="AU726" s="146" t="s">
        <v>82</v>
      </c>
      <c r="AV726" s="12" t="s">
        <v>82</v>
      </c>
      <c r="AW726" s="12" t="s">
        <v>33</v>
      </c>
      <c r="AX726" s="12" t="s">
        <v>80</v>
      </c>
      <c r="AY726" s="146" t="s">
        <v>115</v>
      </c>
    </row>
    <row r="727" spans="2:65" s="1" customFormat="1" ht="6.95" customHeight="1">
      <c r="B727" s="40"/>
      <c r="C727" s="41"/>
      <c r="D727" s="41"/>
      <c r="E727" s="41"/>
      <c r="F727" s="41"/>
      <c r="G727" s="41"/>
      <c r="H727" s="41"/>
      <c r="I727" s="41"/>
      <c r="J727" s="41"/>
      <c r="K727" s="41"/>
      <c r="L727" s="31"/>
    </row>
  </sheetData>
  <autoFilter ref="C93:K726" xr:uid="{00000000-0009-0000-0000-000002000000}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hyperlinks>
    <hyperlink ref="F98" r:id="rId1" xr:uid="{00000000-0004-0000-0200-000000000000}"/>
    <hyperlink ref="F101" r:id="rId2" xr:uid="{00000000-0004-0000-0200-000001000000}"/>
    <hyperlink ref="F104" r:id="rId3" xr:uid="{00000000-0004-0000-0200-000002000000}"/>
    <hyperlink ref="F107" r:id="rId4" xr:uid="{00000000-0004-0000-0200-000003000000}"/>
    <hyperlink ref="F109" r:id="rId5" xr:uid="{00000000-0004-0000-0200-000004000000}"/>
    <hyperlink ref="F111" r:id="rId6" xr:uid="{00000000-0004-0000-0200-000005000000}"/>
    <hyperlink ref="F114" r:id="rId7" xr:uid="{00000000-0004-0000-0200-000006000000}"/>
    <hyperlink ref="F117" r:id="rId8" xr:uid="{00000000-0004-0000-0200-000007000000}"/>
    <hyperlink ref="F120" r:id="rId9" xr:uid="{00000000-0004-0000-0200-000008000000}"/>
    <hyperlink ref="F123" r:id="rId10" xr:uid="{00000000-0004-0000-0200-000009000000}"/>
    <hyperlink ref="F126" r:id="rId11" xr:uid="{00000000-0004-0000-0200-00000A000000}"/>
    <hyperlink ref="F129" r:id="rId12" xr:uid="{00000000-0004-0000-0200-00000B000000}"/>
    <hyperlink ref="F132" r:id="rId13" xr:uid="{00000000-0004-0000-0200-00000C000000}"/>
    <hyperlink ref="F137" r:id="rId14" xr:uid="{00000000-0004-0000-0200-00000D000000}"/>
    <hyperlink ref="F140" r:id="rId15" xr:uid="{00000000-0004-0000-0200-00000E000000}"/>
    <hyperlink ref="F145" r:id="rId16" xr:uid="{00000000-0004-0000-0200-00000F000000}"/>
    <hyperlink ref="F148" r:id="rId17" xr:uid="{00000000-0004-0000-0200-000010000000}"/>
    <hyperlink ref="F151" r:id="rId18" xr:uid="{00000000-0004-0000-0200-000011000000}"/>
    <hyperlink ref="F154" r:id="rId19" xr:uid="{00000000-0004-0000-0200-000012000000}"/>
    <hyperlink ref="F164" r:id="rId20" xr:uid="{00000000-0004-0000-0200-000013000000}"/>
    <hyperlink ref="F168" r:id="rId21" xr:uid="{00000000-0004-0000-0200-000014000000}"/>
    <hyperlink ref="F172" r:id="rId22" xr:uid="{00000000-0004-0000-0200-000015000000}"/>
    <hyperlink ref="F179" r:id="rId23" xr:uid="{00000000-0004-0000-0200-000016000000}"/>
    <hyperlink ref="F184" r:id="rId24" xr:uid="{00000000-0004-0000-0200-000017000000}"/>
    <hyperlink ref="F189" r:id="rId25" xr:uid="{00000000-0004-0000-0200-000018000000}"/>
    <hyperlink ref="F192" r:id="rId26" xr:uid="{00000000-0004-0000-0200-000019000000}"/>
    <hyperlink ref="F195" r:id="rId27" xr:uid="{00000000-0004-0000-0200-00001A000000}"/>
    <hyperlink ref="F198" r:id="rId28" xr:uid="{00000000-0004-0000-0200-00001B000000}"/>
    <hyperlink ref="F201" r:id="rId29" xr:uid="{00000000-0004-0000-0200-00001C000000}"/>
    <hyperlink ref="F204" r:id="rId30" xr:uid="{00000000-0004-0000-0200-00001D000000}"/>
    <hyperlink ref="F207" r:id="rId31" xr:uid="{00000000-0004-0000-0200-00001E000000}"/>
    <hyperlink ref="F209" r:id="rId32" xr:uid="{00000000-0004-0000-0200-00001F000000}"/>
    <hyperlink ref="F212" r:id="rId33" xr:uid="{00000000-0004-0000-0200-000020000000}"/>
    <hyperlink ref="F215" r:id="rId34" xr:uid="{00000000-0004-0000-0200-000021000000}"/>
    <hyperlink ref="F218" r:id="rId35" xr:uid="{00000000-0004-0000-0200-000022000000}"/>
    <hyperlink ref="F221" r:id="rId36" xr:uid="{00000000-0004-0000-0200-000023000000}"/>
    <hyperlink ref="F224" r:id="rId37" xr:uid="{00000000-0004-0000-0200-000024000000}"/>
    <hyperlink ref="F227" r:id="rId38" xr:uid="{00000000-0004-0000-0200-000025000000}"/>
    <hyperlink ref="F237" r:id="rId39" xr:uid="{00000000-0004-0000-0200-000026000000}"/>
    <hyperlink ref="F240" r:id="rId40" xr:uid="{00000000-0004-0000-0200-000027000000}"/>
    <hyperlink ref="F243" r:id="rId41" xr:uid="{00000000-0004-0000-0200-000028000000}"/>
    <hyperlink ref="F245" r:id="rId42" xr:uid="{00000000-0004-0000-0200-000029000000}"/>
    <hyperlink ref="F248" r:id="rId43" xr:uid="{00000000-0004-0000-0200-00002A000000}"/>
    <hyperlink ref="F257" r:id="rId44" xr:uid="{00000000-0004-0000-0200-00002B000000}"/>
    <hyperlink ref="F268" r:id="rId45" xr:uid="{00000000-0004-0000-0200-00002C000000}"/>
    <hyperlink ref="F276" r:id="rId46" xr:uid="{00000000-0004-0000-0200-00002D000000}"/>
    <hyperlink ref="F281" r:id="rId47" xr:uid="{00000000-0004-0000-0200-00002E000000}"/>
    <hyperlink ref="F284" r:id="rId48" xr:uid="{00000000-0004-0000-0200-00002F000000}"/>
    <hyperlink ref="F287" r:id="rId49" xr:uid="{00000000-0004-0000-0200-000030000000}"/>
    <hyperlink ref="F290" r:id="rId50" xr:uid="{00000000-0004-0000-0200-000031000000}"/>
    <hyperlink ref="F293" r:id="rId51" xr:uid="{00000000-0004-0000-0200-000032000000}"/>
    <hyperlink ref="F296" r:id="rId52" xr:uid="{00000000-0004-0000-0200-000033000000}"/>
    <hyperlink ref="F300" r:id="rId53" xr:uid="{00000000-0004-0000-0200-000034000000}"/>
    <hyperlink ref="F306" r:id="rId54" xr:uid="{00000000-0004-0000-0200-000035000000}"/>
    <hyperlink ref="F312" r:id="rId55" xr:uid="{00000000-0004-0000-0200-000036000000}"/>
    <hyperlink ref="F318" r:id="rId56" xr:uid="{00000000-0004-0000-0200-000037000000}"/>
    <hyperlink ref="F323" r:id="rId57" xr:uid="{00000000-0004-0000-0200-000038000000}"/>
    <hyperlink ref="F326" r:id="rId58" xr:uid="{00000000-0004-0000-0200-000039000000}"/>
    <hyperlink ref="F330" r:id="rId59" xr:uid="{00000000-0004-0000-0200-00003A000000}"/>
    <hyperlink ref="F334" r:id="rId60" xr:uid="{00000000-0004-0000-0200-00003B000000}"/>
    <hyperlink ref="F345" r:id="rId61" xr:uid="{00000000-0004-0000-0200-00003C000000}"/>
    <hyperlink ref="F349" r:id="rId62" xr:uid="{00000000-0004-0000-0200-00003D000000}"/>
    <hyperlink ref="F355" r:id="rId63" xr:uid="{00000000-0004-0000-0200-00003E000000}"/>
    <hyperlink ref="F358" r:id="rId64" xr:uid="{00000000-0004-0000-0200-00003F000000}"/>
    <hyperlink ref="F360" r:id="rId65" xr:uid="{00000000-0004-0000-0200-000040000000}"/>
    <hyperlink ref="F366" r:id="rId66" xr:uid="{00000000-0004-0000-0200-000041000000}"/>
    <hyperlink ref="F372" r:id="rId67" xr:uid="{00000000-0004-0000-0200-000042000000}"/>
    <hyperlink ref="F374" r:id="rId68" xr:uid="{00000000-0004-0000-0200-000043000000}"/>
    <hyperlink ref="F377" r:id="rId69" xr:uid="{00000000-0004-0000-0200-000044000000}"/>
    <hyperlink ref="F381" r:id="rId70" xr:uid="{00000000-0004-0000-0200-000045000000}"/>
    <hyperlink ref="F385" r:id="rId71" xr:uid="{00000000-0004-0000-0200-000046000000}"/>
    <hyperlink ref="F391" r:id="rId72" xr:uid="{00000000-0004-0000-0200-000047000000}"/>
    <hyperlink ref="F396" r:id="rId73" xr:uid="{00000000-0004-0000-0200-000048000000}"/>
    <hyperlink ref="F398" r:id="rId74" xr:uid="{00000000-0004-0000-0200-000049000000}"/>
    <hyperlink ref="F401" r:id="rId75" xr:uid="{00000000-0004-0000-0200-00004A000000}"/>
    <hyperlink ref="F404" r:id="rId76" xr:uid="{00000000-0004-0000-0200-00004B000000}"/>
    <hyperlink ref="F407" r:id="rId77" xr:uid="{00000000-0004-0000-0200-00004C000000}"/>
    <hyperlink ref="F410" r:id="rId78" xr:uid="{00000000-0004-0000-0200-00004D000000}"/>
    <hyperlink ref="F417" r:id="rId79" xr:uid="{00000000-0004-0000-0200-00004E000000}"/>
    <hyperlink ref="F420" r:id="rId80" xr:uid="{00000000-0004-0000-0200-00004F000000}"/>
    <hyperlink ref="F422" r:id="rId81" xr:uid="{00000000-0004-0000-0200-000050000000}"/>
    <hyperlink ref="F425" r:id="rId82" xr:uid="{00000000-0004-0000-0200-000051000000}"/>
    <hyperlink ref="F427" r:id="rId83" xr:uid="{00000000-0004-0000-0200-000052000000}"/>
    <hyperlink ref="F432" r:id="rId84" xr:uid="{00000000-0004-0000-0200-000053000000}"/>
    <hyperlink ref="F434" r:id="rId85" xr:uid="{00000000-0004-0000-0200-000054000000}"/>
    <hyperlink ref="F437" r:id="rId86" xr:uid="{00000000-0004-0000-0200-000055000000}"/>
    <hyperlink ref="F440" r:id="rId87" xr:uid="{00000000-0004-0000-0200-000056000000}"/>
    <hyperlink ref="F443" r:id="rId88" xr:uid="{00000000-0004-0000-0200-000057000000}"/>
    <hyperlink ref="F445" r:id="rId89" xr:uid="{00000000-0004-0000-0200-000058000000}"/>
    <hyperlink ref="F449" r:id="rId90" xr:uid="{00000000-0004-0000-0200-000059000000}"/>
    <hyperlink ref="F452" r:id="rId91" xr:uid="{00000000-0004-0000-0200-00005A000000}"/>
    <hyperlink ref="F457" r:id="rId92" xr:uid="{00000000-0004-0000-0200-00005B000000}"/>
    <hyperlink ref="F460" r:id="rId93" xr:uid="{00000000-0004-0000-0200-00005C000000}"/>
    <hyperlink ref="F463" r:id="rId94" xr:uid="{00000000-0004-0000-0200-00005D000000}"/>
    <hyperlink ref="F466" r:id="rId95" xr:uid="{00000000-0004-0000-0200-00005E000000}"/>
    <hyperlink ref="F469" r:id="rId96" xr:uid="{00000000-0004-0000-0200-00005F000000}"/>
    <hyperlink ref="F472" r:id="rId97" xr:uid="{00000000-0004-0000-0200-000060000000}"/>
    <hyperlink ref="F475" r:id="rId98" xr:uid="{00000000-0004-0000-0200-000061000000}"/>
    <hyperlink ref="F480" r:id="rId99" xr:uid="{00000000-0004-0000-0200-000062000000}"/>
    <hyperlink ref="F488" r:id="rId100" xr:uid="{00000000-0004-0000-0200-000063000000}"/>
    <hyperlink ref="F491" r:id="rId101" xr:uid="{00000000-0004-0000-0200-000064000000}"/>
    <hyperlink ref="F495" r:id="rId102" xr:uid="{00000000-0004-0000-0200-000065000000}"/>
    <hyperlink ref="F498" r:id="rId103" xr:uid="{00000000-0004-0000-0200-000066000000}"/>
    <hyperlink ref="F502" r:id="rId104" xr:uid="{00000000-0004-0000-0200-000067000000}"/>
    <hyperlink ref="F505" r:id="rId105" xr:uid="{00000000-0004-0000-0200-000068000000}"/>
    <hyperlink ref="F510" r:id="rId106" xr:uid="{00000000-0004-0000-0200-000069000000}"/>
    <hyperlink ref="F513" r:id="rId107" xr:uid="{00000000-0004-0000-0200-00006A000000}"/>
    <hyperlink ref="F516" r:id="rId108" xr:uid="{00000000-0004-0000-0200-00006B000000}"/>
    <hyperlink ref="F519" r:id="rId109" xr:uid="{00000000-0004-0000-0200-00006C000000}"/>
    <hyperlink ref="F522" r:id="rId110" xr:uid="{00000000-0004-0000-0200-00006D000000}"/>
    <hyperlink ref="F525" r:id="rId111" xr:uid="{00000000-0004-0000-0200-00006E000000}"/>
    <hyperlink ref="F528" r:id="rId112" xr:uid="{00000000-0004-0000-0200-00006F000000}"/>
    <hyperlink ref="F532" r:id="rId113" xr:uid="{00000000-0004-0000-0200-000070000000}"/>
    <hyperlink ref="F536" r:id="rId114" xr:uid="{00000000-0004-0000-0200-000071000000}"/>
    <hyperlink ref="F541" r:id="rId115" xr:uid="{00000000-0004-0000-0200-000072000000}"/>
    <hyperlink ref="F545" r:id="rId116" xr:uid="{00000000-0004-0000-0200-000073000000}"/>
    <hyperlink ref="F548" r:id="rId117" xr:uid="{00000000-0004-0000-0200-000074000000}"/>
    <hyperlink ref="F551" r:id="rId118" xr:uid="{00000000-0004-0000-0200-000075000000}"/>
    <hyperlink ref="F554" r:id="rId119" xr:uid="{00000000-0004-0000-0200-000076000000}"/>
    <hyperlink ref="F563" r:id="rId120" xr:uid="{00000000-0004-0000-0200-000077000000}"/>
    <hyperlink ref="F568" r:id="rId121" xr:uid="{00000000-0004-0000-0200-000078000000}"/>
    <hyperlink ref="F571" r:id="rId122" xr:uid="{00000000-0004-0000-0200-000079000000}"/>
    <hyperlink ref="F575" r:id="rId123" xr:uid="{00000000-0004-0000-0200-00007A000000}"/>
    <hyperlink ref="F580" r:id="rId124" xr:uid="{00000000-0004-0000-0200-00007B000000}"/>
    <hyperlink ref="F583" r:id="rId125" xr:uid="{00000000-0004-0000-0200-00007C000000}"/>
    <hyperlink ref="F586" r:id="rId126" xr:uid="{00000000-0004-0000-0200-00007D000000}"/>
    <hyperlink ref="F589" r:id="rId127" xr:uid="{00000000-0004-0000-0200-00007E000000}"/>
    <hyperlink ref="F592" r:id="rId128" xr:uid="{00000000-0004-0000-0200-00007F000000}"/>
    <hyperlink ref="F595" r:id="rId129" xr:uid="{00000000-0004-0000-0200-000080000000}"/>
    <hyperlink ref="F598" r:id="rId130" xr:uid="{00000000-0004-0000-0200-000081000000}"/>
    <hyperlink ref="F601" r:id="rId131" xr:uid="{00000000-0004-0000-0200-000082000000}"/>
    <hyperlink ref="F604" r:id="rId132" xr:uid="{00000000-0004-0000-0200-000083000000}"/>
    <hyperlink ref="F607" r:id="rId133" xr:uid="{00000000-0004-0000-0200-000084000000}"/>
    <hyperlink ref="F610" r:id="rId134" xr:uid="{00000000-0004-0000-0200-000085000000}"/>
    <hyperlink ref="F614" r:id="rId135" xr:uid="{00000000-0004-0000-0200-000086000000}"/>
    <hyperlink ref="F624" r:id="rId136" xr:uid="{00000000-0004-0000-0200-000087000000}"/>
    <hyperlink ref="F634" r:id="rId137" xr:uid="{00000000-0004-0000-0200-000088000000}"/>
    <hyperlink ref="F637" r:id="rId138" xr:uid="{00000000-0004-0000-0200-000089000000}"/>
    <hyperlink ref="F640" r:id="rId139" xr:uid="{00000000-0004-0000-0200-00008A000000}"/>
    <hyperlink ref="F650" r:id="rId140" xr:uid="{00000000-0004-0000-0200-00008B000000}"/>
    <hyperlink ref="F653" r:id="rId141" xr:uid="{00000000-0004-0000-0200-00008C000000}"/>
    <hyperlink ref="F658" r:id="rId142" xr:uid="{00000000-0004-0000-0200-00008D000000}"/>
    <hyperlink ref="F661" r:id="rId143" xr:uid="{00000000-0004-0000-0200-00008E000000}"/>
    <hyperlink ref="F664" r:id="rId144" xr:uid="{00000000-0004-0000-0200-00008F000000}"/>
    <hyperlink ref="F671" r:id="rId145" xr:uid="{00000000-0004-0000-0200-000090000000}"/>
    <hyperlink ref="F675" r:id="rId146" xr:uid="{00000000-0004-0000-0200-000091000000}"/>
    <hyperlink ref="F685" r:id="rId147" xr:uid="{00000000-0004-0000-0200-000092000000}"/>
    <hyperlink ref="F694" r:id="rId148" xr:uid="{00000000-0004-0000-0200-000093000000}"/>
    <hyperlink ref="F699" r:id="rId149" xr:uid="{00000000-0004-0000-0200-000094000000}"/>
    <hyperlink ref="F709" r:id="rId150" xr:uid="{00000000-0004-0000-0200-000095000000}"/>
    <hyperlink ref="F713" r:id="rId151" xr:uid="{00000000-0004-0000-0200-000096000000}"/>
    <hyperlink ref="F722" r:id="rId152" xr:uid="{00000000-0004-0000-0200-000097000000}"/>
    <hyperlink ref="F725" r:id="rId153" xr:uid="{00000000-0004-0000-0200-000098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SO 000 - Vedlejší a ostat...</vt:lpstr>
      <vt:lpstr>SO 201 - Most</vt:lpstr>
      <vt:lpstr>'Rekapitulace stavby'!Názvy_tisku</vt:lpstr>
      <vt:lpstr>'SO 000 - Vedlejší a ostat...'!Názvy_tisku</vt:lpstr>
      <vt:lpstr>'SO 201 - Most'!Názvy_tisku</vt:lpstr>
      <vt:lpstr>'Rekapitulace stavby'!Oblast_tisku</vt:lpstr>
      <vt:lpstr>'SO 000 - Vedlejší a ostat...'!Oblast_tisku</vt:lpstr>
      <vt:lpstr>'SO 201 - Most'!Oblast_tisku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RUST</dc:creator>
  <cp:lastModifiedBy>kolovrat</cp:lastModifiedBy>
  <dcterms:created xsi:type="dcterms:W3CDTF">2023-02-16T16:16:22Z</dcterms:created>
  <dcterms:modified xsi:type="dcterms:W3CDTF">2023-02-20T08:51:41Z</dcterms:modified>
</cp:coreProperties>
</file>