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C2451F47-9BA4-48D7-8C9A-AA8B955EBAC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ace stavby" sheetId="1" r:id="rId1"/>
    <sheet name="01 - Stavební úpravy a ná..." sheetId="2" r:id="rId2"/>
    <sheet name="Pokyny pro vyplnění" sheetId="3" r:id="rId3"/>
  </sheets>
  <definedNames>
    <definedName name="_xlnm._FilterDatabase" localSheetId="1" hidden="1">'01 - Stavební úpravy a ná...'!$C$111:$K$664</definedName>
    <definedName name="_xlnm.Print_Titles" localSheetId="1">'01 - Stavební úpravy a ná...'!$111:$111</definedName>
    <definedName name="_xlnm.Print_Titles" localSheetId="0">'Rekapitulace stavby'!$52:$52</definedName>
    <definedName name="_xlnm.Print_Area" localSheetId="1">'01 - Stavební úpravy a ná...'!$C$4:$J$39,'01 - Stavební úpravy a ná...'!$C$45:$J$93,'01 - Stavební úpravy a ná...'!$C$99:$K$664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AY55" i="1"/>
  <c r="J35" i="2"/>
  <c r="AX55" i="1"/>
  <c r="BI663" i="2"/>
  <c r="BH663" i="2"/>
  <c r="BG663" i="2"/>
  <c r="BF663" i="2"/>
  <c r="T663" i="2"/>
  <c r="T662" i="2"/>
  <c r="R663" i="2"/>
  <c r="R662" i="2"/>
  <c r="P663" i="2"/>
  <c r="P662" i="2" s="1"/>
  <c r="BI660" i="2"/>
  <c r="BH660" i="2"/>
  <c r="BG660" i="2"/>
  <c r="BF660" i="2"/>
  <c r="T660" i="2"/>
  <c r="T659" i="2"/>
  <c r="T658" i="2" s="1"/>
  <c r="R660" i="2"/>
  <c r="R659" i="2" s="1"/>
  <c r="P660" i="2"/>
  <c r="P659" i="2" s="1"/>
  <c r="BI657" i="2"/>
  <c r="BH657" i="2"/>
  <c r="BG657" i="2"/>
  <c r="BF657" i="2"/>
  <c r="T657" i="2"/>
  <c r="T656" i="2" s="1"/>
  <c r="R657" i="2"/>
  <c r="R656" i="2" s="1"/>
  <c r="P657" i="2"/>
  <c r="P656" i="2" s="1"/>
  <c r="BI655" i="2"/>
  <c r="BH655" i="2"/>
  <c r="BG655" i="2"/>
  <c r="BF655" i="2"/>
  <c r="T655" i="2"/>
  <c r="R655" i="2"/>
  <c r="P655" i="2"/>
  <c r="BI653" i="2"/>
  <c r="BH653" i="2"/>
  <c r="BG653" i="2"/>
  <c r="BF653" i="2"/>
  <c r="T653" i="2"/>
  <c r="R653" i="2"/>
  <c r="P653" i="2"/>
  <c r="BI652" i="2"/>
  <c r="BH652" i="2"/>
  <c r="BG652" i="2"/>
  <c r="BF652" i="2"/>
  <c r="T652" i="2"/>
  <c r="R652" i="2"/>
  <c r="P652" i="2"/>
  <c r="BI651" i="2"/>
  <c r="BH651" i="2"/>
  <c r="BG651" i="2"/>
  <c r="BF651" i="2"/>
  <c r="T651" i="2"/>
  <c r="R651" i="2"/>
  <c r="P651" i="2"/>
  <c r="BI649" i="2"/>
  <c r="BH649" i="2"/>
  <c r="BG649" i="2"/>
  <c r="BF649" i="2"/>
  <c r="T649" i="2"/>
  <c r="R649" i="2"/>
  <c r="P649" i="2"/>
  <c r="BI648" i="2"/>
  <c r="BH648" i="2"/>
  <c r="BG648" i="2"/>
  <c r="BF648" i="2"/>
  <c r="T648" i="2"/>
  <c r="R648" i="2"/>
  <c r="P648" i="2"/>
  <c r="BI646" i="2"/>
  <c r="BH646" i="2"/>
  <c r="BG646" i="2"/>
  <c r="BF646" i="2"/>
  <c r="T646" i="2"/>
  <c r="R646" i="2"/>
  <c r="P646" i="2"/>
  <c r="BI645" i="2"/>
  <c r="BH645" i="2"/>
  <c r="BG645" i="2"/>
  <c r="BF645" i="2"/>
  <c r="T645" i="2"/>
  <c r="R645" i="2"/>
  <c r="P645" i="2"/>
  <c r="BI643" i="2"/>
  <c r="BH643" i="2"/>
  <c r="BG643" i="2"/>
  <c r="BF643" i="2"/>
  <c r="T643" i="2"/>
  <c r="R643" i="2"/>
  <c r="P643" i="2"/>
  <c r="BI642" i="2"/>
  <c r="BH642" i="2"/>
  <c r="BG642" i="2"/>
  <c r="BF642" i="2"/>
  <c r="T642" i="2"/>
  <c r="R642" i="2"/>
  <c r="P642" i="2"/>
  <c r="BI639" i="2"/>
  <c r="BH639" i="2"/>
  <c r="BG639" i="2"/>
  <c r="BF639" i="2"/>
  <c r="T639" i="2"/>
  <c r="R639" i="2"/>
  <c r="P639" i="2"/>
  <c r="BI635" i="2"/>
  <c r="BH635" i="2"/>
  <c r="BG635" i="2"/>
  <c r="BF635" i="2"/>
  <c r="T635" i="2"/>
  <c r="R635" i="2"/>
  <c r="P635" i="2"/>
  <c r="BI634" i="2"/>
  <c r="BH634" i="2"/>
  <c r="BG634" i="2"/>
  <c r="BF634" i="2"/>
  <c r="T634" i="2"/>
  <c r="R634" i="2"/>
  <c r="P634" i="2"/>
  <c r="BI633" i="2"/>
  <c r="BH633" i="2"/>
  <c r="BG633" i="2"/>
  <c r="BF633" i="2"/>
  <c r="T633" i="2"/>
  <c r="R633" i="2"/>
  <c r="P633" i="2"/>
  <c r="BI631" i="2"/>
  <c r="BH631" i="2"/>
  <c r="BG631" i="2"/>
  <c r="BF631" i="2"/>
  <c r="T631" i="2"/>
  <c r="R631" i="2"/>
  <c r="P631" i="2"/>
  <c r="BI630" i="2"/>
  <c r="BH630" i="2"/>
  <c r="BG630" i="2"/>
  <c r="BF630" i="2"/>
  <c r="T630" i="2"/>
  <c r="R630" i="2"/>
  <c r="P630" i="2"/>
  <c r="BI629" i="2"/>
  <c r="BH629" i="2"/>
  <c r="BG629" i="2"/>
  <c r="BF629" i="2"/>
  <c r="T629" i="2"/>
  <c r="R629" i="2"/>
  <c r="P629" i="2"/>
  <c r="BI628" i="2"/>
  <c r="BH628" i="2"/>
  <c r="BG628" i="2"/>
  <c r="BF628" i="2"/>
  <c r="T628" i="2"/>
  <c r="R628" i="2"/>
  <c r="P628" i="2"/>
  <c r="BI626" i="2"/>
  <c r="BH626" i="2"/>
  <c r="BG626" i="2"/>
  <c r="BF626" i="2"/>
  <c r="T626" i="2"/>
  <c r="R626" i="2"/>
  <c r="P626" i="2"/>
  <c r="BI618" i="2"/>
  <c r="BH618" i="2"/>
  <c r="BG618" i="2"/>
  <c r="BF618" i="2"/>
  <c r="T618" i="2"/>
  <c r="R618" i="2"/>
  <c r="P618" i="2"/>
  <c r="BI616" i="2"/>
  <c r="BH616" i="2"/>
  <c r="BG616" i="2"/>
  <c r="BF616" i="2"/>
  <c r="T616" i="2"/>
  <c r="R616" i="2"/>
  <c r="P616" i="2"/>
  <c r="BI613" i="2"/>
  <c r="BH613" i="2"/>
  <c r="BG613" i="2"/>
  <c r="BF613" i="2"/>
  <c r="T613" i="2"/>
  <c r="R613" i="2"/>
  <c r="P613" i="2"/>
  <c r="BI611" i="2"/>
  <c r="BH611" i="2"/>
  <c r="BG611" i="2"/>
  <c r="BF611" i="2"/>
  <c r="T611" i="2"/>
  <c r="R611" i="2"/>
  <c r="P611" i="2"/>
  <c r="BI605" i="2"/>
  <c r="BH605" i="2"/>
  <c r="BG605" i="2"/>
  <c r="BF605" i="2"/>
  <c r="T605" i="2"/>
  <c r="R605" i="2"/>
  <c r="P605" i="2"/>
  <c r="BI604" i="2"/>
  <c r="BH604" i="2"/>
  <c r="BG604" i="2"/>
  <c r="BF604" i="2"/>
  <c r="T604" i="2"/>
  <c r="R604" i="2"/>
  <c r="P604" i="2"/>
  <c r="BI602" i="2"/>
  <c r="BH602" i="2"/>
  <c r="BG602" i="2"/>
  <c r="BF602" i="2"/>
  <c r="T602" i="2"/>
  <c r="R602" i="2"/>
  <c r="P602" i="2"/>
  <c r="BI594" i="2"/>
  <c r="BH594" i="2"/>
  <c r="BG594" i="2"/>
  <c r="BF594" i="2"/>
  <c r="T594" i="2"/>
  <c r="R594" i="2"/>
  <c r="P594" i="2"/>
  <c r="BI593" i="2"/>
  <c r="BH593" i="2"/>
  <c r="BG593" i="2"/>
  <c r="BF593" i="2"/>
  <c r="T593" i="2"/>
  <c r="R593" i="2"/>
  <c r="P593" i="2"/>
  <c r="BI592" i="2"/>
  <c r="BH592" i="2"/>
  <c r="BG592" i="2"/>
  <c r="BF592" i="2"/>
  <c r="T592" i="2"/>
  <c r="R592" i="2"/>
  <c r="P592" i="2"/>
  <c r="BI588" i="2"/>
  <c r="BH588" i="2"/>
  <c r="BG588" i="2"/>
  <c r="BF588" i="2"/>
  <c r="T588" i="2"/>
  <c r="R588" i="2"/>
  <c r="P588" i="2"/>
  <c r="BI587" i="2"/>
  <c r="BH587" i="2"/>
  <c r="BG587" i="2"/>
  <c r="BF587" i="2"/>
  <c r="T587" i="2"/>
  <c r="R587" i="2"/>
  <c r="P587" i="2"/>
  <c r="BI586" i="2"/>
  <c r="BH586" i="2"/>
  <c r="BG586" i="2"/>
  <c r="BF586" i="2"/>
  <c r="T586" i="2"/>
  <c r="R586" i="2"/>
  <c r="P586" i="2"/>
  <c r="BI584" i="2"/>
  <c r="BH584" i="2"/>
  <c r="BG584" i="2"/>
  <c r="BF584" i="2"/>
  <c r="T584" i="2"/>
  <c r="R584" i="2"/>
  <c r="P584" i="2"/>
  <c r="BI583" i="2"/>
  <c r="BH583" i="2"/>
  <c r="BG583" i="2"/>
  <c r="BF583" i="2"/>
  <c r="T583" i="2"/>
  <c r="R583" i="2"/>
  <c r="P583" i="2"/>
  <c r="BI582" i="2"/>
  <c r="BH582" i="2"/>
  <c r="BG582" i="2"/>
  <c r="BF582" i="2"/>
  <c r="T582" i="2"/>
  <c r="R582" i="2"/>
  <c r="P582" i="2"/>
  <c r="BI580" i="2"/>
  <c r="BH580" i="2"/>
  <c r="BG580" i="2"/>
  <c r="BF580" i="2"/>
  <c r="T580" i="2"/>
  <c r="R580" i="2"/>
  <c r="P580" i="2"/>
  <c r="BI577" i="2"/>
  <c r="BH577" i="2"/>
  <c r="BG577" i="2"/>
  <c r="BF577" i="2"/>
  <c r="T577" i="2"/>
  <c r="R577" i="2"/>
  <c r="P577" i="2"/>
  <c r="BI575" i="2"/>
  <c r="BH575" i="2"/>
  <c r="BG575" i="2"/>
  <c r="BF575" i="2"/>
  <c r="T575" i="2"/>
  <c r="R575" i="2"/>
  <c r="P575" i="2"/>
  <c r="BI572" i="2"/>
  <c r="BH572" i="2"/>
  <c r="BG572" i="2"/>
  <c r="BF572" i="2"/>
  <c r="T572" i="2"/>
  <c r="R572" i="2"/>
  <c r="P572" i="2"/>
  <c r="BI571" i="2"/>
  <c r="BH571" i="2"/>
  <c r="BG571" i="2"/>
  <c r="BF571" i="2"/>
  <c r="T571" i="2"/>
  <c r="R571" i="2"/>
  <c r="P571" i="2"/>
  <c r="BI570" i="2"/>
  <c r="BH570" i="2"/>
  <c r="BG570" i="2"/>
  <c r="BF570" i="2"/>
  <c r="T570" i="2"/>
  <c r="R570" i="2"/>
  <c r="P570" i="2"/>
  <c r="BI569" i="2"/>
  <c r="BH569" i="2"/>
  <c r="BG569" i="2"/>
  <c r="BF569" i="2"/>
  <c r="T569" i="2"/>
  <c r="R569" i="2"/>
  <c r="P569" i="2"/>
  <c r="BI567" i="2"/>
  <c r="BH567" i="2"/>
  <c r="BG567" i="2"/>
  <c r="BF567" i="2"/>
  <c r="T567" i="2"/>
  <c r="R567" i="2"/>
  <c r="P567" i="2"/>
  <c r="BI566" i="2"/>
  <c r="BH566" i="2"/>
  <c r="BG566" i="2"/>
  <c r="BF566" i="2"/>
  <c r="T566" i="2"/>
  <c r="R566" i="2"/>
  <c r="P566" i="2"/>
  <c r="BI564" i="2"/>
  <c r="BH564" i="2"/>
  <c r="BG564" i="2"/>
  <c r="BF564" i="2"/>
  <c r="T564" i="2"/>
  <c r="R564" i="2"/>
  <c r="P564" i="2"/>
  <c r="BI562" i="2"/>
  <c r="BH562" i="2"/>
  <c r="BG562" i="2"/>
  <c r="BF562" i="2"/>
  <c r="T562" i="2"/>
  <c r="R562" i="2"/>
  <c r="P562" i="2"/>
  <c r="BI555" i="2"/>
  <c r="BH555" i="2"/>
  <c r="BG555" i="2"/>
  <c r="BF555" i="2"/>
  <c r="T555" i="2"/>
  <c r="R555" i="2"/>
  <c r="P555" i="2"/>
  <c r="BI554" i="2"/>
  <c r="BH554" i="2"/>
  <c r="BG554" i="2"/>
  <c r="BF554" i="2"/>
  <c r="T554" i="2"/>
  <c r="R554" i="2"/>
  <c r="P554" i="2"/>
  <c r="BI553" i="2"/>
  <c r="BH553" i="2"/>
  <c r="BG553" i="2"/>
  <c r="BF553" i="2"/>
  <c r="T553" i="2"/>
  <c r="R553" i="2"/>
  <c r="P553" i="2"/>
  <c r="BI550" i="2"/>
  <c r="BH550" i="2"/>
  <c r="BG550" i="2"/>
  <c r="BF550" i="2"/>
  <c r="T550" i="2"/>
  <c r="R550" i="2"/>
  <c r="P550" i="2"/>
  <c r="BI549" i="2"/>
  <c r="BH549" i="2"/>
  <c r="BG549" i="2"/>
  <c r="BF549" i="2"/>
  <c r="T549" i="2"/>
  <c r="R549" i="2"/>
  <c r="P549" i="2"/>
  <c r="BI546" i="2"/>
  <c r="BH546" i="2"/>
  <c r="BG546" i="2"/>
  <c r="BF546" i="2"/>
  <c r="T546" i="2"/>
  <c r="R546" i="2"/>
  <c r="P546" i="2"/>
  <c r="BI545" i="2"/>
  <c r="BH545" i="2"/>
  <c r="BG545" i="2"/>
  <c r="BF545" i="2"/>
  <c r="T545" i="2"/>
  <c r="R545" i="2"/>
  <c r="P545" i="2"/>
  <c r="BI540" i="2"/>
  <c r="BH540" i="2"/>
  <c r="BG540" i="2"/>
  <c r="BF540" i="2"/>
  <c r="T540" i="2"/>
  <c r="R540" i="2"/>
  <c r="P540" i="2"/>
  <c r="BI535" i="2"/>
  <c r="BH535" i="2"/>
  <c r="BG535" i="2"/>
  <c r="BF535" i="2"/>
  <c r="T535" i="2"/>
  <c r="R535" i="2"/>
  <c r="P535" i="2"/>
  <c r="BI529" i="2"/>
  <c r="BH529" i="2"/>
  <c r="BG529" i="2"/>
  <c r="BF529" i="2"/>
  <c r="T529" i="2"/>
  <c r="R529" i="2"/>
  <c r="P529" i="2"/>
  <c r="BI528" i="2"/>
  <c r="BH528" i="2"/>
  <c r="BG528" i="2"/>
  <c r="BF528" i="2"/>
  <c r="T528" i="2"/>
  <c r="R528" i="2"/>
  <c r="P528" i="2"/>
  <c r="BI525" i="2"/>
  <c r="BH525" i="2"/>
  <c r="BG525" i="2"/>
  <c r="BF525" i="2"/>
  <c r="T525" i="2"/>
  <c r="R525" i="2"/>
  <c r="P525" i="2"/>
  <c r="BI524" i="2"/>
  <c r="BH524" i="2"/>
  <c r="BG524" i="2"/>
  <c r="BF524" i="2"/>
  <c r="T524" i="2"/>
  <c r="R524" i="2"/>
  <c r="P524" i="2"/>
  <c r="BI523" i="2"/>
  <c r="BH523" i="2"/>
  <c r="BG523" i="2"/>
  <c r="BF523" i="2"/>
  <c r="T523" i="2"/>
  <c r="R523" i="2"/>
  <c r="P523" i="2"/>
  <c r="BI522" i="2"/>
  <c r="BH522" i="2"/>
  <c r="BG522" i="2"/>
  <c r="BF522" i="2"/>
  <c r="T522" i="2"/>
  <c r="R522" i="2"/>
  <c r="P522" i="2"/>
  <c r="BI518" i="2"/>
  <c r="BH518" i="2"/>
  <c r="BG518" i="2"/>
  <c r="BF518" i="2"/>
  <c r="T518" i="2"/>
  <c r="R518" i="2"/>
  <c r="P518" i="2"/>
  <c r="BI516" i="2"/>
  <c r="BH516" i="2"/>
  <c r="BG516" i="2"/>
  <c r="BF516" i="2"/>
  <c r="T516" i="2"/>
  <c r="R516" i="2"/>
  <c r="P516" i="2"/>
  <c r="BI515" i="2"/>
  <c r="BH515" i="2"/>
  <c r="BG515" i="2"/>
  <c r="BF515" i="2"/>
  <c r="T515" i="2"/>
  <c r="R515" i="2"/>
  <c r="P515" i="2"/>
  <c r="BI514" i="2"/>
  <c r="BH514" i="2"/>
  <c r="BG514" i="2"/>
  <c r="BF514" i="2"/>
  <c r="T514" i="2"/>
  <c r="R514" i="2"/>
  <c r="P514" i="2"/>
  <c r="BI513" i="2"/>
  <c r="BH513" i="2"/>
  <c r="BG513" i="2"/>
  <c r="BF513" i="2"/>
  <c r="T513" i="2"/>
  <c r="R513" i="2"/>
  <c r="P513" i="2"/>
  <c r="BI512" i="2"/>
  <c r="BH512" i="2"/>
  <c r="BG512" i="2"/>
  <c r="BF512" i="2"/>
  <c r="T512" i="2"/>
  <c r="R512" i="2"/>
  <c r="P512" i="2"/>
  <c r="BI511" i="2"/>
  <c r="BH511" i="2"/>
  <c r="BG511" i="2"/>
  <c r="BF511" i="2"/>
  <c r="T511" i="2"/>
  <c r="R511" i="2"/>
  <c r="P511" i="2"/>
  <c r="BI510" i="2"/>
  <c r="BH510" i="2"/>
  <c r="BG510" i="2"/>
  <c r="BF510" i="2"/>
  <c r="T510" i="2"/>
  <c r="R510" i="2"/>
  <c r="P510" i="2"/>
  <c r="BI509" i="2"/>
  <c r="BH509" i="2"/>
  <c r="BG509" i="2"/>
  <c r="BF509" i="2"/>
  <c r="T509" i="2"/>
  <c r="R509" i="2"/>
  <c r="P509" i="2"/>
  <c r="BI508" i="2"/>
  <c r="BH508" i="2"/>
  <c r="BG508" i="2"/>
  <c r="BF508" i="2"/>
  <c r="T508" i="2"/>
  <c r="R508" i="2"/>
  <c r="P508" i="2"/>
  <c r="BI507" i="2"/>
  <c r="BH507" i="2"/>
  <c r="BG507" i="2"/>
  <c r="BF507" i="2"/>
  <c r="T507" i="2"/>
  <c r="R507" i="2"/>
  <c r="P507" i="2"/>
  <c r="BI506" i="2"/>
  <c r="BH506" i="2"/>
  <c r="BG506" i="2"/>
  <c r="BF506" i="2"/>
  <c r="T506" i="2"/>
  <c r="R506" i="2"/>
  <c r="P506" i="2"/>
  <c r="BI504" i="2"/>
  <c r="BH504" i="2"/>
  <c r="BG504" i="2"/>
  <c r="BF504" i="2"/>
  <c r="T504" i="2"/>
  <c r="R504" i="2"/>
  <c r="P504" i="2"/>
  <c r="BI503" i="2"/>
  <c r="BH503" i="2"/>
  <c r="BG503" i="2"/>
  <c r="BF503" i="2"/>
  <c r="T503" i="2"/>
  <c r="R503" i="2"/>
  <c r="P503" i="2"/>
  <c r="BI502" i="2"/>
  <c r="BH502" i="2"/>
  <c r="BG502" i="2"/>
  <c r="BF502" i="2"/>
  <c r="T502" i="2"/>
  <c r="R502" i="2"/>
  <c r="P502" i="2"/>
  <c r="BI501" i="2"/>
  <c r="BH501" i="2"/>
  <c r="BG501" i="2"/>
  <c r="BF501" i="2"/>
  <c r="T501" i="2"/>
  <c r="R501" i="2"/>
  <c r="P501" i="2"/>
  <c r="BI495" i="2"/>
  <c r="BH495" i="2"/>
  <c r="BG495" i="2"/>
  <c r="BF495" i="2"/>
  <c r="T495" i="2"/>
  <c r="R495" i="2"/>
  <c r="P495" i="2"/>
  <c r="BI492" i="2"/>
  <c r="BH492" i="2"/>
  <c r="BG492" i="2"/>
  <c r="BF492" i="2"/>
  <c r="T492" i="2"/>
  <c r="R492" i="2"/>
  <c r="P492" i="2"/>
  <c r="BI490" i="2"/>
  <c r="BH490" i="2"/>
  <c r="BG490" i="2"/>
  <c r="BF490" i="2"/>
  <c r="T490" i="2"/>
  <c r="R490" i="2"/>
  <c r="P490" i="2"/>
  <c r="BI489" i="2"/>
  <c r="BH489" i="2"/>
  <c r="BG489" i="2"/>
  <c r="BF489" i="2"/>
  <c r="T489" i="2"/>
  <c r="R489" i="2"/>
  <c r="P489" i="2"/>
  <c r="BI487" i="2"/>
  <c r="BH487" i="2"/>
  <c r="BG487" i="2"/>
  <c r="BF487" i="2"/>
  <c r="T487" i="2"/>
  <c r="R487" i="2"/>
  <c r="P487" i="2"/>
  <c r="BI486" i="2"/>
  <c r="BH486" i="2"/>
  <c r="BG486" i="2"/>
  <c r="BF486" i="2"/>
  <c r="T486" i="2"/>
  <c r="R486" i="2"/>
  <c r="P486" i="2"/>
  <c r="BI485" i="2"/>
  <c r="BH485" i="2"/>
  <c r="BG485" i="2"/>
  <c r="BF485" i="2"/>
  <c r="T485" i="2"/>
  <c r="R485" i="2"/>
  <c r="P485" i="2"/>
  <c r="BI482" i="2"/>
  <c r="BH482" i="2"/>
  <c r="BG482" i="2"/>
  <c r="BF482" i="2"/>
  <c r="T482" i="2"/>
  <c r="R482" i="2"/>
  <c r="P482" i="2"/>
  <c r="BI477" i="2"/>
  <c r="BH477" i="2"/>
  <c r="BG477" i="2"/>
  <c r="BF477" i="2"/>
  <c r="T477" i="2"/>
  <c r="R477" i="2"/>
  <c r="P477" i="2"/>
  <c r="BI473" i="2"/>
  <c r="BH473" i="2"/>
  <c r="BG473" i="2"/>
  <c r="BF473" i="2"/>
  <c r="T473" i="2"/>
  <c r="R473" i="2"/>
  <c r="P473" i="2"/>
  <c r="BI468" i="2"/>
  <c r="BH468" i="2"/>
  <c r="BG468" i="2"/>
  <c r="BF468" i="2"/>
  <c r="T468" i="2"/>
  <c r="R468" i="2"/>
  <c r="P468" i="2"/>
  <c r="BI464" i="2"/>
  <c r="BH464" i="2"/>
  <c r="BG464" i="2"/>
  <c r="BF464" i="2"/>
  <c r="T464" i="2"/>
  <c r="R464" i="2"/>
  <c r="P464" i="2"/>
  <c r="BI462" i="2"/>
  <c r="BH462" i="2"/>
  <c r="BG462" i="2"/>
  <c r="BF462" i="2"/>
  <c r="T462" i="2"/>
  <c r="R462" i="2"/>
  <c r="P462" i="2"/>
  <c r="BI459" i="2"/>
  <c r="BH459" i="2"/>
  <c r="BG459" i="2"/>
  <c r="BF459" i="2"/>
  <c r="T459" i="2"/>
  <c r="R459" i="2"/>
  <c r="P459" i="2"/>
  <c r="BI456" i="2"/>
  <c r="BH456" i="2"/>
  <c r="BG456" i="2"/>
  <c r="BF456" i="2"/>
  <c r="T456" i="2"/>
  <c r="R456" i="2"/>
  <c r="P456" i="2"/>
  <c r="BI452" i="2"/>
  <c r="BH452" i="2"/>
  <c r="BG452" i="2"/>
  <c r="BF452" i="2"/>
  <c r="T452" i="2"/>
  <c r="R452" i="2"/>
  <c r="P452" i="2"/>
  <c r="BI451" i="2"/>
  <c r="BH451" i="2"/>
  <c r="BG451" i="2"/>
  <c r="BF451" i="2"/>
  <c r="T451" i="2"/>
  <c r="R451" i="2"/>
  <c r="P451" i="2"/>
  <c r="BI449" i="2"/>
  <c r="BH449" i="2"/>
  <c r="BG449" i="2"/>
  <c r="BF449" i="2"/>
  <c r="T449" i="2"/>
  <c r="R449" i="2"/>
  <c r="P449" i="2"/>
  <c r="BI448" i="2"/>
  <c r="BH448" i="2"/>
  <c r="BG448" i="2"/>
  <c r="BF448" i="2"/>
  <c r="T448" i="2"/>
  <c r="R448" i="2"/>
  <c r="P448" i="2"/>
  <c r="BI446" i="2"/>
  <c r="BH446" i="2"/>
  <c r="BG446" i="2"/>
  <c r="BF446" i="2"/>
  <c r="T446" i="2"/>
  <c r="R446" i="2"/>
  <c r="P446" i="2"/>
  <c r="BI445" i="2"/>
  <c r="BH445" i="2"/>
  <c r="BG445" i="2"/>
  <c r="BF445" i="2"/>
  <c r="T445" i="2"/>
  <c r="R445" i="2"/>
  <c r="P445" i="2"/>
  <c r="BI444" i="2"/>
  <c r="BH444" i="2"/>
  <c r="BG444" i="2"/>
  <c r="BF444" i="2"/>
  <c r="T444" i="2"/>
  <c r="R444" i="2"/>
  <c r="P444" i="2"/>
  <c r="BI441" i="2"/>
  <c r="BH441" i="2"/>
  <c r="BG441" i="2"/>
  <c r="BF441" i="2"/>
  <c r="T441" i="2"/>
  <c r="R441" i="2"/>
  <c r="P441" i="2"/>
  <c r="BI440" i="2"/>
  <c r="BH440" i="2"/>
  <c r="BG440" i="2"/>
  <c r="BF440" i="2"/>
  <c r="T440" i="2"/>
  <c r="R440" i="2"/>
  <c r="P440" i="2"/>
  <c r="BI439" i="2"/>
  <c r="BH439" i="2"/>
  <c r="BG439" i="2"/>
  <c r="BF439" i="2"/>
  <c r="T439" i="2"/>
  <c r="R439" i="2"/>
  <c r="P439" i="2"/>
  <c r="BI436" i="2"/>
  <c r="BH436" i="2"/>
  <c r="BG436" i="2"/>
  <c r="BF436" i="2"/>
  <c r="T436" i="2"/>
  <c r="R436" i="2"/>
  <c r="P436" i="2"/>
  <c r="BI435" i="2"/>
  <c r="BH435" i="2"/>
  <c r="BG435" i="2"/>
  <c r="BF435" i="2"/>
  <c r="T435" i="2"/>
  <c r="R435" i="2"/>
  <c r="P435" i="2"/>
  <c r="BI433" i="2"/>
  <c r="BH433" i="2"/>
  <c r="BG433" i="2"/>
  <c r="BF433" i="2"/>
  <c r="T433" i="2"/>
  <c r="R433" i="2"/>
  <c r="P433" i="2"/>
  <c r="BI432" i="2"/>
  <c r="BH432" i="2"/>
  <c r="BG432" i="2"/>
  <c r="BF432" i="2"/>
  <c r="T432" i="2"/>
  <c r="R432" i="2"/>
  <c r="P432" i="2"/>
  <c r="BI431" i="2"/>
  <c r="BH431" i="2"/>
  <c r="BG431" i="2"/>
  <c r="BF431" i="2"/>
  <c r="T431" i="2"/>
  <c r="R431" i="2"/>
  <c r="P431" i="2"/>
  <c r="BI427" i="2"/>
  <c r="BH427" i="2"/>
  <c r="BG427" i="2"/>
  <c r="BF427" i="2"/>
  <c r="T427" i="2"/>
  <c r="R427" i="2"/>
  <c r="P427" i="2"/>
  <c r="BI425" i="2"/>
  <c r="BH425" i="2"/>
  <c r="BG425" i="2"/>
  <c r="BF425" i="2"/>
  <c r="T425" i="2"/>
  <c r="R425" i="2"/>
  <c r="P425" i="2"/>
  <c r="BI424" i="2"/>
  <c r="BH424" i="2"/>
  <c r="BG424" i="2"/>
  <c r="BF424" i="2"/>
  <c r="T424" i="2"/>
  <c r="R424" i="2"/>
  <c r="P424" i="2"/>
  <c r="BI421" i="2"/>
  <c r="BH421" i="2"/>
  <c r="BG421" i="2"/>
  <c r="BF421" i="2"/>
  <c r="T421" i="2"/>
  <c r="R421" i="2"/>
  <c r="P421" i="2"/>
  <c r="BI420" i="2"/>
  <c r="BH420" i="2"/>
  <c r="BG420" i="2"/>
  <c r="BF420" i="2"/>
  <c r="T420" i="2"/>
  <c r="R420" i="2"/>
  <c r="P420" i="2"/>
  <c r="BI418" i="2"/>
  <c r="BH418" i="2"/>
  <c r="BG418" i="2"/>
  <c r="BF418" i="2"/>
  <c r="T418" i="2"/>
  <c r="R418" i="2"/>
  <c r="P418" i="2"/>
  <c r="BI415" i="2"/>
  <c r="BH415" i="2"/>
  <c r="BG415" i="2"/>
  <c r="BF415" i="2"/>
  <c r="T415" i="2"/>
  <c r="R415" i="2"/>
  <c r="P415" i="2"/>
  <c r="BI410" i="2"/>
  <c r="BH410" i="2"/>
  <c r="BG410" i="2"/>
  <c r="BF410" i="2"/>
  <c r="T410" i="2"/>
  <c r="R410" i="2"/>
  <c r="P410" i="2"/>
  <c r="BI406" i="2"/>
  <c r="BH406" i="2"/>
  <c r="BG406" i="2"/>
  <c r="BF406" i="2"/>
  <c r="T406" i="2"/>
  <c r="R406" i="2"/>
  <c r="P406" i="2"/>
  <c r="BI401" i="2"/>
  <c r="BH401" i="2"/>
  <c r="BG401" i="2"/>
  <c r="BF401" i="2"/>
  <c r="T401" i="2"/>
  <c r="R401" i="2"/>
  <c r="P401" i="2"/>
  <c r="BI398" i="2"/>
  <c r="BH398" i="2"/>
  <c r="BG398" i="2"/>
  <c r="BF398" i="2"/>
  <c r="T398" i="2"/>
  <c r="R398" i="2"/>
  <c r="P398" i="2"/>
  <c r="BI393" i="2"/>
  <c r="BH393" i="2"/>
  <c r="BG393" i="2"/>
  <c r="BF393" i="2"/>
  <c r="T393" i="2"/>
  <c r="R393" i="2"/>
  <c r="P393" i="2"/>
  <c r="BI389" i="2"/>
  <c r="BH389" i="2"/>
  <c r="BG389" i="2"/>
  <c r="BF389" i="2"/>
  <c r="T389" i="2"/>
  <c r="R389" i="2"/>
  <c r="P389" i="2"/>
  <c r="BI386" i="2"/>
  <c r="BH386" i="2"/>
  <c r="BG386" i="2"/>
  <c r="BF386" i="2"/>
  <c r="T386" i="2"/>
  <c r="R386" i="2"/>
  <c r="P386" i="2"/>
  <c r="BI384" i="2"/>
  <c r="BH384" i="2"/>
  <c r="BG384" i="2"/>
  <c r="BF384" i="2"/>
  <c r="T384" i="2"/>
  <c r="R384" i="2"/>
  <c r="P384" i="2"/>
  <c r="BI383" i="2"/>
  <c r="BH383" i="2"/>
  <c r="BG383" i="2"/>
  <c r="BF383" i="2"/>
  <c r="T383" i="2"/>
  <c r="R383" i="2"/>
  <c r="P383" i="2"/>
  <c r="BI382" i="2"/>
  <c r="BH382" i="2"/>
  <c r="BG382" i="2"/>
  <c r="BF382" i="2"/>
  <c r="T382" i="2"/>
  <c r="R382" i="2"/>
  <c r="P382" i="2"/>
  <c r="BI381" i="2"/>
  <c r="BH381" i="2"/>
  <c r="BG381" i="2"/>
  <c r="BF381" i="2"/>
  <c r="T381" i="2"/>
  <c r="R381" i="2"/>
  <c r="P381" i="2"/>
  <c r="BI380" i="2"/>
  <c r="BH380" i="2"/>
  <c r="BG380" i="2"/>
  <c r="BF380" i="2"/>
  <c r="T380" i="2"/>
  <c r="R380" i="2"/>
  <c r="P380" i="2"/>
  <c r="BI379" i="2"/>
  <c r="BH379" i="2"/>
  <c r="BG379" i="2"/>
  <c r="BF379" i="2"/>
  <c r="T379" i="2"/>
  <c r="R379" i="2"/>
  <c r="P379" i="2"/>
  <c r="BI378" i="2"/>
  <c r="BH378" i="2"/>
  <c r="BG378" i="2"/>
  <c r="BF378" i="2"/>
  <c r="T378" i="2"/>
  <c r="R378" i="2"/>
  <c r="P378" i="2"/>
  <c r="BI377" i="2"/>
  <c r="BH377" i="2"/>
  <c r="BG377" i="2"/>
  <c r="BF377" i="2"/>
  <c r="T377" i="2"/>
  <c r="R377" i="2"/>
  <c r="P377" i="2"/>
  <c r="BI375" i="2"/>
  <c r="BH375" i="2"/>
  <c r="BG375" i="2"/>
  <c r="BF375" i="2"/>
  <c r="T375" i="2"/>
  <c r="R375" i="2"/>
  <c r="P375" i="2"/>
  <c r="BI374" i="2"/>
  <c r="BH374" i="2"/>
  <c r="BG374" i="2"/>
  <c r="BF374" i="2"/>
  <c r="T374" i="2"/>
  <c r="R374" i="2"/>
  <c r="P374" i="2"/>
  <c r="BI373" i="2"/>
  <c r="BH373" i="2"/>
  <c r="BG373" i="2"/>
  <c r="BF373" i="2"/>
  <c r="T373" i="2"/>
  <c r="R373" i="2"/>
  <c r="P373" i="2"/>
  <c r="BI372" i="2"/>
  <c r="BH372" i="2"/>
  <c r="BG372" i="2"/>
  <c r="BF372" i="2"/>
  <c r="T372" i="2"/>
  <c r="R372" i="2"/>
  <c r="P372" i="2"/>
  <c r="BI371" i="2"/>
  <c r="BH371" i="2"/>
  <c r="BG371" i="2"/>
  <c r="BF371" i="2"/>
  <c r="T371" i="2"/>
  <c r="R371" i="2"/>
  <c r="P371" i="2"/>
  <c r="BI370" i="2"/>
  <c r="BH370" i="2"/>
  <c r="BG370" i="2"/>
  <c r="BF370" i="2"/>
  <c r="T370" i="2"/>
  <c r="R370" i="2"/>
  <c r="P370" i="2"/>
  <c r="BI369" i="2"/>
  <c r="BH369" i="2"/>
  <c r="BG369" i="2"/>
  <c r="BF369" i="2"/>
  <c r="T369" i="2"/>
  <c r="R369" i="2"/>
  <c r="P369" i="2"/>
  <c r="BI368" i="2"/>
  <c r="BH368" i="2"/>
  <c r="BG368" i="2"/>
  <c r="BF368" i="2"/>
  <c r="T368" i="2"/>
  <c r="R368" i="2"/>
  <c r="P368" i="2"/>
  <c r="BI367" i="2"/>
  <c r="BH367" i="2"/>
  <c r="BG367" i="2"/>
  <c r="BF367" i="2"/>
  <c r="T367" i="2"/>
  <c r="R367" i="2"/>
  <c r="P367" i="2"/>
  <c r="BI366" i="2"/>
  <c r="BH366" i="2"/>
  <c r="BG366" i="2"/>
  <c r="BF366" i="2"/>
  <c r="T366" i="2"/>
  <c r="R366" i="2"/>
  <c r="P366" i="2"/>
  <c r="BI365" i="2"/>
  <c r="BH365" i="2"/>
  <c r="BG365" i="2"/>
  <c r="BF365" i="2"/>
  <c r="T365" i="2"/>
  <c r="R365" i="2"/>
  <c r="P365" i="2"/>
  <c r="BI364" i="2"/>
  <c r="BH364" i="2"/>
  <c r="BG364" i="2"/>
  <c r="BF364" i="2"/>
  <c r="T364" i="2"/>
  <c r="R364" i="2"/>
  <c r="P364" i="2"/>
  <c r="BI363" i="2"/>
  <c r="BH363" i="2"/>
  <c r="BG363" i="2"/>
  <c r="BF363" i="2"/>
  <c r="T363" i="2"/>
  <c r="R363" i="2"/>
  <c r="P363" i="2"/>
  <c r="BI362" i="2"/>
  <c r="BH362" i="2"/>
  <c r="BG362" i="2"/>
  <c r="BF362" i="2"/>
  <c r="T362" i="2"/>
  <c r="R362" i="2"/>
  <c r="P362" i="2"/>
  <c r="BI360" i="2"/>
  <c r="BH360" i="2"/>
  <c r="BG360" i="2"/>
  <c r="BF360" i="2"/>
  <c r="T360" i="2"/>
  <c r="R360" i="2"/>
  <c r="P360" i="2"/>
  <c r="BI359" i="2"/>
  <c r="BH359" i="2"/>
  <c r="BG359" i="2"/>
  <c r="BF359" i="2"/>
  <c r="T359" i="2"/>
  <c r="R359" i="2"/>
  <c r="P359" i="2"/>
  <c r="BI357" i="2"/>
  <c r="BH357" i="2"/>
  <c r="BG357" i="2"/>
  <c r="BF357" i="2"/>
  <c r="T357" i="2"/>
  <c r="R357" i="2"/>
  <c r="P357" i="2"/>
  <c r="BI356" i="2"/>
  <c r="BH356" i="2"/>
  <c r="BG356" i="2"/>
  <c r="BF356" i="2"/>
  <c r="T356" i="2"/>
  <c r="R356" i="2"/>
  <c r="P356" i="2"/>
  <c r="BI354" i="2"/>
  <c r="BH354" i="2"/>
  <c r="BG354" i="2"/>
  <c r="BF354" i="2"/>
  <c r="T354" i="2"/>
  <c r="R354" i="2"/>
  <c r="P354" i="2"/>
  <c r="BI353" i="2"/>
  <c r="BH353" i="2"/>
  <c r="BG353" i="2"/>
  <c r="BF353" i="2"/>
  <c r="T353" i="2"/>
  <c r="R353" i="2"/>
  <c r="P353" i="2"/>
  <c r="BI351" i="2"/>
  <c r="BH351" i="2"/>
  <c r="BG351" i="2"/>
  <c r="BF351" i="2"/>
  <c r="T351" i="2"/>
  <c r="R351" i="2"/>
  <c r="P351" i="2"/>
  <c r="BI350" i="2"/>
  <c r="BH350" i="2"/>
  <c r="BG350" i="2"/>
  <c r="BF350" i="2"/>
  <c r="T350" i="2"/>
  <c r="R350" i="2"/>
  <c r="P350" i="2"/>
  <c r="BI348" i="2"/>
  <c r="BH348" i="2"/>
  <c r="BG348" i="2"/>
  <c r="BF348" i="2"/>
  <c r="T348" i="2"/>
  <c r="R348" i="2"/>
  <c r="P348" i="2"/>
  <c r="BI347" i="2"/>
  <c r="BH347" i="2"/>
  <c r="BG347" i="2"/>
  <c r="BF347" i="2"/>
  <c r="T347" i="2"/>
  <c r="R347" i="2"/>
  <c r="P347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42" i="2"/>
  <c r="BH342" i="2"/>
  <c r="BG342" i="2"/>
  <c r="BF342" i="2"/>
  <c r="T342" i="2"/>
  <c r="R342" i="2"/>
  <c r="P342" i="2"/>
  <c r="BI341" i="2"/>
  <c r="BH341" i="2"/>
  <c r="BG341" i="2"/>
  <c r="BF341" i="2"/>
  <c r="T341" i="2"/>
  <c r="R341" i="2"/>
  <c r="P341" i="2"/>
  <c r="BI340" i="2"/>
  <c r="BH340" i="2"/>
  <c r="BG340" i="2"/>
  <c r="BF340" i="2"/>
  <c r="T340" i="2"/>
  <c r="R340" i="2"/>
  <c r="P340" i="2"/>
  <c r="BI339" i="2"/>
  <c r="BH339" i="2"/>
  <c r="BG339" i="2"/>
  <c r="BF339" i="2"/>
  <c r="T339" i="2"/>
  <c r="R339" i="2"/>
  <c r="P339" i="2"/>
  <c r="BI337" i="2"/>
  <c r="BH337" i="2"/>
  <c r="BG337" i="2"/>
  <c r="BF337" i="2"/>
  <c r="T337" i="2"/>
  <c r="R337" i="2"/>
  <c r="P337" i="2"/>
  <c r="BI336" i="2"/>
  <c r="BH336" i="2"/>
  <c r="BG336" i="2"/>
  <c r="BF336" i="2"/>
  <c r="T336" i="2"/>
  <c r="R336" i="2"/>
  <c r="P336" i="2"/>
  <c r="BI335" i="2"/>
  <c r="BH335" i="2"/>
  <c r="BG335" i="2"/>
  <c r="BF335" i="2"/>
  <c r="T335" i="2"/>
  <c r="R335" i="2"/>
  <c r="P335" i="2"/>
  <c r="BI334" i="2"/>
  <c r="BH334" i="2"/>
  <c r="BG334" i="2"/>
  <c r="BF334" i="2"/>
  <c r="T334" i="2"/>
  <c r="R334" i="2"/>
  <c r="P334" i="2"/>
  <c r="BI332" i="2"/>
  <c r="BH332" i="2"/>
  <c r="BG332" i="2"/>
  <c r="BF332" i="2"/>
  <c r="T332" i="2"/>
  <c r="R332" i="2"/>
  <c r="P332" i="2"/>
  <c r="BI331" i="2"/>
  <c r="BH331" i="2"/>
  <c r="BG331" i="2"/>
  <c r="BF331" i="2"/>
  <c r="T331" i="2"/>
  <c r="R331" i="2"/>
  <c r="P331" i="2"/>
  <c r="BI330" i="2"/>
  <c r="BH330" i="2"/>
  <c r="BG330" i="2"/>
  <c r="BF330" i="2"/>
  <c r="T330" i="2"/>
  <c r="R330" i="2"/>
  <c r="P330" i="2"/>
  <c r="BI329" i="2"/>
  <c r="BH329" i="2"/>
  <c r="BG329" i="2"/>
  <c r="BF329" i="2"/>
  <c r="T329" i="2"/>
  <c r="R329" i="2"/>
  <c r="P329" i="2"/>
  <c r="BI328" i="2"/>
  <c r="BH328" i="2"/>
  <c r="BG328" i="2"/>
  <c r="BF328" i="2"/>
  <c r="T328" i="2"/>
  <c r="R328" i="2"/>
  <c r="P328" i="2"/>
  <c r="BI327" i="2"/>
  <c r="BH327" i="2"/>
  <c r="BG327" i="2"/>
  <c r="BF327" i="2"/>
  <c r="T327" i="2"/>
  <c r="R327" i="2"/>
  <c r="P327" i="2"/>
  <c r="BI326" i="2"/>
  <c r="BH326" i="2"/>
  <c r="BG326" i="2"/>
  <c r="BF326" i="2"/>
  <c r="T326" i="2"/>
  <c r="R326" i="2"/>
  <c r="P326" i="2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314" i="2"/>
  <c r="BH314" i="2"/>
  <c r="BG314" i="2"/>
  <c r="BF314" i="2"/>
  <c r="T314" i="2"/>
  <c r="R314" i="2"/>
  <c r="P314" i="2"/>
  <c r="BI312" i="2"/>
  <c r="BH312" i="2"/>
  <c r="BG312" i="2"/>
  <c r="BF312" i="2"/>
  <c r="T312" i="2"/>
  <c r="R312" i="2"/>
  <c r="P312" i="2"/>
  <c r="BI311" i="2"/>
  <c r="BH311" i="2"/>
  <c r="BG311" i="2"/>
  <c r="BF311" i="2"/>
  <c r="T311" i="2"/>
  <c r="R311" i="2"/>
  <c r="P311" i="2"/>
  <c r="BI308" i="2"/>
  <c r="BH308" i="2"/>
  <c r="BG308" i="2"/>
  <c r="BF308" i="2"/>
  <c r="T308" i="2"/>
  <c r="R308" i="2"/>
  <c r="P308" i="2"/>
  <c r="BI306" i="2"/>
  <c r="BH306" i="2"/>
  <c r="BG306" i="2"/>
  <c r="BF306" i="2"/>
  <c r="T306" i="2"/>
  <c r="R306" i="2"/>
  <c r="P306" i="2"/>
  <c r="BI304" i="2"/>
  <c r="BH304" i="2"/>
  <c r="BG304" i="2"/>
  <c r="BF304" i="2"/>
  <c r="T304" i="2"/>
  <c r="R304" i="2"/>
  <c r="P304" i="2"/>
  <c r="BI302" i="2"/>
  <c r="BH302" i="2"/>
  <c r="BG302" i="2"/>
  <c r="BF302" i="2"/>
  <c r="T302" i="2"/>
  <c r="R302" i="2"/>
  <c r="P302" i="2"/>
  <c r="BI300" i="2"/>
  <c r="BH300" i="2"/>
  <c r="BG300" i="2"/>
  <c r="BF300" i="2"/>
  <c r="T300" i="2"/>
  <c r="R300" i="2"/>
  <c r="P300" i="2"/>
  <c r="BI297" i="2"/>
  <c r="BH297" i="2"/>
  <c r="BG297" i="2"/>
  <c r="BF297" i="2"/>
  <c r="T297" i="2"/>
  <c r="R297" i="2"/>
  <c r="P297" i="2"/>
  <c r="BI291" i="2"/>
  <c r="BH291" i="2"/>
  <c r="BG291" i="2"/>
  <c r="BF291" i="2"/>
  <c r="T291" i="2"/>
  <c r="R291" i="2"/>
  <c r="P291" i="2"/>
  <c r="BI289" i="2"/>
  <c r="BH289" i="2"/>
  <c r="BG289" i="2"/>
  <c r="BF289" i="2"/>
  <c r="T289" i="2"/>
  <c r="R289" i="2"/>
  <c r="P289" i="2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83" i="2"/>
  <c r="BH283" i="2"/>
  <c r="BG283" i="2"/>
  <c r="BF283" i="2"/>
  <c r="T283" i="2"/>
  <c r="R283" i="2"/>
  <c r="P283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4" i="2"/>
  <c r="BH274" i="2"/>
  <c r="BG274" i="2"/>
  <c r="BF274" i="2"/>
  <c r="T274" i="2"/>
  <c r="R274" i="2"/>
  <c r="P274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59" i="2"/>
  <c r="BH259" i="2"/>
  <c r="BG259" i="2"/>
  <c r="BF259" i="2"/>
  <c r="T259" i="2"/>
  <c r="R259" i="2"/>
  <c r="P259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44" i="2"/>
  <c r="BH244" i="2"/>
  <c r="BG244" i="2"/>
  <c r="BF244" i="2"/>
  <c r="T244" i="2"/>
  <c r="R244" i="2"/>
  <c r="P244" i="2"/>
  <c r="BI241" i="2"/>
  <c r="BH241" i="2"/>
  <c r="BG241" i="2"/>
  <c r="BF241" i="2"/>
  <c r="T241" i="2"/>
  <c r="T240" i="2" s="1"/>
  <c r="R241" i="2"/>
  <c r="R240" i="2" s="1"/>
  <c r="P241" i="2"/>
  <c r="P240" i="2" s="1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6" i="2"/>
  <c r="BH196" i="2"/>
  <c r="BG196" i="2"/>
  <c r="BF196" i="2"/>
  <c r="T196" i="2"/>
  <c r="R196" i="2"/>
  <c r="P196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68" i="2"/>
  <c r="BH168" i="2"/>
  <c r="BG168" i="2"/>
  <c r="BF168" i="2"/>
  <c r="T168" i="2"/>
  <c r="R168" i="2"/>
  <c r="P168" i="2"/>
  <c r="BI163" i="2"/>
  <c r="BH163" i="2"/>
  <c r="BG163" i="2"/>
  <c r="BF163" i="2"/>
  <c r="T163" i="2"/>
  <c r="T162" i="2" s="1"/>
  <c r="R163" i="2"/>
  <c r="R162" i="2" s="1"/>
  <c r="P163" i="2"/>
  <c r="P162" i="2"/>
  <c r="BI158" i="2"/>
  <c r="BH158" i="2"/>
  <c r="BG158" i="2"/>
  <c r="BF158" i="2"/>
  <c r="T158" i="2"/>
  <c r="R158" i="2"/>
  <c r="P158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R133" i="2"/>
  <c r="P133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BI118" i="2"/>
  <c r="BH118" i="2"/>
  <c r="BG118" i="2"/>
  <c r="BF118" i="2"/>
  <c r="T118" i="2"/>
  <c r="R118" i="2"/>
  <c r="P118" i="2"/>
  <c r="BI115" i="2"/>
  <c r="BH115" i="2"/>
  <c r="BG115" i="2"/>
  <c r="BF115" i="2"/>
  <c r="T115" i="2"/>
  <c r="R115" i="2"/>
  <c r="P115" i="2"/>
  <c r="J109" i="2"/>
  <c r="J108" i="2"/>
  <c r="F108" i="2"/>
  <c r="F106" i="2"/>
  <c r="E104" i="2"/>
  <c r="J55" i="2"/>
  <c r="J54" i="2"/>
  <c r="F52" i="2"/>
  <c r="E50" i="2"/>
  <c r="J18" i="2"/>
  <c r="E18" i="2"/>
  <c r="F109" i="2"/>
  <c r="J17" i="2"/>
  <c r="J12" i="2"/>
  <c r="J106" i="2" s="1"/>
  <c r="E7" i="2"/>
  <c r="E102" i="2" s="1"/>
  <c r="L50" i="1"/>
  <c r="AM50" i="1"/>
  <c r="AM49" i="1"/>
  <c r="L49" i="1"/>
  <c r="AM47" i="1"/>
  <c r="L47" i="1"/>
  <c r="L45" i="1"/>
  <c r="L44" i="1"/>
  <c r="J626" i="2"/>
  <c r="BK570" i="2"/>
  <c r="J528" i="2"/>
  <c r="J507" i="2"/>
  <c r="J477" i="2"/>
  <c r="J445" i="2"/>
  <c r="J418" i="2"/>
  <c r="BK366" i="2"/>
  <c r="J327" i="2"/>
  <c r="J315" i="2"/>
  <c r="J252" i="2"/>
  <c r="BK200" i="2"/>
  <c r="J147" i="2"/>
  <c r="J657" i="2"/>
  <c r="BK628" i="2"/>
  <c r="BK549" i="2"/>
  <c r="BK511" i="2"/>
  <c r="BK485" i="2"/>
  <c r="J448" i="2"/>
  <c r="BK418" i="2"/>
  <c r="BK381" i="2"/>
  <c r="BK369" i="2"/>
  <c r="J334" i="2"/>
  <c r="J321" i="2"/>
  <c r="J271" i="2"/>
  <c r="J253" i="2"/>
  <c r="J210" i="2"/>
  <c r="BK180" i="2"/>
  <c r="BK145" i="2"/>
  <c r="J645" i="2"/>
  <c r="J616" i="2"/>
  <c r="BK553" i="2"/>
  <c r="BK522" i="2"/>
  <c r="J288" i="2"/>
  <c r="J239" i="2"/>
  <c r="BK216" i="2"/>
  <c r="BK199" i="2"/>
  <c r="J176" i="2"/>
  <c r="BK129" i="2"/>
  <c r="J509" i="2"/>
  <c r="J487" i="2"/>
  <c r="BK421" i="2"/>
  <c r="BK362" i="2"/>
  <c r="BK337" i="2"/>
  <c r="BK642" i="2"/>
  <c r="BK571" i="2"/>
  <c r="J639" i="2"/>
  <c r="J584" i="2"/>
  <c r="J540" i="2"/>
  <c r="BK506" i="2"/>
  <c r="J357" i="2"/>
  <c r="BK314" i="2"/>
  <c r="BK272" i="2"/>
  <c r="BK232" i="2"/>
  <c r="J206" i="2"/>
  <c r="BK175" i="2"/>
  <c r="J643" i="2"/>
  <c r="J602" i="2"/>
  <c r="J582" i="2"/>
  <c r="J553" i="2"/>
  <c r="J501" i="2"/>
  <c r="BK456" i="2"/>
  <c r="J432" i="2"/>
  <c r="J415" i="2"/>
  <c r="J371" i="2"/>
  <c r="J351" i="2"/>
  <c r="BK330" i="2"/>
  <c r="J314" i="2"/>
  <c r="J230" i="2"/>
  <c r="J199" i="2"/>
  <c r="BK115" i="2"/>
  <c r="BK515" i="2"/>
  <c r="J482" i="2"/>
  <c r="BK441" i="2"/>
  <c r="BK393" i="2"/>
  <c r="J350" i="2"/>
  <c r="BK332" i="2"/>
  <c r="J306" i="2"/>
  <c r="J223" i="2"/>
  <c r="J136" i="2"/>
  <c r="J586" i="2"/>
  <c r="BK550" i="2"/>
  <c r="BK514" i="2"/>
  <c r="BK452" i="2"/>
  <c r="BK368" i="2"/>
  <c r="J337" i="2"/>
  <c r="BK321" i="2"/>
  <c r="J244" i="2"/>
  <c r="BK182" i="2"/>
  <c r="J121" i="2"/>
  <c r="J652" i="2"/>
  <c r="BK633" i="2"/>
  <c r="BK569" i="2"/>
  <c r="BK495" i="2"/>
  <c r="BK446" i="2"/>
  <c r="BK382" i="2"/>
  <c r="J365" i="2"/>
  <c r="BK325" i="2"/>
  <c r="BK278" i="2"/>
  <c r="BK218" i="2"/>
  <c r="J158" i="2"/>
  <c r="J129" i="2"/>
  <c r="BK634" i="2"/>
  <c r="BK587" i="2"/>
  <c r="J302" i="2"/>
  <c r="BK225" i="2"/>
  <c r="BK217" i="2"/>
  <c r="BK207" i="2"/>
  <c r="J174" i="2"/>
  <c r="J125" i="2"/>
  <c r="BK482" i="2"/>
  <c r="J348" i="2"/>
  <c r="BK635" i="2"/>
  <c r="BK562" i="2"/>
  <c r="BK618" i="2"/>
  <c r="J577" i="2"/>
  <c r="J535" i="2"/>
  <c r="J485" i="2"/>
  <c r="J433" i="2"/>
  <c r="J393" i="2"/>
  <c r="BK318" i="2"/>
  <c r="J278" i="2"/>
  <c r="BK235" i="2"/>
  <c r="J211" i="2"/>
  <c r="BK186" i="2"/>
  <c r="BK152" i="2"/>
  <c r="BK631" i="2"/>
  <c r="BK592" i="2"/>
  <c r="J571" i="2"/>
  <c r="J514" i="2"/>
  <c r="J452" i="2"/>
  <c r="J444" i="2"/>
  <c r="BK374" i="2"/>
  <c r="BK367" i="2"/>
  <c r="J328" i="2"/>
  <c r="BK306" i="2"/>
  <c r="J280" i="2"/>
  <c r="J233" i="2"/>
  <c r="BK158" i="2"/>
  <c r="BK582" i="2"/>
  <c r="J510" i="2"/>
  <c r="J459" i="2"/>
  <c r="J421" i="2"/>
  <c r="BK389" i="2"/>
  <c r="BK340" i="2"/>
  <c r="J320" i="2"/>
  <c r="BK236" i="2"/>
  <c r="J201" i="2"/>
  <c r="J123" i="2"/>
  <c r="BK594" i="2"/>
  <c r="BK580" i="2"/>
  <c r="J562" i="2"/>
  <c r="BK516" i="2"/>
  <c r="J506" i="2"/>
  <c r="J473" i="2"/>
  <c r="BK431" i="2"/>
  <c r="BK371" i="2"/>
  <c r="J330" i="2"/>
  <c r="J325" i="2"/>
  <c r="BK291" i="2"/>
  <c r="BK226" i="2"/>
  <c r="J183" i="2"/>
  <c r="J126" i="2"/>
  <c r="J649" i="2"/>
  <c r="J605" i="2"/>
  <c r="J555" i="2"/>
  <c r="J512" i="2"/>
  <c r="BK464" i="2"/>
  <c r="BK440" i="2"/>
  <c r="J398" i="2"/>
  <c r="BK377" i="2"/>
  <c r="J364" i="2"/>
  <c r="BK335" i="2"/>
  <c r="J317" i="2"/>
  <c r="BK281" i="2"/>
  <c r="J261" i="2"/>
  <c r="BK230" i="2"/>
  <c r="J196" i="2"/>
  <c r="BK163" i="2"/>
  <c r="BK139" i="2"/>
  <c r="J635" i="2"/>
  <c r="J604" i="2"/>
  <c r="BK540" i="2"/>
  <c r="J518" i="2"/>
  <c r="BK280" i="2"/>
  <c r="J235" i="2"/>
  <c r="BK211" i="2"/>
  <c r="BK185" i="2"/>
  <c r="J152" i="2"/>
  <c r="BK663" i="2"/>
  <c r="J504" i="2"/>
  <c r="J424" i="2"/>
  <c r="BK364" i="2"/>
  <c r="BK660" i="2"/>
  <c r="BK643" i="2"/>
  <c r="J593" i="2"/>
  <c r="J651" i="2"/>
  <c r="BK588" i="2"/>
  <c r="J546" i="2"/>
  <c r="BK509" i="2"/>
  <c r="J495" i="2"/>
  <c r="J439" i="2"/>
  <c r="J383" i="2"/>
  <c r="BK339" i="2"/>
  <c r="BK311" i="2"/>
  <c r="J274" i="2"/>
  <c r="J226" i="2"/>
  <c r="BK210" i="2"/>
  <c r="J182" i="2"/>
  <c r="BK652" i="2"/>
  <c r="BK630" i="2"/>
  <c r="J588" i="2"/>
  <c r="J570" i="2"/>
  <c r="BK524" i="2"/>
  <c r="J489" i="2"/>
  <c r="J431" i="2"/>
  <c r="J410" i="2"/>
  <c r="J368" i="2"/>
  <c r="J345" i="2"/>
  <c r="J312" i="2"/>
  <c r="J281" i="2"/>
  <c r="J221" i="2"/>
  <c r="BK176" i="2"/>
  <c r="J140" i="2"/>
  <c r="BK523" i="2"/>
  <c r="J464" i="2"/>
  <c r="BK436" i="2"/>
  <c r="J370" i="2"/>
  <c r="BK351" i="2"/>
  <c r="BK334" i="2"/>
  <c r="BK300" i="2"/>
  <c r="BK206" i="2"/>
  <c r="J133" i="2"/>
  <c r="J631" i="2"/>
  <c r="J566" i="2"/>
  <c r="BK545" i="2"/>
  <c r="J515" i="2"/>
  <c r="J502" i="2"/>
  <c r="J451" i="2"/>
  <c r="J420" i="2"/>
  <c r="BK363" i="2"/>
  <c r="BK329" i="2"/>
  <c r="BK319" i="2"/>
  <c r="BK289" i="2"/>
  <c r="BK187" i="2"/>
  <c r="J150" i="2"/>
  <c r="J653" i="2"/>
  <c r="J634" i="2"/>
  <c r="BK583" i="2"/>
  <c r="J522" i="2"/>
  <c r="BK487" i="2"/>
  <c r="J449" i="2"/>
  <c r="BK420" i="2"/>
  <c r="BK379" i="2"/>
  <c r="J366" i="2"/>
  <c r="BK350" i="2"/>
  <c r="J324" i="2"/>
  <c r="BK288" i="2"/>
  <c r="BK265" i="2"/>
  <c r="BK252" i="2"/>
  <c r="BK223" i="2"/>
  <c r="J191" i="2"/>
  <c r="J142" i="2"/>
  <c r="AS54" i="1"/>
  <c r="J629" i="2"/>
  <c r="J572" i="2"/>
  <c r="J524" i="2"/>
  <c r="J291" i="2"/>
  <c r="J268" i="2"/>
  <c r="BK221" i="2"/>
  <c r="BK192" i="2"/>
  <c r="BK168" i="2"/>
  <c r="J663" i="2"/>
  <c r="J508" i="2"/>
  <c r="BK477" i="2"/>
  <c r="BK386" i="2"/>
  <c r="J354" i="2"/>
  <c r="J660" i="2"/>
  <c r="BK639" i="2"/>
  <c r="BK586" i="2"/>
  <c r="BK546" i="2"/>
  <c r="BK602" i="2"/>
  <c r="J550" i="2"/>
  <c r="J513" i="2"/>
  <c r="J372" i="2"/>
  <c r="BK348" i="2"/>
  <c r="BK304" i="2"/>
  <c r="J264" i="2"/>
  <c r="BK220" i="2"/>
  <c r="J200" i="2"/>
  <c r="J139" i="2"/>
  <c r="BK653" i="2"/>
  <c r="J633" i="2"/>
  <c r="J583" i="2"/>
  <c r="BK555" i="2"/>
  <c r="BK510" i="2"/>
  <c r="J440" i="2"/>
  <c r="J427" i="2"/>
  <c r="J386" i="2"/>
  <c r="BK365" i="2"/>
  <c r="J339" i="2"/>
  <c r="BK316" i="2"/>
  <c r="BK261" i="2"/>
  <c r="J216" i="2"/>
  <c r="BK172" i="2"/>
  <c r="J127" i="2"/>
  <c r="J516" i="2"/>
  <c r="BK489" i="2"/>
  <c r="BK445" i="2"/>
  <c r="J378" i="2"/>
  <c r="BK359" i="2"/>
  <c r="J343" i="2"/>
  <c r="BK331" i="2"/>
  <c r="J318" i="2"/>
  <c r="J232" i="2"/>
  <c r="BK125" i="2"/>
  <c r="J630" i="2"/>
  <c r="J567" i="2"/>
  <c r="BK501" i="2"/>
  <c r="J456" i="2"/>
  <c r="J401" i="2"/>
  <c r="BK378" i="2"/>
  <c r="BK353" i="2"/>
  <c r="BK328" i="2"/>
  <c r="J297" i="2"/>
  <c r="J262" i="2"/>
  <c r="J237" i="2"/>
  <c r="J187" i="2"/>
  <c r="BK140" i="2"/>
  <c r="J122" i="2"/>
  <c r="BK613" i="2"/>
  <c r="J529" i="2"/>
  <c r="J283" i="2"/>
  <c r="J236" i="2"/>
  <c r="J213" i="2"/>
  <c r="BK196" i="2"/>
  <c r="BK144" i="2"/>
  <c r="BK513" i="2"/>
  <c r="BK507" i="2"/>
  <c r="BK468" i="2"/>
  <c r="BK384" i="2"/>
  <c r="J353" i="2"/>
  <c r="J331" i="2"/>
  <c r="BK651" i="2"/>
  <c r="J618" i="2"/>
  <c r="BK554" i="2"/>
  <c r="BK605" i="2"/>
  <c r="J545" i="2"/>
  <c r="BK370" i="2"/>
  <c r="BK347" i="2"/>
  <c r="BK297" i="2"/>
  <c r="BK233" i="2"/>
  <c r="J192" i="2"/>
  <c r="BK118" i="2"/>
  <c r="BK646" i="2"/>
  <c r="J611" i="2"/>
  <c r="BK566" i="2"/>
  <c r="J462" i="2"/>
  <c r="J435" i="2"/>
  <c r="BK425" i="2"/>
  <c r="BK383" i="2"/>
  <c r="J363" i="2"/>
  <c r="J342" i="2"/>
  <c r="J322" i="2"/>
  <c r="J265" i="2"/>
  <c r="J231" i="2"/>
  <c r="J207" i="2"/>
  <c r="BK174" i="2"/>
  <c r="J124" i="2"/>
  <c r="BK512" i="2"/>
  <c r="BK473" i="2"/>
  <c r="J384" i="2"/>
  <c r="BK360" i="2"/>
  <c r="BK345" i="2"/>
  <c r="BK326" i="2"/>
  <c r="J304" i="2"/>
  <c r="BK222" i="2"/>
  <c r="BK593" i="2"/>
  <c r="BK584" i="2"/>
  <c r="BK564" i="2"/>
  <c r="BK525" i="2"/>
  <c r="J503" i="2"/>
  <c r="BK459" i="2"/>
  <c r="BK435" i="2"/>
  <c r="J373" i="2"/>
  <c r="J347" i="2"/>
  <c r="J326" i="2"/>
  <c r="BK317" i="2"/>
  <c r="BK262" i="2"/>
  <c r="BK213" i="2"/>
  <c r="J175" i="2"/>
  <c r="J655" i="2"/>
  <c r="J646" i="2"/>
  <c r="J592" i="2"/>
  <c r="BK529" i="2"/>
  <c r="BK508" i="2"/>
  <c r="J468" i="2"/>
  <c r="BK427" i="2"/>
  <c r="J389" i="2"/>
  <c r="BK372" i="2"/>
  <c r="J332" i="2"/>
  <c r="BK308" i="2"/>
  <c r="BK268" i="2"/>
  <c r="BK244" i="2"/>
  <c r="BK204" i="2"/>
  <c r="BK183" i="2"/>
  <c r="BK147" i="2"/>
  <c r="BK124" i="2"/>
  <c r="J642" i="2"/>
  <c r="J549" i="2"/>
  <c r="J311" i="2"/>
  <c r="J272" i="2"/>
  <c r="J222" i="2"/>
  <c r="BK215" i="2"/>
  <c r="BK190" i="2"/>
  <c r="J145" i="2"/>
  <c r="BK122" i="2"/>
  <c r="BK486" i="2"/>
  <c r="BK401" i="2"/>
  <c r="J360" i="2"/>
  <c r="BK657" i="2"/>
  <c r="BK629" i="2"/>
  <c r="J564" i="2"/>
  <c r="J628" i="2"/>
  <c r="J569" i="2"/>
  <c r="J374" i="2"/>
  <c r="J340" i="2"/>
  <c r="J289" i="2"/>
  <c r="BK259" i="2"/>
  <c r="J215" i="2"/>
  <c r="J190" i="2"/>
  <c r="BK126" i="2"/>
  <c r="BK649" i="2"/>
  <c r="J613" i="2"/>
  <c r="BK577" i="2"/>
  <c r="BK518" i="2"/>
  <c r="J486" i="2"/>
  <c r="BK432" i="2"/>
  <c r="J381" i="2"/>
  <c r="BK357" i="2"/>
  <c r="J335" i="2"/>
  <c r="BK315" i="2"/>
  <c r="J286" i="2"/>
  <c r="J225" i="2"/>
  <c r="J186" i="2"/>
  <c r="BK150" i="2"/>
  <c r="BK575" i="2"/>
  <c r="BK503" i="2"/>
  <c r="J446" i="2"/>
  <c r="BK433" i="2"/>
  <c r="J375" i="2"/>
  <c r="J356" i="2"/>
  <c r="BK341" i="2"/>
  <c r="BK327" i="2"/>
  <c r="J316" i="2"/>
  <c r="BK231" i="2"/>
  <c r="J587" i="2"/>
  <c r="BK528" i="2"/>
  <c r="BK502" i="2"/>
  <c r="BK449" i="2"/>
  <c r="BK410" i="2"/>
  <c r="J382" i="2"/>
  <c r="J379" i="2"/>
  <c r="BK312" i="2"/>
  <c r="BK253" i="2"/>
  <c r="J217" i="2"/>
  <c r="BK191" i="2"/>
  <c r="J144" i="2"/>
  <c r="BK133" i="2"/>
  <c r="BK604" i="2"/>
  <c r="J575" i="2"/>
  <c r="BK535" i="2"/>
  <c r="BK492" i="2"/>
  <c r="BK451" i="2"/>
  <c r="J441" i="2"/>
  <c r="BK406" i="2"/>
  <c r="J369" i="2"/>
  <c r="BK343" i="2"/>
  <c r="BK324" i="2"/>
  <c r="J300" i="2"/>
  <c r="BK274" i="2"/>
  <c r="J185" i="2"/>
  <c r="BK136" i="2"/>
  <c r="J511" i="2"/>
  <c r="BK462" i="2"/>
  <c r="BK439" i="2"/>
  <c r="BK398" i="2"/>
  <c r="BK354" i="2"/>
  <c r="BK336" i="2"/>
  <c r="J319" i="2"/>
  <c r="J241" i="2"/>
  <c r="J168" i="2"/>
  <c r="J118" i="2"/>
  <c r="BK504" i="2"/>
  <c r="BK645" i="2"/>
  <c r="J525" i="2"/>
  <c r="J492" i="2"/>
  <c r="BK444" i="2"/>
  <c r="BK415" i="2"/>
  <c r="BK375" i="2"/>
  <c r="J362" i="2"/>
  <c r="BK322" i="2"/>
  <c r="BK283" i="2"/>
  <c r="BK264" i="2"/>
  <c r="BK239" i="2"/>
  <c r="BK201" i="2"/>
  <c r="J172" i="2"/>
  <c r="BK123" i="2"/>
  <c r="BK611" i="2"/>
  <c r="BK567" i="2"/>
  <c r="J523" i="2"/>
  <c r="BK286" i="2"/>
  <c r="BK237" i="2"/>
  <c r="J220" i="2"/>
  <c r="J204" i="2"/>
  <c r="J180" i="2"/>
  <c r="BK127" i="2"/>
  <c r="BK490" i="2"/>
  <c r="J425" i="2"/>
  <c r="BK380" i="2"/>
  <c r="J341" i="2"/>
  <c r="BK655" i="2"/>
  <c r="J594" i="2"/>
  <c r="BK648" i="2"/>
  <c r="BK616" i="2"/>
  <c r="J554" i="2"/>
  <c r="J377" i="2"/>
  <c r="J359" i="2"/>
  <c r="BK320" i="2"/>
  <c r="J308" i="2"/>
  <c r="BK241" i="2"/>
  <c r="BK142" i="2"/>
  <c r="BK121" i="2"/>
  <c r="J648" i="2"/>
  <c r="BK626" i="2"/>
  <c r="J580" i="2"/>
  <c r="BK448" i="2"/>
  <c r="J436" i="2"/>
  <c r="BK424" i="2"/>
  <c r="BK373" i="2"/>
  <c r="BK356" i="2"/>
  <c r="J336" i="2"/>
  <c r="BK271" i="2"/>
  <c r="J259" i="2"/>
  <c r="J218" i="2"/>
  <c r="J163" i="2"/>
  <c r="BK572" i="2"/>
  <c r="J490" i="2"/>
  <c r="J406" i="2"/>
  <c r="J380" i="2"/>
  <c r="J367" i="2"/>
  <c r="BK342" i="2"/>
  <c r="J329" i="2"/>
  <c r="BK302" i="2"/>
  <c r="J115" i="2"/>
  <c r="R658" i="2" l="1"/>
  <c r="P658" i="2"/>
  <c r="BK585" i="2"/>
  <c r="J585" i="2" s="1"/>
  <c r="J84" i="2" s="1"/>
  <c r="T603" i="2"/>
  <c r="BK627" i="2"/>
  <c r="J627" i="2" s="1"/>
  <c r="J86" i="2" s="1"/>
  <c r="P627" i="2"/>
  <c r="R627" i="2"/>
  <c r="T627" i="2"/>
  <c r="R632" i="2"/>
  <c r="P114" i="2"/>
  <c r="R167" i="2"/>
  <c r="P173" i="2"/>
  <c r="BK181" i="2"/>
  <c r="J181" i="2" s="1"/>
  <c r="J65" i="2" s="1"/>
  <c r="P181" i="2"/>
  <c r="BK198" i="2"/>
  <c r="J198" i="2" s="1"/>
  <c r="J67" i="2" s="1"/>
  <c r="T198" i="2"/>
  <c r="P234" i="2"/>
  <c r="BK243" i="2"/>
  <c r="J243" i="2" s="1"/>
  <c r="J71" i="2" s="1"/>
  <c r="R243" i="2"/>
  <c r="R282" i="2"/>
  <c r="P313" i="2"/>
  <c r="T313" i="2"/>
  <c r="R323" i="2"/>
  <c r="BK333" i="2"/>
  <c r="J333" i="2" s="1"/>
  <c r="J75" i="2" s="1"/>
  <c r="R333" i="2"/>
  <c r="P338" i="2"/>
  <c r="BK376" i="2"/>
  <c r="J376" i="2" s="1"/>
  <c r="J77" i="2" s="1"/>
  <c r="R376" i="2"/>
  <c r="P385" i="2"/>
  <c r="T385" i="2"/>
  <c r="P426" i="2"/>
  <c r="T426" i="2"/>
  <c r="P488" i="2"/>
  <c r="T488" i="2"/>
  <c r="P505" i="2"/>
  <c r="T505" i="2"/>
  <c r="P517" i="2"/>
  <c r="R517" i="2"/>
  <c r="P568" i="2"/>
  <c r="BK603" i="2"/>
  <c r="J603" i="2" s="1"/>
  <c r="J85" i="2" s="1"/>
  <c r="P632" i="2"/>
  <c r="T114" i="2"/>
  <c r="P167" i="2"/>
  <c r="T167" i="2"/>
  <c r="R173" i="2"/>
  <c r="T181" i="2"/>
  <c r="P189" i="2"/>
  <c r="T189" i="2"/>
  <c r="T243" i="2"/>
  <c r="P282" i="2"/>
  <c r="BK313" i="2"/>
  <c r="J313" i="2" s="1"/>
  <c r="J73" i="2" s="1"/>
  <c r="BK323" i="2"/>
  <c r="J323" i="2" s="1"/>
  <c r="J74" i="2" s="1"/>
  <c r="BK338" i="2"/>
  <c r="J338" i="2" s="1"/>
  <c r="J76" i="2" s="1"/>
  <c r="T338" i="2"/>
  <c r="P376" i="2"/>
  <c r="T376" i="2"/>
  <c r="R385" i="2"/>
  <c r="BK426" i="2"/>
  <c r="J426" i="2" s="1"/>
  <c r="J79" i="2" s="1"/>
  <c r="R426" i="2"/>
  <c r="BK488" i="2"/>
  <c r="J488" i="2" s="1"/>
  <c r="J80" i="2" s="1"/>
  <c r="R488" i="2"/>
  <c r="BK505" i="2"/>
  <c r="J505" i="2" s="1"/>
  <c r="J81" i="2" s="1"/>
  <c r="R505" i="2"/>
  <c r="BK517" i="2"/>
  <c r="J517" i="2" s="1"/>
  <c r="J82" i="2" s="1"/>
  <c r="T517" i="2"/>
  <c r="BK568" i="2"/>
  <c r="J568" i="2" s="1"/>
  <c r="J83" i="2" s="1"/>
  <c r="R568" i="2"/>
  <c r="BK632" i="2"/>
  <c r="J632" i="2" s="1"/>
  <c r="J87" i="2" s="1"/>
  <c r="BK114" i="2"/>
  <c r="J114" i="2" s="1"/>
  <c r="J61" i="2" s="1"/>
  <c r="R114" i="2"/>
  <c r="BK167" i="2"/>
  <c r="J167" i="2" s="1"/>
  <c r="J63" i="2" s="1"/>
  <c r="BK173" i="2"/>
  <c r="J173" i="2"/>
  <c r="J64" i="2" s="1"/>
  <c r="T173" i="2"/>
  <c r="R181" i="2"/>
  <c r="BK189" i="2"/>
  <c r="J189" i="2" s="1"/>
  <c r="J66" i="2" s="1"/>
  <c r="R189" i="2"/>
  <c r="P198" i="2"/>
  <c r="R198" i="2"/>
  <c r="BK234" i="2"/>
  <c r="J234" i="2" s="1"/>
  <c r="J68" i="2" s="1"/>
  <c r="R234" i="2"/>
  <c r="T234" i="2"/>
  <c r="P243" i="2"/>
  <c r="BK282" i="2"/>
  <c r="J282" i="2" s="1"/>
  <c r="J72" i="2" s="1"/>
  <c r="T282" i="2"/>
  <c r="R313" i="2"/>
  <c r="P323" i="2"/>
  <c r="T323" i="2"/>
  <c r="P333" i="2"/>
  <c r="T333" i="2"/>
  <c r="R338" i="2"/>
  <c r="BK385" i="2"/>
  <c r="J385" i="2" s="1"/>
  <c r="J78" i="2" s="1"/>
  <c r="T568" i="2"/>
  <c r="P603" i="2"/>
  <c r="R603" i="2"/>
  <c r="P585" i="2"/>
  <c r="R585" i="2"/>
  <c r="T585" i="2"/>
  <c r="T632" i="2"/>
  <c r="BK650" i="2"/>
  <c r="J650" i="2" s="1"/>
  <c r="J88" i="2" s="1"/>
  <c r="P650" i="2"/>
  <c r="R650" i="2"/>
  <c r="T650" i="2"/>
  <c r="BE140" i="2"/>
  <c r="BE147" i="2"/>
  <c r="BE158" i="2"/>
  <c r="BE174" i="2"/>
  <c r="BE196" i="2"/>
  <c r="BE237" i="2"/>
  <c r="BE244" i="2"/>
  <c r="BE268" i="2"/>
  <c r="BE274" i="2"/>
  <c r="BE312" i="2"/>
  <c r="BE314" i="2"/>
  <c r="BE315" i="2"/>
  <c r="BE328" i="2"/>
  <c r="BE330" i="2"/>
  <c r="BE339" i="2"/>
  <c r="BE340" i="2"/>
  <c r="BE348" i="2"/>
  <c r="BE363" i="2"/>
  <c r="BE366" i="2"/>
  <c r="BE374" i="2"/>
  <c r="BE379" i="2"/>
  <c r="BE382" i="2"/>
  <c r="BE420" i="2"/>
  <c r="BE425" i="2"/>
  <c r="BE432" i="2"/>
  <c r="BE440" i="2"/>
  <c r="BE448" i="2"/>
  <c r="BE449" i="2"/>
  <c r="BE452" i="2"/>
  <c r="BE468" i="2"/>
  <c r="BE477" i="2"/>
  <c r="BE487" i="2"/>
  <c r="BE492" i="2"/>
  <c r="BE509" i="2"/>
  <c r="BE513" i="2"/>
  <c r="BE514" i="2"/>
  <c r="BE545" i="2"/>
  <c r="BE583" i="2"/>
  <c r="BE587" i="2"/>
  <c r="BE648" i="2"/>
  <c r="BE123" i="2"/>
  <c r="BE133" i="2"/>
  <c r="BE139" i="2"/>
  <c r="BE168" i="2"/>
  <c r="BE175" i="2"/>
  <c r="BE182" i="2"/>
  <c r="BE183" i="2"/>
  <c r="BE187" i="2"/>
  <c r="BE190" i="2"/>
  <c r="BE191" i="2"/>
  <c r="BE192" i="2"/>
  <c r="BE200" i="2"/>
  <c r="BE206" i="2"/>
  <c r="BE211" i="2"/>
  <c r="BE215" i="2"/>
  <c r="BE223" i="2"/>
  <c r="BE230" i="2"/>
  <c r="BE235" i="2"/>
  <c r="BE241" i="2"/>
  <c r="BE253" i="2"/>
  <c r="BE283" i="2"/>
  <c r="BE297" i="2"/>
  <c r="BE304" i="2"/>
  <c r="BE311" i="2"/>
  <c r="BE317" i="2"/>
  <c r="BE320" i="2"/>
  <c r="BE321" i="2"/>
  <c r="BE325" i="2"/>
  <c r="BE326" i="2"/>
  <c r="BE327" i="2"/>
  <c r="BE332" i="2"/>
  <c r="BE334" i="2"/>
  <c r="BE337" i="2"/>
  <c r="BE341" i="2"/>
  <c r="BE342" i="2"/>
  <c r="BE347" i="2"/>
  <c r="BE360" i="2"/>
  <c r="BE371" i="2"/>
  <c r="BE372" i="2"/>
  <c r="BE375" i="2"/>
  <c r="BE378" i="2"/>
  <c r="BE380" i="2"/>
  <c r="BE389" i="2"/>
  <c r="BE401" i="2"/>
  <c r="BE415" i="2"/>
  <c r="BE436" i="2"/>
  <c r="BE445" i="2"/>
  <c r="BE459" i="2"/>
  <c r="BE502" i="2"/>
  <c r="BE503" i="2"/>
  <c r="BE506" i="2"/>
  <c r="BE522" i="2"/>
  <c r="BE523" i="2"/>
  <c r="BE525" i="2"/>
  <c r="BE546" i="2"/>
  <c r="BE572" i="2"/>
  <c r="BE586" i="2"/>
  <c r="BE594" i="2"/>
  <c r="BE605" i="2"/>
  <c r="BE629" i="2"/>
  <c r="BE663" i="2"/>
  <c r="BK659" i="2"/>
  <c r="BE115" i="2"/>
  <c r="BE118" i="2"/>
  <c r="BE125" i="2"/>
  <c r="BE127" i="2"/>
  <c r="BE129" i="2"/>
  <c r="BE136" i="2"/>
  <c r="BE144" i="2"/>
  <c r="BE145" i="2"/>
  <c r="BE163" i="2"/>
  <c r="BE172" i="2"/>
  <c r="BE176" i="2"/>
  <c r="BE180" i="2"/>
  <c r="BE199" i="2"/>
  <c r="BE204" i="2"/>
  <c r="BE221" i="2"/>
  <c r="BE239" i="2"/>
  <c r="BE252" i="2"/>
  <c r="BE286" i="2"/>
  <c r="BE288" i="2"/>
  <c r="BE300" i="2"/>
  <c r="BE302" i="2"/>
  <c r="BE331" i="2"/>
  <c r="BE345" i="2"/>
  <c r="BE350" i="2"/>
  <c r="BE353" i="2"/>
  <c r="BE362" i="2"/>
  <c r="BE367" i="2"/>
  <c r="BE368" i="2"/>
  <c r="BE418" i="2"/>
  <c r="BE501" i="2"/>
  <c r="BE507" i="2"/>
  <c r="BE512" i="2"/>
  <c r="BE515" i="2"/>
  <c r="BE516" i="2"/>
  <c r="BE529" i="2"/>
  <c r="BE611" i="2"/>
  <c r="BE626" i="2"/>
  <c r="BE643" i="2"/>
  <c r="BE651" i="2"/>
  <c r="BE655" i="2"/>
  <c r="BK162" i="2"/>
  <c r="J162" i="2" s="1"/>
  <c r="J62" i="2" s="1"/>
  <c r="BE550" i="2"/>
  <c r="BE553" i="2"/>
  <c r="BE554" i="2"/>
  <c r="BE564" i="2"/>
  <c r="BE567" i="2"/>
  <c r="BE580" i="2"/>
  <c r="BE592" i="2"/>
  <c r="BE602" i="2"/>
  <c r="BE613" i="2"/>
  <c r="BE616" i="2"/>
  <c r="BE628" i="2"/>
  <c r="BE642" i="2"/>
  <c r="BE645" i="2"/>
  <c r="BE646" i="2"/>
  <c r="BE649" i="2"/>
  <c r="BE652" i="2"/>
  <c r="BE657" i="2"/>
  <c r="BK662" i="2"/>
  <c r="J662" i="2" s="1"/>
  <c r="J92" i="2" s="1"/>
  <c r="BE336" i="2"/>
  <c r="BE351" i="2"/>
  <c r="BE398" i="2"/>
  <c r="BE464" i="2"/>
  <c r="BE473" i="2"/>
  <c r="BE485" i="2"/>
  <c r="BE489" i="2"/>
  <c r="BE510" i="2"/>
  <c r="BK240" i="2"/>
  <c r="J240" i="2" s="1"/>
  <c r="J69" i="2" s="1"/>
  <c r="E48" i="2"/>
  <c r="J52" i="2"/>
  <c r="BE124" i="2"/>
  <c r="BE126" i="2"/>
  <c r="BE142" i="2"/>
  <c r="BE150" i="2"/>
  <c r="BE210" i="2"/>
  <c r="BE218" i="2"/>
  <c r="BE233" i="2"/>
  <c r="BE259" i="2"/>
  <c r="BE261" i="2"/>
  <c r="BE262" i="2"/>
  <c r="BE265" i="2"/>
  <c r="BE271" i="2"/>
  <c r="BE278" i="2"/>
  <c r="BE281" i="2"/>
  <c r="BE289" i="2"/>
  <c r="BE528" i="2"/>
  <c r="BE535" i="2"/>
  <c r="BE555" i="2"/>
  <c r="BE562" i="2"/>
  <c r="BE570" i="2"/>
  <c r="BE584" i="2"/>
  <c r="BE630" i="2"/>
  <c r="BE633" i="2"/>
  <c r="BE639" i="2"/>
  <c r="F55" i="2"/>
  <c r="BE121" i="2"/>
  <c r="BE152" i="2"/>
  <c r="BE186" i="2"/>
  <c r="BE207" i="2"/>
  <c r="BE213" i="2"/>
  <c r="BE216" i="2"/>
  <c r="BE217" i="2"/>
  <c r="BE222" i="2"/>
  <c r="BE226" i="2"/>
  <c r="BE231" i="2"/>
  <c r="BE232" i="2"/>
  <c r="BE236" i="2"/>
  <c r="BE280" i="2"/>
  <c r="BE291" i="2"/>
  <c r="BE306" i="2"/>
  <c r="BE316" i="2"/>
  <c r="BE318" i="2"/>
  <c r="BE319" i="2"/>
  <c r="BE329" i="2"/>
  <c r="BE343" i="2"/>
  <c r="BE354" i="2"/>
  <c r="BE357" i="2"/>
  <c r="BE359" i="2"/>
  <c r="BE370" i="2"/>
  <c r="BE373" i="2"/>
  <c r="BE384" i="2"/>
  <c r="BE393" i="2"/>
  <c r="BE406" i="2"/>
  <c r="BE410" i="2"/>
  <c r="BE431" i="2"/>
  <c r="BE435" i="2"/>
  <c r="BE451" i="2"/>
  <c r="BE482" i="2"/>
  <c r="BE486" i="2"/>
  <c r="BE490" i="2"/>
  <c r="BE504" i="2"/>
  <c r="BE524" i="2"/>
  <c r="BE566" i="2"/>
  <c r="BE582" i="2"/>
  <c r="BE588" i="2"/>
  <c r="BE593" i="2"/>
  <c r="BE604" i="2"/>
  <c r="BE631" i="2"/>
  <c r="BE653" i="2"/>
  <c r="BE660" i="2"/>
  <c r="BK656" i="2"/>
  <c r="J656" i="2" s="1"/>
  <c r="J89" i="2" s="1"/>
  <c r="BE122" i="2"/>
  <c r="BE185" i="2"/>
  <c r="BE201" i="2"/>
  <c r="BE220" i="2"/>
  <c r="BE225" i="2"/>
  <c r="BE264" i="2"/>
  <c r="BE272" i="2"/>
  <c r="BE308" i="2"/>
  <c r="BE322" i="2"/>
  <c r="BE324" i="2"/>
  <c r="BE335" i="2"/>
  <c r="BE356" i="2"/>
  <c r="BE364" i="2"/>
  <c r="BE365" i="2"/>
  <c r="BE369" i="2"/>
  <c r="BE377" i="2"/>
  <c r="BE381" i="2"/>
  <c r="BE383" i="2"/>
  <c r="BE386" i="2"/>
  <c r="BE421" i="2"/>
  <c r="BE424" i="2"/>
  <c r="BE427" i="2"/>
  <c r="BE433" i="2"/>
  <c r="BE439" i="2"/>
  <c r="BE441" i="2"/>
  <c r="BE444" i="2"/>
  <c r="BE446" i="2"/>
  <c r="BE456" i="2"/>
  <c r="BE462" i="2"/>
  <c r="BE495" i="2"/>
  <c r="BE508" i="2"/>
  <c r="BE511" i="2"/>
  <c r="BE518" i="2"/>
  <c r="BE540" i="2"/>
  <c r="BE549" i="2"/>
  <c r="BE569" i="2"/>
  <c r="BE571" i="2"/>
  <c r="BE575" i="2"/>
  <c r="BE577" i="2"/>
  <c r="BE618" i="2"/>
  <c r="BE634" i="2"/>
  <c r="BE635" i="2"/>
  <c r="F36" i="2"/>
  <c r="BC55" i="1" s="1"/>
  <c r="BC54" i="1" s="1"/>
  <c r="W32" i="1" s="1"/>
  <c r="F35" i="2"/>
  <c r="BB55" i="1" s="1"/>
  <c r="BB54" i="1" s="1"/>
  <c r="AX54" i="1" s="1"/>
  <c r="J34" i="2"/>
  <c r="AW55" i="1" s="1"/>
  <c r="F37" i="2"/>
  <c r="BD55" i="1" s="1"/>
  <c r="BD54" i="1" s="1"/>
  <c r="W33" i="1" s="1"/>
  <c r="F34" i="2"/>
  <c r="BA55" i="1" s="1"/>
  <c r="BA54" i="1" s="1"/>
  <c r="AW54" i="1" s="1"/>
  <c r="AK30" i="1" s="1"/>
  <c r="R113" i="2" l="1"/>
  <c r="P242" i="2"/>
  <c r="P112" i="2" s="1"/>
  <c r="AU55" i="1" s="1"/>
  <c r="AU54" i="1" s="1"/>
  <c r="T113" i="2"/>
  <c r="R242" i="2"/>
  <c r="P113" i="2"/>
  <c r="BK658" i="2"/>
  <c r="J658" i="2" s="1"/>
  <c r="J90" i="2" s="1"/>
  <c r="T242" i="2"/>
  <c r="J659" i="2"/>
  <c r="J91" i="2" s="1"/>
  <c r="BK113" i="2"/>
  <c r="J113" i="2" s="1"/>
  <c r="J60" i="2" s="1"/>
  <c r="BK242" i="2"/>
  <c r="J242" i="2" s="1"/>
  <c r="J70" i="2" s="1"/>
  <c r="J33" i="2"/>
  <c r="AV55" i="1" s="1"/>
  <c r="AT55" i="1" s="1"/>
  <c r="W30" i="1"/>
  <c r="AY54" i="1"/>
  <c r="W31" i="1"/>
  <c r="F33" i="2"/>
  <c r="AZ55" i="1" s="1"/>
  <c r="AZ54" i="1" s="1"/>
  <c r="AV54" i="1" s="1"/>
  <c r="AK29" i="1" s="1"/>
  <c r="T112" i="2" l="1"/>
  <c r="R112" i="2"/>
  <c r="BK112" i="2"/>
  <c r="J112" i="2" s="1"/>
  <c r="J59" i="2" s="1"/>
  <c r="AT54" i="1"/>
  <c r="W29" i="1"/>
  <c r="J30" i="2" l="1"/>
  <c r="AG55" i="1" s="1"/>
  <c r="AG54" i="1" s="1"/>
  <c r="AK26" i="1" s="1"/>
  <c r="AK35" i="1" s="1"/>
  <c r="AN55" i="1" l="1"/>
  <c r="AN54" i="1"/>
  <c r="J39" i="2"/>
</calcChain>
</file>

<file path=xl/sharedStrings.xml><?xml version="1.0" encoding="utf-8"?>
<sst xmlns="http://schemas.openxmlformats.org/spreadsheetml/2006/main" count="7276" uniqueCount="1654">
  <si>
    <t>Export Komplet</t>
  </si>
  <si>
    <t>VZ</t>
  </si>
  <si>
    <t>2.0</t>
  </si>
  <si>
    <t/>
  </si>
  <si>
    <t>False</t>
  </si>
  <si>
    <t>{145583fa-52bf-4612-81c3-0e303cf583c4}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</si>
  <si>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</si>
  <si>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</si>
  <si>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</si>
  <si>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</si>
  <si>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</si>
  <si>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</si>
  <si>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</si>
  <si>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</si>
  <si>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M213</t>
  </si>
  <si>
    <t>Stavba:</t>
  </si>
  <si>
    <t>EMET inovation s.r.o. - vývoj, Hlinsko</t>
  </si>
  <si>
    <t>KSO:</t>
  </si>
  <si>
    <t>801 61</t>
  </si>
  <si>
    <t>CC-CZ:</t>
  </si>
  <si>
    <t>Místo:</t>
  </si>
  <si>
    <t>Hlinsko</t>
  </si>
  <si>
    <t>Datum:</t>
  </si>
  <si>
    <t>3. 11. 2020</t>
  </si>
  <si>
    <t>Zadavatel:</t>
  </si>
  <si>
    <t>IČ:</t>
  </si>
  <si>
    <t>24722979</t>
  </si>
  <si>
    <t>DIČ:</t>
  </si>
  <si>
    <t>CZ24722979</t>
  </si>
  <si>
    <t>Zhotovitel:</t>
  </si>
  <si>
    <t xml:space="preserve"> </t>
  </si>
  <si>
    <t>Projektant:</t>
  </si>
  <si>
    <t>25854372</t>
  </si>
  <si>
    <t>ai5 s.r.o., Sokolovská 428/130, 186 00 Praha 8</t>
  </si>
  <si>
    <t>CZ25854372</t>
  </si>
  <si>
    <t>True</t>
  </si>
  <si>
    <t>Zpracovatel:</t>
  </si>
  <si>
    <t>88363945</t>
  </si>
  <si>
    <t>Petr Krčál, Dukelská 973, 564 01 Žamberk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</si>
  <si>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</si>
  <si>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</si>
  <si>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</si>
  <si>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</si>
  <si>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</si>
  <si>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</si>
  <si>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</si>
  <si>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</si>
  <si>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</si>
  <si>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</si>
  <si>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</si>
  <si>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</si>
  <si>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</si>
  <si>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</si>
  <si>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</si>
  <si>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</si>
  <si>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</si>
  <si>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</si>
  <si>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</si>
  <si>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</si>
  <si>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</si>
  <si>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</si>
  <si>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</si>
  <si>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</si>
  <si>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</si>
  <si>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</si>
  <si>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</si>
  <si>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</si>
  <si>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</si>
  <si>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</si>
  <si>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</si>
  <si>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</si>
  <si>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</si>
  <si>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</si>
  <si>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</si>
  <si>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</si>
  <si>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</si>
  <si>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</si>
  <si>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</si>
  <si>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</si>
  <si>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</si>
  <si>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</si>
  <si>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úpravy a nástavba objektu</t>
  </si>
  <si>
    <t>STA</t>
  </si>
  <si>
    <t>1</t>
  </si>
  <si>
    <t>{c22a1e1c-a03a-4b61-be97-a21ef02adab0}</t>
  </si>
  <si>
    <t>2</t>
  </si>
  <si>
    <t>KRYCÍ LIST SOUPISU PRACÍ</t>
  </si>
  <si>
    <t>Objekt:</t>
  </si>
  <si>
    <t>01 - Stavební úpravy a nástavba objektu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</si>
  <si>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</si>
  <si>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</si>
  <si>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</si>
  <si>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</si>
  <si>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</si>
  <si>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</si>
  <si>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</si>
  <si>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</si>
  <si>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</si>
  <si>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</si>
  <si>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</si>
  <si>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</si>
  <si>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</si>
  <si>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</si>
  <si>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</si>
  <si>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</si>
  <si>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</si>
  <si>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</si>
  <si>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</si>
  <si>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</si>
  <si>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</si>
  <si>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</si>
  <si>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</si>
  <si>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</si>
  <si>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</si>
  <si>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</si>
  <si>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</si>
  <si>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</si>
  <si>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</si>
  <si>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</si>
  <si>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</si>
  <si>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 xml:space="preserve">    787 - Dokončovací práce - zasklívání</t>
  </si>
  <si>
    <t>N00 - PBŘ</t>
  </si>
  <si>
    <t>OST - Ostatní</t>
  </si>
  <si>
    <t>VRN - Vedlejší rozpočtové náklady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</si>
  <si>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</si>
  <si>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</si>
  <si>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</si>
  <si>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</si>
  <si>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</si>
  <si>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</si>
  <si>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</si>
  <si>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</si>
  <si>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</si>
  <si>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</si>
  <si>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</si>
  <si>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</si>
  <si>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</si>
  <si>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</si>
  <si>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</si>
  <si>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</si>
  <si>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</si>
  <si>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</si>
  <si>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</si>
  <si>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</si>
  <si>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113106023</t>
  </si>
  <si>
    <t>Rozebrání dlažeb a dílců při překopech inženýrských sítí s přemístěním hmot na skládku na vzdálenost do 3 m nebo s naložením na dopravní prostředek ručně komunikací pro pěší s ložem z kameniva nebo živice a s výplní spár ze zámkové dlažby</t>
  </si>
  <si>
    <t>m2</t>
  </si>
  <si>
    <t>CS ÚRS 2020 02</t>
  </si>
  <si>
    <t>4</t>
  </si>
  <si>
    <t>1842754158</t>
  </si>
  <si>
    <t>VV</t>
  </si>
  <si>
    <t>(45,6*0,6)</t>
  </si>
  <si>
    <t>Součet</t>
  </si>
  <si>
    <t>113107042</t>
  </si>
  <si>
    <t>Odstranění podkladů nebo krytů při překopech inženýrských sítí s přemístěním hmot na skládku ve vzdálenosti do 3 m nebo s naložením na dopravní prostředek ručně živičných, o tl. vrstvy přes 50 do 100 mm</t>
  </si>
  <si>
    <t>-659085243</t>
  </si>
  <si>
    <t>(43)*0,6</t>
  </si>
  <si>
    <t>3</t>
  </si>
  <si>
    <t>113107122</t>
  </si>
  <si>
    <t>Odstranění podkladů nebo krytů ručně s přemístěním hmot na skládku na vzdálenost do 3 m nebo s naložením na dopravní prostředek z kameniva hrubého drceného, o tl. vrstvy přes 100 do 200 mm</t>
  </si>
  <si>
    <t>-1048469605</t>
  </si>
  <si>
    <t>113107123</t>
  </si>
  <si>
    <t>Odstranění podkladů nebo krytů ručně s přemístěním hmot na skládku na vzdálenost do 3 m nebo s naložením na dopravní prostředek z kameniva hrubého drceného, o tl. vrstvy přes 200 do 300 mm</t>
  </si>
  <si>
    <t>1388140180</t>
  </si>
  <si>
    <t>5</t>
  </si>
  <si>
    <t>119002121</t>
  </si>
  <si>
    <t>Pomocné konstrukce při zabezpečení výkopu vodorovné pochozí přechodová lávka délky do 2 m včetně zábradlí zřízení</t>
  </si>
  <si>
    <t>kus</t>
  </si>
  <si>
    <t>816434755</t>
  </si>
  <si>
    <t>6</t>
  </si>
  <si>
    <t>119002122</t>
  </si>
  <si>
    <t>Pomocné konstrukce při zabezpečení výkopu vodorovné pochozí přechodová lávka délky do 2 m včetně zábradlí odstranění</t>
  </si>
  <si>
    <t>-1941433022</t>
  </si>
  <si>
    <t>7</t>
  </si>
  <si>
    <t>119003211</t>
  </si>
  <si>
    <t>Pomocné konstrukce při zabezpečení výkopu svislé ocelové mobilní oplocení, výšky do 1,5 m panely s reflexními signalizačními pruhy zřízení</t>
  </si>
  <si>
    <t>m</t>
  </si>
  <si>
    <t>1785350669</t>
  </si>
  <si>
    <t>8</t>
  </si>
  <si>
    <t>119003212</t>
  </si>
  <si>
    <t>Pomocné konstrukce při zabezpečení výkopu svislé ocelové mobilní oplocení, výšky do 1,5 m panely s reflexními signalizačními pruhy odstranění</t>
  </si>
  <si>
    <t>-169362114</t>
  </si>
  <si>
    <t>9</t>
  </si>
  <si>
    <t>120001101</t>
  </si>
  <si>
    <t>Příplatek k cenám vykopávek za ztížení vykopávky v blízkosti inženýrských sítí nebo výbušnin v horninách jakékoliv třídy</t>
  </si>
  <si>
    <t>m3</t>
  </si>
  <si>
    <t>1941921644</t>
  </si>
  <si>
    <t>73,44*0,5 'Přepočtené koeficientem množství</t>
  </si>
  <si>
    <t>10</t>
  </si>
  <si>
    <t>131213101</t>
  </si>
  <si>
    <t>Hloubení jam ručně zapažených i nezapažených s urovnáním dna do předepsaného profilu a spádu v hornině třídy těžitelnosti I skupiny 3 soudržných</t>
  </si>
  <si>
    <t>1572324112</t>
  </si>
  <si>
    <t>"výkop pro osazení nádrže vody"</t>
  </si>
  <si>
    <t>(2,5*2)*2,5</t>
  </si>
  <si>
    <t>11</t>
  </si>
  <si>
    <t>132251103</t>
  </si>
  <si>
    <t>Hloubení nezapažených rýh šířky do 800 mm strojně s urovnáním dna do předepsaného profilu a spádu v hornině třídy těžitelnosti I skupiny 3 přes 50 do 100 m3</t>
  </si>
  <si>
    <t>600122608</t>
  </si>
  <si>
    <t>(102*0,6*1,2)</t>
  </si>
  <si>
    <t>12</t>
  </si>
  <si>
    <t>151101101</t>
  </si>
  <si>
    <t>Zřízení pažení a rozepření stěn rýh pro podzemní vedení pro všechny šířky rýhy příložné pro jakoukoliv mezerovitost, hloubky do 2 m</t>
  </si>
  <si>
    <t>667485001</t>
  </si>
  <si>
    <t>(102)*1,2</t>
  </si>
  <si>
    <t>13</t>
  </si>
  <si>
    <t>151101111</t>
  </si>
  <si>
    <t>Odstranění pažení a rozepření stěn rýh pro podzemní vedení s uložením materiálu na vzdálenost do 3 m od kraje výkopu příložné, hloubky do 2 m</t>
  </si>
  <si>
    <t>-22086781</t>
  </si>
  <si>
    <t>14</t>
  </si>
  <si>
    <t>162211311</t>
  </si>
  <si>
    <t>Vodorovné přemístění výkopku nebo sypaniny stavebním kolečkem s naložením a vyprázdněním kolečka na hromady nebo do dopravního prostředku na vzdálenost do 10 m z horniny třídy těžitelnosti I, skupiny 1 až 3</t>
  </si>
  <si>
    <t>1368109444</t>
  </si>
  <si>
    <t>85,94*2 'Přepočtené koeficientem množství</t>
  </si>
  <si>
    <t>162211319</t>
  </si>
  <si>
    <t>Vodorovné přemístění výkopku nebo sypaniny stavebním kolečkem s naložením a vyprázdněním kolečka na hromady nebo do dopravního prostředku na vzdálenost do 10 m Příplatek za každých dalších 10 m k ceně -1311</t>
  </si>
  <si>
    <t>-807829171</t>
  </si>
  <si>
    <t>85,94*8 'Přepočtené koeficientem množství</t>
  </si>
  <si>
    <t>16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</si>
  <si>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</si>
  <si>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</si>
  <si>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-538810246</t>
  </si>
  <si>
    <t>17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</si>
  <si>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</si>
  <si>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</si>
  <si>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-1717881941</t>
  </si>
  <si>
    <t>8,5*5 'Přepočtené koeficientem množství</t>
  </si>
  <si>
    <t>18</t>
  </si>
  <si>
    <t>171201201</t>
  </si>
  <si>
    <t>Uložení sypaniny na skládky</t>
  </si>
  <si>
    <t>1148349137</t>
  </si>
  <si>
    <t>"ostatní zemina" (12,5+73,44)</t>
  </si>
  <si>
    <t>19</t>
  </si>
  <si>
    <t>171201221</t>
  </si>
  <si>
    <t>Poplatek za uložení stavebního odpadu na skládce (skládkovné) zeminy a kamení zatříděného do Katalogu odpadů pod kódem 17 05 04</t>
  </si>
  <si>
    <t>t</t>
  </si>
  <si>
    <t>2112423491</t>
  </si>
  <si>
    <t>8,5*1,85 'Přepočtené koeficientem množství</t>
  </si>
  <si>
    <t>20</t>
  </si>
  <si>
    <t>174101101</t>
  </si>
  <si>
    <t>Zásyp sypaninou z jakékoliv horniny s uložením výkopku ve vrstvách se zhutněním jam, šachet, rýh nebo kolem objektů v těchto vykopávkách</t>
  </si>
  <si>
    <t>-1516803566</t>
  </si>
  <si>
    <t>"obsyp nádrže"</t>
  </si>
  <si>
    <t>(12,5-(3+1))</t>
  </si>
  <si>
    <t>"obsyp zemnícího pásku"</t>
  </si>
  <si>
    <t>(73,44)</t>
  </si>
  <si>
    <t>181951112</t>
  </si>
  <si>
    <t>Úprava pláně vyrovnáním výškových rozdílů strojně v hornině třídy těžitelnosti I, skupiny 1 až 3 se zhutněním</t>
  </si>
  <si>
    <t>-175392948</t>
  </si>
  <si>
    <t>"nádrž vody"</t>
  </si>
  <si>
    <t>(2,5*2)</t>
  </si>
  <si>
    <t>Zakládání</t>
  </si>
  <si>
    <t>22</t>
  </si>
  <si>
    <t>272313611</t>
  </si>
  <si>
    <t>Základy z betonu prostého klenby z betonu kamenem neprokládaného tř. C 16/20</t>
  </si>
  <si>
    <t>1650488351</t>
  </si>
  <si>
    <t>(2,5*2)*0,2</t>
  </si>
  <si>
    <t>Svislé a kompletní konstrukce</t>
  </si>
  <si>
    <t>23</t>
  </si>
  <si>
    <t>311272211</t>
  </si>
  <si>
    <t>Zdivo z pórobetonových tvárnic na tenké maltové lože, tl. zdiva 300 mm pevnost tvárnic do P2, objemová hmotnost do 450 kg/m3 hladkých</t>
  </si>
  <si>
    <t>-655480212</t>
  </si>
  <si>
    <t>"dozdívka v prostoru schodiště"</t>
  </si>
  <si>
    <t>(3,84+6,07*2)*0,6</t>
  </si>
  <si>
    <t>24</t>
  </si>
  <si>
    <t>382411212</t>
  </si>
  <si>
    <t>Zemní nádrž z polyetylenu PE na dešťovou a splaškovou vodu univerzální samonosná pro pojízdné zatížení do 2,2 t, objemu 2650 l</t>
  </si>
  <si>
    <t>745659648</t>
  </si>
  <si>
    <t>Vodorovné konstrukce</t>
  </si>
  <si>
    <t>25</t>
  </si>
  <si>
    <t>430321001</t>
  </si>
  <si>
    <t>Montáž podestových panelů hmotnosti do 3,0 t</t>
  </si>
  <si>
    <t>980885442</t>
  </si>
  <si>
    <t>26</t>
  </si>
  <si>
    <t>M</t>
  </si>
  <si>
    <t>4 - R1</t>
  </si>
  <si>
    <t>podestový betonový panel tl 150 mm, š 660 mm, délka 1036 mm</t>
  </si>
  <si>
    <t>246890065</t>
  </si>
  <si>
    <t>27</t>
  </si>
  <si>
    <t>434121415</t>
  </si>
  <si>
    <t>Osazování schodišťových stupňů železobetonových s vyspárováním styčných spár, s provizorním dřevěným zábradlím a dočasným zakrytím stupnic prkny na schodnice, stupňů broušených nebo leštěných</t>
  </si>
  <si>
    <t>-1955722814</t>
  </si>
  <si>
    <t>"nové schodiště do nástavby"</t>
  </si>
  <si>
    <t>(1,45)*33</t>
  </si>
  <si>
    <t>28</t>
  </si>
  <si>
    <t>5937378R</t>
  </si>
  <si>
    <t>stupeň schodišťový betonový dl. 145 cm, 1450x350x150 mm tryskaný</t>
  </si>
  <si>
    <t>1806933622</t>
  </si>
  <si>
    <t>Komunikace pozemní</t>
  </si>
  <si>
    <t>29</t>
  </si>
  <si>
    <t>565131111</t>
  </si>
  <si>
    <t>Vyrovnání povrchu dosavadních podkladů s rozprostřením hmot a zhutněním obalovaným kamenivem ACP (OK) tl. 50 mm</t>
  </si>
  <si>
    <t>2052289782</t>
  </si>
  <si>
    <t>30</t>
  </si>
  <si>
    <t>566901232</t>
  </si>
  <si>
    <t>Vyspravení podkladu po překopech inženýrských sítí plochy přes 15 m2 s rozprostřením a zhutněním štěrkodrtí tl. 150 mm</t>
  </si>
  <si>
    <t>350904171</t>
  </si>
  <si>
    <t>25,8*2 'Přepočtené koeficientem množství</t>
  </si>
  <si>
    <t>31</t>
  </si>
  <si>
    <t>566901233</t>
  </si>
  <si>
    <t>Vyspravení podkladu po překopech inženýrských sítí plochy přes 15 m2 s rozprostřením a zhutněním štěrkodrtí tl. 200 mm</t>
  </si>
  <si>
    <t>1948642684</t>
  </si>
  <si>
    <t>32</t>
  </si>
  <si>
    <t>572341112</t>
  </si>
  <si>
    <t>Vyspravení krytu komunikací po překopech inženýrských sítí plochy přes 15 m2 asfaltovým betonem ACO (AB), po zhutnění tl. přes 50 do 70 mm</t>
  </si>
  <si>
    <t>-1220710182</t>
  </si>
  <si>
    <t>33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</si>
  <si>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</si>
  <si>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</si>
  <si>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1406034211</t>
  </si>
  <si>
    <t>P</t>
  </si>
  <si>
    <t>Poznámka k položce:_x000D_
položení původní rozebrané dlažby</t>
  </si>
  <si>
    <t>Úpravy povrchů, podlahy a osazování výplní</t>
  </si>
  <si>
    <t>34</t>
  </si>
  <si>
    <t>612341121</t>
  </si>
  <si>
    <t>Omítka sádrová nebo vápenosádrová vnitřních ploch nanášená ručně jednovrstvá, tloušťky do 10 mm hladká svislých konstrukcí stěn</t>
  </si>
  <si>
    <t>-7610923</t>
  </si>
  <si>
    <t>35</t>
  </si>
  <si>
    <t>612345212</t>
  </si>
  <si>
    <t>Sádrová nebo vápenosádrová omítka jednotlivých malých ploch hladká na stěnách, plochy jednotlivě přes 0,09 do 0,25 m2</t>
  </si>
  <si>
    <t>-1712211881</t>
  </si>
  <si>
    <t>36</t>
  </si>
  <si>
    <t>636311122</t>
  </si>
  <si>
    <t>Kladení dlažby z betonových dlaždic na sucho na terče z umělé hmoty o rozměru dlažby 50x50 cm, o výšce terče přes 25 do 70 mm</t>
  </si>
  <si>
    <t>1520253479</t>
  </si>
  <si>
    <t>"pochozí plocha na střeše"</t>
  </si>
  <si>
    <t>((25,95+4,55)*2)</t>
  </si>
  <si>
    <t>37</t>
  </si>
  <si>
    <t>59246003</t>
  </si>
  <si>
    <t>dlažba plošná betonová terasová hladká 500x500x50mm</t>
  </si>
  <si>
    <t>432427899</t>
  </si>
  <si>
    <t>61*1,02 'Přepočtené koeficientem množství</t>
  </si>
  <si>
    <t>Ostatní konstrukce a práce, bourání</t>
  </si>
  <si>
    <t>38</t>
  </si>
  <si>
    <t>919731122</t>
  </si>
  <si>
    <t>Zarovnání styčné plochy podkladu nebo krytu podél vybourané části komunikace nebo zpevněné plochy živičné tl. přes 50 do 100 mm</t>
  </si>
  <si>
    <t>923268577</t>
  </si>
  <si>
    <t>39</t>
  </si>
  <si>
    <t>938908411</t>
  </si>
  <si>
    <t>Čištění vozovek splachováním vodou povrchu podkladu nebo krytu živičného, betonového nebo dlážděného</t>
  </si>
  <si>
    <t>-69245198</t>
  </si>
  <si>
    <t>40</t>
  </si>
  <si>
    <t>941311112</t>
  </si>
  <si>
    <t>Montáž lešení řadového modulového lehkého pracovního s podlahami s provozním zatížením tř. 3 do 200 kg/m2 šířky tř. SW06 přes 0,6 do 0,9 m, výšky přes 10 do 25 m</t>
  </si>
  <si>
    <t>-702271234</t>
  </si>
  <si>
    <t>(13,5)*12,75</t>
  </si>
  <si>
    <t>41</t>
  </si>
  <si>
    <t>941311211</t>
  </si>
  <si>
    <t>Montáž lešení řadového modulového lehkého pracovního s podlahami s provozním zatížením tř. 3 do 200 kg/m2 Příplatek za první a každý další den použití lešení k ceně -1111 nebo -1112</t>
  </si>
  <si>
    <t>314017839</t>
  </si>
  <si>
    <t>172,125*60 'Přepočtené koeficientem množství</t>
  </si>
  <si>
    <t>42</t>
  </si>
  <si>
    <t>941311812</t>
  </si>
  <si>
    <t>Demontáž lešení řadového modulového lehkého pracovního s podlahami s provozním zatížením tř. 3 do 200 kg/m2 šířky SW06 přes 0,6 do 0,9 m, výšky přes 10 do 25 m</t>
  </si>
  <si>
    <t>-2063998548</t>
  </si>
  <si>
    <t>43</t>
  </si>
  <si>
    <t>944121111</t>
  </si>
  <si>
    <t>Montáž ochranného zábradlí dílcového na vnějších volných stranách objektů odkloněného od svislice do 15°</t>
  </si>
  <si>
    <t>519724827</t>
  </si>
  <si>
    <t>(13,5*6)</t>
  </si>
  <si>
    <t>44</t>
  </si>
  <si>
    <t>944121122</t>
  </si>
  <si>
    <t>Montáž ochranného zábradlí dílcového vnitřního na lešeňových konstrukcích dvoutyčového</t>
  </si>
  <si>
    <t>-1120313222</t>
  </si>
  <si>
    <t>45</t>
  </si>
  <si>
    <t>944121211</t>
  </si>
  <si>
    <t>Montáž ochranného zábradlí dílcového Příplatek za první a každý další den použití zábradlí k ceně -1111</t>
  </si>
  <si>
    <t>-772183154</t>
  </si>
  <si>
    <t>81*60 'Přepočtené koeficientem množství</t>
  </si>
  <si>
    <t>46</t>
  </si>
  <si>
    <t>944121222</t>
  </si>
  <si>
    <t>Montáž ochranného zábradlí dílcového Příplatek za první a každý další den použití zábradlí k ceně -1122</t>
  </si>
  <si>
    <t>-1617385666</t>
  </si>
  <si>
    <t>47</t>
  </si>
  <si>
    <t>944121811</t>
  </si>
  <si>
    <t>Demontáž ochranného zábradlí dílcového na vnějších volných stranách objektů odkloněného od svislice do 15°</t>
  </si>
  <si>
    <t>-506368939</t>
  </si>
  <si>
    <t>48</t>
  </si>
  <si>
    <t>944121822</t>
  </si>
  <si>
    <t>Demontáž ochranného zábradlí dílcového vnitřního na lešeňových konstrukcích dvoutyčového</t>
  </si>
  <si>
    <t>955971387</t>
  </si>
  <si>
    <t>49</t>
  </si>
  <si>
    <t>944711111</t>
  </si>
  <si>
    <t>Montáž záchytné stříšky zřizované současně s lehkým nebo těžkým lešením, šířky do 1,5 m</t>
  </si>
  <si>
    <t>1556004051</t>
  </si>
  <si>
    <t>50</t>
  </si>
  <si>
    <t>944711211</t>
  </si>
  <si>
    <t>Montáž záchytné stříšky Příplatek za první a každý další den použití záchytné stříšky k ceně -1111</t>
  </si>
  <si>
    <t>-1362218015</t>
  </si>
  <si>
    <t>2*60 'Přepočtené koeficientem množství</t>
  </si>
  <si>
    <t>51</t>
  </si>
  <si>
    <t>944711811</t>
  </si>
  <si>
    <t>Demontáž záchytné stříšky zřizované současně s lehkým nebo těžkým lešením, šířky do 1,5 m</t>
  </si>
  <si>
    <t>1438146456</t>
  </si>
  <si>
    <t>52</t>
  </si>
  <si>
    <t>949101111</t>
  </si>
  <si>
    <t>Lešení pomocné pracovní pro objekty pozemních staveb pro zatížení do 150 kg/m2, o výšce lešeňové podlahy do 1,9 m</t>
  </si>
  <si>
    <t>-109852515</t>
  </si>
  <si>
    <t>53</t>
  </si>
  <si>
    <t>949421121</t>
  </si>
  <si>
    <t>Montáž schodišťových a výstupových věží z dílcového lešení o půdorysné ploše přes 10 do 15 m2, výšky do 10 m</t>
  </si>
  <si>
    <t>-8746937</t>
  </si>
  <si>
    <t>54</t>
  </si>
  <si>
    <t>949421221</t>
  </si>
  <si>
    <t>Montáž schodišťových a výstupových věží z dílcového lešení Příplatek za první a každý další den použití lešení k ceně -1121 nebo -1122</t>
  </si>
  <si>
    <t>-1323325099</t>
  </si>
  <si>
    <t>8*60 'Přepočtené koeficientem množství</t>
  </si>
  <si>
    <t>55</t>
  </si>
  <si>
    <t>949421821</t>
  </si>
  <si>
    <t>Demontáž schodišťových a výstupových věží z dílcového lešení o půdorysné ploše přes 10 do 15 m2, výšky do 10 m</t>
  </si>
  <si>
    <t>284380070</t>
  </si>
  <si>
    <t>56</t>
  </si>
  <si>
    <t>952901111</t>
  </si>
  <si>
    <t>Vyčištění budov nebo objektů před předáním do užívání budov bytové nebo občanské výstavby, světlé výšky podlaží do 4 m</t>
  </si>
  <si>
    <t>-1345917646</t>
  </si>
  <si>
    <t>"nástavba" (44,1)</t>
  </si>
  <si>
    <t>"plochy stávajícího objektu dotčené stavbou" (50)</t>
  </si>
  <si>
    <t>57</t>
  </si>
  <si>
    <t>953961113</t>
  </si>
  <si>
    <t>Kotvy chemické s vyvrtáním otvoru do betonu, železobetonu nebo tvrdého kamene tmel, velikost M 12, hloubka 110 mm</t>
  </si>
  <si>
    <t>-1409838019</t>
  </si>
  <si>
    <t>58</t>
  </si>
  <si>
    <t>953962113</t>
  </si>
  <si>
    <t>Kotvy chemické s vyvrtáním otvoru do zdiva z plných cihel tmel, hloubka 80 mm, velikost M 12</t>
  </si>
  <si>
    <t>-2144430305</t>
  </si>
  <si>
    <t>59</t>
  </si>
  <si>
    <t>953965121</t>
  </si>
  <si>
    <t>Kotvy chemické s vyvrtáním otvoru kotevní šrouby pro chemické kotvy, velikost M 12, délka 160 mm</t>
  </si>
  <si>
    <t>-1186747253</t>
  </si>
  <si>
    <t>60</t>
  </si>
  <si>
    <t>953965122</t>
  </si>
  <si>
    <t>Kotvy chemické s vyvrtáním otvoru kotevní šrouby pro chemické kotvy, velikost M 12, délka 220 mm</t>
  </si>
  <si>
    <t>640046848</t>
  </si>
  <si>
    <t>997</t>
  </si>
  <si>
    <t>Přesun sutě</t>
  </si>
  <si>
    <t>61</t>
  </si>
  <si>
    <t>997013153</t>
  </si>
  <si>
    <t>Vnitrostaveništní doprava suti a vybouraných hmot vodorovně do 50 m svisle s omezením mechanizace pro budovy a haly výšky přes 9 do 12 m</t>
  </si>
  <si>
    <t>1117728400</t>
  </si>
  <si>
    <t>62</t>
  </si>
  <si>
    <t>997013501</t>
  </si>
  <si>
    <t>Odvoz suti a vybouraných hmot na skládku nebo meziskládku se složením, na vzdálenost do 1 km</t>
  </si>
  <si>
    <t>-484309627</t>
  </si>
  <si>
    <t>63</t>
  </si>
  <si>
    <t>997013509</t>
  </si>
  <si>
    <t>Odvoz suti a vybouraných hmot na skládku nebo meziskládku se složením, na vzdálenost Příplatek k ceně za každý další i započatý 1 km přes 1 km</t>
  </si>
  <si>
    <t>1891876105</t>
  </si>
  <si>
    <t>38,319*19 'Přepočtené koeficientem množství</t>
  </si>
  <si>
    <t>64</t>
  </si>
  <si>
    <t>997013631</t>
  </si>
  <si>
    <t>Poplatek za uložení stavebního odpadu na skládce (skládkovné) směsného stavebního a demoličního zatříděného do Katalogu odpadů pod kódem 17 09 04</t>
  </si>
  <si>
    <t>-608424929</t>
  </si>
  <si>
    <t>998</t>
  </si>
  <si>
    <t>Přesun hmot</t>
  </si>
  <si>
    <t>65</t>
  </si>
  <si>
    <t>998017003</t>
  </si>
  <si>
    <t>Přesun hmot pro budovy občanské výstavby, bydlení, výrobu a služby s omezením mechanizace vodorovná dopravní vzdálenost do 100 m pro budovy s jakoukoliv nosnou konstrukcí výšky přes 12 do 24 m</t>
  </si>
  <si>
    <t>-442940678</t>
  </si>
  <si>
    <t>PSV</t>
  </si>
  <si>
    <t>Práce a dodávky PSV</t>
  </si>
  <si>
    <t>712</t>
  </si>
  <si>
    <t>Povlakové krytiny</t>
  </si>
  <si>
    <t>66</t>
  </si>
  <si>
    <t>712300831</t>
  </si>
  <si>
    <t>Odstranění ze střech plochých do 10° krytiny povlakové jednovrstvé</t>
  </si>
  <si>
    <t>-1187617237</t>
  </si>
  <si>
    <t>"vrchní folie"</t>
  </si>
  <si>
    <t>(11*6,5)</t>
  </si>
  <si>
    <t>"nopová folie"</t>
  </si>
  <si>
    <t>"pojistná hydroizolace"</t>
  </si>
  <si>
    <t>(3,21*6,065)</t>
  </si>
  <si>
    <t>67</t>
  </si>
  <si>
    <t>712300852</t>
  </si>
  <si>
    <t>Odstranění ze střech plochých do 10° ukončení izolace střechy kovovými profily rohovými</t>
  </si>
  <si>
    <t>-1830932950</t>
  </si>
  <si>
    <t>68</t>
  </si>
  <si>
    <t>712331111</t>
  </si>
  <si>
    <t>Provedení povlakové krytiny střech plochých do 10° pásy na sucho podkladní samolepící asfaltový pás</t>
  </si>
  <si>
    <t>397959088</t>
  </si>
  <si>
    <t>"napojení pojistné hydroizolace podél nástavby"</t>
  </si>
  <si>
    <t>(11+7*2)*0,75</t>
  </si>
  <si>
    <t>"pojistná hydroizolace střech nástavby"</t>
  </si>
  <si>
    <t>(12*7,5)</t>
  </si>
  <si>
    <t>69</t>
  </si>
  <si>
    <t>62866281</t>
  </si>
  <si>
    <t>pás asfaltový samolepicí modifikovaný SBS tl 3mm s vložkou ze skleněné tkaniny se spalitelnou fólií nebo jemnozrnným minerálním posypem nebo textilií na horním povrchu</t>
  </si>
  <si>
    <t>1572374556</t>
  </si>
  <si>
    <t>108,75*1,15 'Přepočtené koeficientem množství</t>
  </si>
  <si>
    <t>70</t>
  </si>
  <si>
    <t>712363001</t>
  </si>
  <si>
    <t>Provedení povlakové krytiny střech plochých do 10° fólií termoplastickou mPVC (měkčené PVC) rozvinutí a natažení fólie v ploše</t>
  </si>
  <si>
    <t>38002179</t>
  </si>
  <si>
    <t>71</t>
  </si>
  <si>
    <t>28322012</t>
  </si>
  <si>
    <t>fólie hydroizolační střešní mPVC mechanicky kotvená tl 1,5mm šedá</t>
  </si>
  <si>
    <t>-1202948676</t>
  </si>
  <si>
    <t>18,75*1,15 'Přepočtené koeficientem množství</t>
  </si>
  <si>
    <t>72</t>
  </si>
  <si>
    <t>712363003</t>
  </si>
  <si>
    <t>Provedení povlakové krytiny střech plochých do 10° fólií termoplastickou mPVC (měkčené PVC) vytvoření spoje dvou pásů fólií horkovzdušným navařením</t>
  </si>
  <si>
    <t>-2105678097</t>
  </si>
  <si>
    <t>73</t>
  </si>
  <si>
    <t>712363005</t>
  </si>
  <si>
    <t>Provedení povlakové krytiny střech plochých do 10° fólií termoplastickou mPVC (měkčené PVC) aplikace fólie na oplechování (na tzv. fóliový plech) horkovzdušným navařením v plné ploše</t>
  </si>
  <si>
    <t>2108320726</t>
  </si>
  <si>
    <t>(25)*0,1</t>
  </si>
  <si>
    <t>74</t>
  </si>
  <si>
    <t>712363352</t>
  </si>
  <si>
    <t>Povlakové krytiny střech plochých do 10° z tvarovaných poplastovaných lišt pro mPVC vnitřní koutová lišta rš 100 mm</t>
  </si>
  <si>
    <t>-1721713011</t>
  </si>
  <si>
    <t>(11+7*2)</t>
  </si>
  <si>
    <t>75</t>
  </si>
  <si>
    <t>712391171</t>
  </si>
  <si>
    <t>Provedení povlakové krytiny střech plochých do 10° -ostatní práce provedení vrstvy textilní podkladní</t>
  </si>
  <si>
    <t>-704284499</t>
  </si>
  <si>
    <t>76</t>
  </si>
  <si>
    <t>69311068</t>
  </si>
  <si>
    <t>geotextilie netkaná separační, ochranná, filtrační, drenážní PP 300g/m2</t>
  </si>
  <si>
    <t>-1036503367</t>
  </si>
  <si>
    <t>77</t>
  </si>
  <si>
    <t>712391172</t>
  </si>
  <si>
    <t>Provedení povlakové krytiny střech plochých do 10° -ostatní práce provedení vrstvy textilní ochranné</t>
  </si>
  <si>
    <t>-1912878025</t>
  </si>
  <si>
    <t>"geotextilie pod pochozí plochu na střeše"</t>
  </si>
  <si>
    <t>78</t>
  </si>
  <si>
    <t>69311082</t>
  </si>
  <si>
    <t>geotextilie netkaná separační, ochranná, filtrační, drenážní PP 500g/m2</t>
  </si>
  <si>
    <t>566614134</t>
  </si>
  <si>
    <t>61*1,15 'Přepočtené koeficientem množství</t>
  </si>
  <si>
    <t>79</t>
  </si>
  <si>
    <t>998712103</t>
  </si>
  <si>
    <t>Přesun hmot pro povlakové krytiny stanovený z hmotnosti přesunovaného materiálu vodorovná dopravní vzdálenost do 50 m v objektech výšky přes 12 do 24 m</t>
  </si>
  <si>
    <t>1771003231</t>
  </si>
  <si>
    <t>80</t>
  </si>
  <si>
    <t>998712181</t>
  </si>
  <si>
    <t>Přesun hmot pro povlakové krytiny stanovený z hmotnosti přesunovaného materiálu Příplatek k cenám za přesun prováděný bez použití mechanizace pro jakoukoliv výšku objektu</t>
  </si>
  <si>
    <t>751393341</t>
  </si>
  <si>
    <t>713</t>
  </si>
  <si>
    <t>Izolace tepelné</t>
  </si>
  <si>
    <t>81</t>
  </si>
  <si>
    <t>713131135</t>
  </si>
  <si>
    <t>Montáž tepelné izolace stěn rohožemi, pásy, deskami, dílci, bloky (izolační materiál ve specifikaci) nastřelením vně objektu</t>
  </si>
  <si>
    <t>-1814759678</t>
  </si>
  <si>
    <t>"stěna" (12*3)</t>
  </si>
  <si>
    <t>82</t>
  </si>
  <si>
    <t>60715187</t>
  </si>
  <si>
    <t>deska dřevovláknitá tepelně izolační podstřešní a pro fasády  λ=0,047 tl 60mm</t>
  </si>
  <si>
    <t>-98465413</t>
  </si>
  <si>
    <t>36*1,05 'Přepočtené koeficientem množství</t>
  </si>
  <si>
    <t>83</t>
  </si>
  <si>
    <t>713131151</t>
  </si>
  <si>
    <t>Montáž tepelné izolace stěn rohožemi, pásy, deskami, dílci, bloky (izolační materiál ve specifikaci) vložením jednovrstvě</t>
  </si>
  <si>
    <t>-249895835</t>
  </si>
  <si>
    <t>84</t>
  </si>
  <si>
    <t>63150799</t>
  </si>
  <si>
    <t>pás tepelně izolační mezi krokve λ=0,036-0,037 tl 200mm</t>
  </si>
  <si>
    <t>-255198098</t>
  </si>
  <si>
    <t>85</t>
  </si>
  <si>
    <t>713140843</t>
  </si>
  <si>
    <t>Odstranění tepelné izolace střech plochých z rohoží, pásů, dílců, desek, bloků nadstřešních izolací připevněných šrouby z polystyrenu suchého, tloušťka izolace přes 100 mm</t>
  </si>
  <si>
    <t>2036703699</t>
  </si>
  <si>
    <t>"kompletní odstranění skladby v místě schodiště"</t>
  </si>
  <si>
    <t>"odstranění spádových klínů v celém půdoryse nové nástavby"</t>
  </si>
  <si>
    <t>86</t>
  </si>
  <si>
    <t>713141222</t>
  </si>
  <si>
    <t>Montáž tepelné izolace střech plochých mechanické přikotvení šrouby včetně dodávky šroubů, bez položení tepelné izolace tl. izolace do 100 mm do trapézového plechu nebo do dřeva</t>
  </si>
  <si>
    <t>598944945</t>
  </si>
  <si>
    <t>"střecha" (12*7,5)</t>
  </si>
  <si>
    <t>87</t>
  </si>
  <si>
    <t>-1350344190</t>
  </si>
  <si>
    <t>90*1,05 'Přepočtené koeficientem množství</t>
  </si>
  <si>
    <t>88</t>
  </si>
  <si>
    <t>713151111</t>
  </si>
  <si>
    <t>Montáž tepelné izolace střech šikmých rohožemi, pásy, deskami (izolační materiál ve specifikaci) kladenými volně mezi krokve</t>
  </si>
  <si>
    <t>-1044729475</t>
  </si>
  <si>
    <t>90*2 'Přepočtené koeficientem množství</t>
  </si>
  <si>
    <t>89</t>
  </si>
  <si>
    <t>63166763</t>
  </si>
  <si>
    <t>pás tepelně izolační mezi krokve λ=0,036-0,037 tl 100mm</t>
  </si>
  <si>
    <t>1624592616</t>
  </si>
  <si>
    <t>90*1,02 'Přepočtené koeficientem množství</t>
  </si>
  <si>
    <t>90</t>
  </si>
  <si>
    <t>63166771</t>
  </si>
  <si>
    <t>pás tepelně izolační mezi krokve λ=0,036-0,037 tl 180mm</t>
  </si>
  <si>
    <t>1960606567</t>
  </si>
  <si>
    <t>91</t>
  </si>
  <si>
    <t>71359116R</t>
  </si>
  <si>
    <t>Montáž tepelné izolace-doplňky a konstrukční součásti výplň izolační</t>
  </si>
  <si>
    <t>1433529032</t>
  </si>
  <si>
    <t>(11+6,5*2)</t>
  </si>
  <si>
    <t>92</t>
  </si>
  <si>
    <t>998713103</t>
  </si>
  <si>
    <t>Přesun hmot pro izolace tepelné stanovený z hmotnosti přesunovaného materiálu vodorovná dopravní vzdálenost do 50 m v objektech výšky přes 12 m do 24 m</t>
  </si>
  <si>
    <t>695518043</t>
  </si>
  <si>
    <t>93</t>
  </si>
  <si>
    <t>998713181</t>
  </si>
  <si>
    <t>Přesun hmot pro izolace tepelné stanovený z hmotnosti přesunovaného materiálu Příplatek k cenám za přesun prováděný bez použití mechanizace pro jakoukoliv výšku objektu</t>
  </si>
  <si>
    <t>2030879053</t>
  </si>
  <si>
    <t>721</t>
  </si>
  <si>
    <t>Zdravotechnika - vnitřní kanalizace</t>
  </si>
  <si>
    <t>94</t>
  </si>
  <si>
    <t>721173706</t>
  </si>
  <si>
    <t>Potrubí z plastových trub polyetylenové svařované odpadní (svislé) DN 100</t>
  </si>
  <si>
    <t>473367811</t>
  </si>
  <si>
    <t>95</t>
  </si>
  <si>
    <t>721173722</t>
  </si>
  <si>
    <t>Potrubí z plastových trub polyetylenové svařované připojovací DN 40</t>
  </si>
  <si>
    <t>-945295704</t>
  </si>
  <si>
    <t>96</t>
  </si>
  <si>
    <t>721194104</t>
  </si>
  <si>
    <t>Vyměření přípojek na potrubí vyvedení a upevnění odpadních výpustek DN 40</t>
  </si>
  <si>
    <t>-1377710642</t>
  </si>
  <si>
    <t>97</t>
  </si>
  <si>
    <t>721194109</t>
  </si>
  <si>
    <t>Vyměření přípojek na potrubí vyvedení a upevnění odpadních výpustek DN 100</t>
  </si>
  <si>
    <t>857034564</t>
  </si>
  <si>
    <t>98</t>
  </si>
  <si>
    <t>721226511</t>
  </si>
  <si>
    <t>Zápachové uzávěrky podomítkové (Pe) s krycí deskou</t>
  </si>
  <si>
    <t>611085906</t>
  </si>
  <si>
    <t>99</t>
  </si>
  <si>
    <t>721273153</t>
  </si>
  <si>
    <t>Ventilační hlavice z polypropylenu (PP) DN 110</t>
  </si>
  <si>
    <t>-1423446217</t>
  </si>
  <si>
    <t>100</t>
  </si>
  <si>
    <t>721290111</t>
  </si>
  <si>
    <t>Zkouška těsnosti kanalizace v objektech vodou do DN 125</t>
  </si>
  <si>
    <t>-256531096</t>
  </si>
  <si>
    <t>101</t>
  </si>
  <si>
    <t>998721103</t>
  </si>
  <si>
    <t>Přesun hmot pro vnitřní kanalizace stanovený z hmotnosti přesunovaného materiálu vodorovná dopravní vzdálenost do 50 m v objektech výšky přes 12 do 24 m</t>
  </si>
  <si>
    <t>-956358891</t>
  </si>
  <si>
    <t>102</t>
  </si>
  <si>
    <t>998721181</t>
  </si>
  <si>
    <t>Přesun hmot pro vnitřní kanalizace stanovený z hmotnosti přesunovaného materiálu Příplatek k ceně za přesun prováděný bez použití mechanizace pro jakoukoliv výšku objektu</t>
  </si>
  <si>
    <t>1900781583</t>
  </si>
  <si>
    <t>722</t>
  </si>
  <si>
    <t>Zdravotechnika - vnitřní vodovod</t>
  </si>
  <si>
    <t>103</t>
  </si>
  <si>
    <t>722140104</t>
  </si>
  <si>
    <t>Potrubí z ocelových trubek z ušlechtilé oceli spojované lisováním DN 25</t>
  </si>
  <si>
    <t>1000704418</t>
  </si>
  <si>
    <t>104</t>
  </si>
  <si>
    <t>722182012</t>
  </si>
  <si>
    <t>Podpůrný žlab pro potrubí průměru D 25</t>
  </si>
  <si>
    <t>-1773532208</t>
  </si>
  <si>
    <t>105</t>
  </si>
  <si>
    <t>722190401</t>
  </si>
  <si>
    <t>Zřízení přípojek na potrubí vyvedení a upevnění výpustek do DN 25</t>
  </si>
  <si>
    <t>-1137070636</t>
  </si>
  <si>
    <t>106</t>
  </si>
  <si>
    <t>722262163</t>
  </si>
  <si>
    <t>Vodoměry pro vodu do 40°C přírubové šroubové horizontální DN 25 x 260 mm Qn 3,5</t>
  </si>
  <si>
    <t>-172583803</t>
  </si>
  <si>
    <t>107</t>
  </si>
  <si>
    <t>722270102</t>
  </si>
  <si>
    <t>Vodoměrové sestavy závitové G 1</t>
  </si>
  <si>
    <t>soubor</t>
  </si>
  <si>
    <t>-260756079</t>
  </si>
  <si>
    <t>108</t>
  </si>
  <si>
    <t>722290215</t>
  </si>
  <si>
    <t>Zkoušky, proplach a desinfekce vodovodního potrubí zkoušky těsnosti vodovodního potrubí hrdlového nebo přírubového do DN 100</t>
  </si>
  <si>
    <t>1344815618</t>
  </si>
  <si>
    <t>109</t>
  </si>
  <si>
    <t>722290234</t>
  </si>
  <si>
    <t>Zkoušky, proplach a desinfekce vodovodního potrubí proplach a desinfekce vodovodního potrubí do DN 80</t>
  </si>
  <si>
    <t>992647440</t>
  </si>
  <si>
    <t>110</t>
  </si>
  <si>
    <t>998722103</t>
  </si>
  <si>
    <t>Přesun hmot pro vnitřní vodovod stanovený z hmotnosti přesunovaného materiálu vodorovná dopravní vzdálenost do 50 m v objektech výšky přes 12 do 24 m</t>
  </si>
  <si>
    <t>5960686</t>
  </si>
  <si>
    <t>111</t>
  </si>
  <si>
    <t>998722181</t>
  </si>
  <si>
    <t>Přesun hmot pro vnitřní vodovod stanovený z hmotnosti přesunovaného materiálu Příplatek k ceně za přesun prováděný bez použití mechanizace pro jakoukoliv výšku objektu</t>
  </si>
  <si>
    <t>330516340</t>
  </si>
  <si>
    <t>724</t>
  </si>
  <si>
    <t>Zdravotechnika - strojní vybavení</t>
  </si>
  <si>
    <t>112</t>
  </si>
  <si>
    <t>724141101</t>
  </si>
  <si>
    <t>Čerpadla vodovodní strojní bez potrubí samonasávací s úplnou spojkou a elektromotorem na společné základové desce včetně sacího koše dvojstupňové DN 25</t>
  </si>
  <si>
    <t>-414973609</t>
  </si>
  <si>
    <t>113</t>
  </si>
  <si>
    <t>724231127</t>
  </si>
  <si>
    <t>Příslušenství - měřicí manometr s membránou</t>
  </si>
  <si>
    <t>-779695190</t>
  </si>
  <si>
    <t>114</t>
  </si>
  <si>
    <t>998724103</t>
  </si>
  <si>
    <t>Přesun hmot pro strojní vybavení stanovený z hmotnosti přesunovaného materiálu vodorovná dopravní vzdálenost do 50 m v objektech výšky přes 12 do 24 m</t>
  </si>
  <si>
    <t>2062002312</t>
  </si>
  <si>
    <t>115</t>
  </si>
  <si>
    <t>998724181</t>
  </si>
  <si>
    <t>Přesun hmot pro strojní vybavení stanovený z hmotnosti přesunovaného materiálu Příplatek k ceně za přesun prováděný bez použití mechanizace pro jakoukoliv výšku objektu</t>
  </si>
  <si>
    <t>812506946</t>
  </si>
  <si>
    <t>741</t>
  </si>
  <si>
    <t>Elektroinstalace - silnoproud</t>
  </si>
  <si>
    <t>116</t>
  </si>
  <si>
    <t>741 - R1</t>
  </si>
  <si>
    <t>D+M - Rozvaděč R4</t>
  </si>
  <si>
    <t>kpl</t>
  </si>
  <si>
    <t>761795861</t>
  </si>
  <si>
    <t>117</t>
  </si>
  <si>
    <t>741 - R2</t>
  </si>
  <si>
    <t>D+M - Koncové prvky - vypínače a zásuvky 230V</t>
  </si>
  <si>
    <t>-1400966545</t>
  </si>
  <si>
    <t>118</t>
  </si>
  <si>
    <t>741 - R3</t>
  </si>
  <si>
    <t>D+M - Svítidlo</t>
  </si>
  <si>
    <t>342350589</t>
  </si>
  <si>
    <t>119</t>
  </si>
  <si>
    <t>741122122</t>
  </si>
  <si>
    <t>Montáž kabelů měděných bez ukončení uložených v trubkách zatažených plných kulatých nebo bezhalogenových (CYKY) počtu a průřezu žil 3x1,5 až 6 mm2</t>
  </si>
  <si>
    <t>-588220131</t>
  </si>
  <si>
    <t>120</t>
  </si>
  <si>
    <t>34111030</t>
  </si>
  <si>
    <t>kabel silový s Cu jádrem 1 kV 3x1,5mm2</t>
  </si>
  <si>
    <t>-1381833863</t>
  </si>
  <si>
    <t>50*1,2 'Přepočtené koeficientem množství</t>
  </si>
  <si>
    <t>121</t>
  </si>
  <si>
    <t>34111036</t>
  </si>
  <si>
    <t>kabel silový s Cu jádrem 1 kV 3x2,5mm2</t>
  </si>
  <si>
    <t>549187171</t>
  </si>
  <si>
    <t>100*1,2 'Přepočtené koeficientem množství</t>
  </si>
  <si>
    <t>122</t>
  </si>
  <si>
    <t>741122142</t>
  </si>
  <si>
    <t>Montáž kabelů měděných bez ukončení uložených v trubkách zatažených plných kulatých nebo bezhalogenových (CYKY) počtu a průřezu žil 5x1,5 až 2,5 mm2</t>
  </si>
  <si>
    <t>-272690121</t>
  </si>
  <si>
    <t>123</t>
  </si>
  <si>
    <t>34111090</t>
  </si>
  <si>
    <t>kabel silový s Cu jádrem 1 kV 5x1,5mm2</t>
  </si>
  <si>
    <t>2088500919</t>
  </si>
  <si>
    <t>40*1,2 'Přepočtené koeficientem množství</t>
  </si>
  <si>
    <t>124</t>
  </si>
  <si>
    <t>741122143</t>
  </si>
  <si>
    <t>Montáž kabelů měděných bez ukončení uložených v trubkách zatažených plných kulatých nebo bezhalogenových (CYKY) počtu a průřezu žil 5x4 až 6 mm2</t>
  </si>
  <si>
    <t>-1797955425</t>
  </si>
  <si>
    <t>125</t>
  </si>
  <si>
    <t>34111100</t>
  </si>
  <si>
    <t>kabel silový s Cu jádrem 1 kV 5x6mm2</t>
  </si>
  <si>
    <t>873068705</t>
  </si>
  <si>
    <t>10*1,2 'Přepočtené koeficientem množství</t>
  </si>
  <si>
    <t>126</t>
  </si>
  <si>
    <t>741410021</t>
  </si>
  <si>
    <t>Montáž uzemňovacího vedení s upevněním, propojením a připojením pomocí svorek v zemi s izolací spojů pásku průřezu do 120 mm2 v městské zástavbě</t>
  </si>
  <si>
    <t>173167057</t>
  </si>
  <si>
    <t>127</t>
  </si>
  <si>
    <t>35442062</t>
  </si>
  <si>
    <t>pás zemnící 30x4mm FeZn</t>
  </si>
  <si>
    <t>kg</t>
  </si>
  <si>
    <t>296164434</t>
  </si>
  <si>
    <t>102*0,95 'Přepočtené koeficientem množství</t>
  </si>
  <si>
    <t>128</t>
  </si>
  <si>
    <t>741410041</t>
  </si>
  <si>
    <t>Montáž uzemňovacího vedení s upevněním, propojením a připojením pomocí svorek v zemi s izolací spojů drátu nebo lana Ø do 10 mm v městské zástavbě</t>
  </si>
  <si>
    <t>-1596750622</t>
  </si>
  <si>
    <t>129</t>
  </si>
  <si>
    <t>35441073</t>
  </si>
  <si>
    <t>drát D 10mm FeZn</t>
  </si>
  <si>
    <t>-569988284</t>
  </si>
  <si>
    <t>8*0,62 'Přepočtené koeficientem množství</t>
  </si>
  <si>
    <t>130</t>
  </si>
  <si>
    <t>741420001</t>
  </si>
  <si>
    <t>Montáž hromosvodného vedení svodových drátů nebo lan s podpěrami, Ø do 10 mm</t>
  </si>
  <si>
    <t>-733388946</t>
  </si>
  <si>
    <t>131</t>
  </si>
  <si>
    <t>35441077</t>
  </si>
  <si>
    <t>drát D 8mm AlMgSi</t>
  </si>
  <si>
    <t>937416552</t>
  </si>
  <si>
    <t>243,5*0,135 'Přepočtené koeficientem množství</t>
  </si>
  <si>
    <t>132</t>
  </si>
  <si>
    <t>741420021</t>
  </si>
  <si>
    <t>Montáž hromosvodného vedení svorek se 2 šrouby</t>
  </si>
  <si>
    <t>1282952649</t>
  </si>
  <si>
    <t>133</t>
  </si>
  <si>
    <t>1501597</t>
  </si>
  <si>
    <t>SVORKA SZa AlMgSi</t>
  </si>
  <si>
    <t>219320629</t>
  </si>
  <si>
    <t>134</t>
  </si>
  <si>
    <t>1503713</t>
  </si>
  <si>
    <t>SVORKA SS AL 420305</t>
  </si>
  <si>
    <t>1219874496</t>
  </si>
  <si>
    <t>135</t>
  </si>
  <si>
    <t>741420022</t>
  </si>
  <si>
    <t>Montáž hromosvodného vedení svorek se 3 a více šrouby</t>
  </si>
  <si>
    <t>-1010216589</t>
  </si>
  <si>
    <t>136</t>
  </si>
  <si>
    <t>1501595</t>
  </si>
  <si>
    <t>SVORKA SK KRIZOVA - SU AlMgSi</t>
  </si>
  <si>
    <t>-1066497002</t>
  </si>
  <si>
    <t>137</t>
  </si>
  <si>
    <t>1501601</t>
  </si>
  <si>
    <t>SVORKA SR03c</t>
  </si>
  <si>
    <t>-419227472</t>
  </si>
  <si>
    <t>138</t>
  </si>
  <si>
    <t>741420051</t>
  </si>
  <si>
    <t>Montáž hromosvodného vedení ochranných prvků úhelníků nebo trubek s držáky do zdiva</t>
  </si>
  <si>
    <t>-755547790</t>
  </si>
  <si>
    <t>139</t>
  </si>
  <si>
    <t>35441802</t>
  </si>
  <si>
    <t>úhelník ochranný na ochranu svodu - 1700 mm, nerez</t>
  </si>
  <si>
    <t>356012198</t>
  </si>
  <si>
    <t>140</t>
  </si>
  <si>
    <t>74142008R</t>
  </si>
  <si>
    <t>Montáž hromosvodného vedení doplňků - podpěr</t>
  </si>
  <si>
    <t>1963928003</t>
  </si>
  <si>
    <t>141</t>
  </si>
  <si>
    <t>35441713</t>
  </si>
  <si>
    <t>podpěry vedení hromosvodu na střechy 200/100 mm,nerez</t>
  </si>
  <si>
    <t>-2052888217</t>
  </si>
  <si>
    <t>142</t>
  </si>
  <si>
    <t>741430002</t>
  </si>
  <si>
    <t>Montáž jímacích tyčí délky do 3 m, na konstrukci zděnou</t>
  </si>
  <si>
    <t>-1449179499</t>
  </si>
  <si>
    <t>143</t>
  </si>
  <si>
    <t>35441127</t>
  </si>
  <si>
    <t>tyč jímací s kovaným hrotem 500 mm nerez</t>
  </si>
  <si>
    <t>-1613516636</t>
  </si>
  <si>
    <t>144</t>
  </si>
  <si>
    <t>35441124</t>
  </si>
  <si>
    <t>tyč jímací s rovným koncem 3000 mm nerez</t>
  </si>
  <si>
    <t>-2052663421</t>
  </si>
  <si>
    <t>145</t>
  </si>
  <si>
    <t>741810002</t>
  </si>
  <si>
    <t>Zkoušky a prohlídky elektrických rozvodů a zařízení celková prohlídka a vyhotovení revizní zprávy pro objem montážních prací přes 100 do 500 tis. Kč</t>
  </si>
  <si>
    <t>1699054963</t>
  </si>
  <si>
    <t>751</t>
  </si>
  <si>
    <t>Vzduchotechnika</t>
  </si>
  <si>
    <t>146</t>
  </si>
  <si>
    <t>751711113</t>
  </si>
  <si>
    <t>Montáž klimatizační jednotky vnitřní nástěnné o výkonu (pro objem místnosti) přes 5 do 6,5 kW (přes 50 do 65 m3)</t>
  </si>
  <si>
    <t>1191222882</t>
  </si>
  <si>
    <t>147</t>
  </si>
  <si>
    <t>751 - R1</t>
  </si>
  <si>
    <t>vnitřní nástěnná klimatizační/topná jednotka</t>
  </si>
  <si>
    <t>-1808703365</t>
  </si>
  <si>
    <t>148</t>
  </si>
  <si>
    <t>751721111</t>
  </si>
  <si>
    <t>Montáž klimatizační jednotky venkovní jednofázové napájení do 2 vnitřních jednotek</t>
  </si>
  <si>
    <t>1730103984</t>
  </si>
  <si>
    <t>149</t>
  </si>
  <si>
    <t>751 - R2</t>
  </si>
  <si>
    <t xml:space="preserve">vnější invertorová jednotka pro chlazení a topení </t>
  </si>
  <si>
    <t>-1108523474</t>
  </si>
  <si>
    <t>150</t>
  </si>
  <si>
    <t>751791123</t>
  </si>
  <si>
    <t>Montáž napojovacího potrubí měděného předizolované dvojice, D mm (") 10-16 (3/8"-5/8")</t>
  </si>
  <si>
    <t>2080765521</t>
  </si>
  <si>
    <t>151</t>
  </si>
  <si>
    <t>751 - R3</t>
  </si>
  <si>
    <t>měděné potrubí předizolované 10-16 (3/8" x 5/8")</t>
  </si>
  <si>
    <t>-911780470</t>
  </si>
  <si>
    <t>152</t>
  </si>
  <si>
    <t>998751102</t>
  </si>
  <si>
    <t>Přesun hmot pro vzduchotechniku stanovený z hmotnosti přesunovaného materiálu vodorovná dopravní vzdálenost do 100 m v objektech výšky přes 12 do 24 m</t>
  </si>
  <si>
    <t>-120698032</t>
  </si>
  <si>
    <t>153</t>
  </si>
  <si>
    <t>998751181</t>
  </si>
  <si>
    <t>Přesun hmot pro vzduchotechniku stanovený z hmotnosti přesunovaného materiálu Příplatek k cenám za přesun prováděný bez použití mechanizace pro jakoukoliv výšku objektu</t>
  </si>
  <si>
    <t>662588522</t>
  </si>
  <si>
    <t>762</t>
  </si>
  <si>
    <t>Konstrukce tesařské</t>
  </si>
  <si>
    <t>154</t>
  </si>
  <si>
    <t>762341026</t>
  </si>
  <si>
    <t>Bednění a laťování bednění střech rovných sklonu do 60° s vyřezáním otvorů z dřevoštěpkových desek OSB šroubovaných na krokve na pero a drážku, tloušťky desky 22 mm</t>
  </si>
  <si>
    <t>-1912820195</t>
  </si>
  <si>
    <t>155</t>
  </si>
  <si>
    <t>762342441</t>
  </si>
  <si>
    <t>Bednění a laťování montáž lišt trojúhelníkových nebo kontralatí</t>
  </si>
  <si>
    <t>-1889753438</t>
  </si>
  <si>
    <t>"uvažováno cca 1,9 bm/m2 střechy"</t>
  </si>
  <si>
    <t>"střecha" (12*7,5)*1,9</t>
  </si>
  <si>
    <t>156</t>
  </si>
  <si>
    <t>60514114</t>
  </si>
  <si>
    <t>řezivo jehličnaté lať impregnovaná dl 4 m</t>
  </si>
  <si>
    <t>-911825416</t>
  </si>
  <si>
    <t>"latě 60x60 mm"</t>
  </si>
  <si>
    <t>(171)*(0,06*0,06)</t>
  </si>
  <si>
    <t>0,616*1,1 'Přepočtené koeficientem množství</t>
  </si>
  <si>
    <t>157</t>
  </si>
  <si>
    <t>762421026</t>
  </si>
  <si>
    <t>Obložení stropů nebo střešních podhledů z dřevoštěpkových desek OSB šroubovaných na pero a drážku nebroušených, tloušťky desky 22 mm</t>
  </si>
  <si>
    <t>1605757722</t>
  </si>
  <si>
    <t>"střecha - podhled" (12*7)</t>
  </si>
  <si>
    <t>158</t>
  </si>
  <si>
    <t>762431026</t>
  </si>
  <si>
    <t>Obložení stěn z dřevoštěpkových desek OSB přibíjených na pero a drážku nebroušených, tloušťky desky 22 mm</t>
  </si>
  <si>
    <t>803728632</t>
  </si>
  <si>
    <t>"zastřešení nástavby"</t>
  </si>
  <si>
    <t>"stěna" (12*3)+(12*2,75)</t>
  </si>
  <si>
    <t>"boční hrany stěn a střechy" (12+7,5*2)*0,4+(12+(6,8+2,75)*2)*0,5+(2,75*2)*0,65</t>
  </si>
  <si>
    <t>159</t>
  </si>
  <si>
    <t>762439001</t>
  </si>
  <si>
    <t>Obložení stěn montáž roštu podkladového</t>
  </si>
  <si>
    <t>-1657897966</t>
  </si>
  <si>
    <t>"uvažováno cca 1,9 bm/m2 stěny"</t>
  </si>
  <si>
    <t>"stěna" (12*3)*1,9</t>
  </si>
  <si>
    <t>160</t>
  </si>
  <si>
    <t>-1015540020</t>
  </si>
  <si>
    <t>"latě 60x40 mm"</t>
  </si>
  <si>
    <t>(68,4)*(0,06*0,04)</t>
  </si>
  <si>
    <t>0,164*1,04 'Přepočtené koeficientem množství</t>
  </si>
  <si>
    <t>161</t>
  </si>
  <si>
    <t>762495000</t>
  </si>
  <si>
    <t>Spojovací prostředky olištování spár, obložení stropů, střešních podhledů a stěn hřebíky, vruty</t>
  </si>
  <si>
    <t>-274796274</t>
  </si>
  <si>
    <t>(90+84+98,925)</t>
  </si>
  <si>
    <t>162</t>
  </si>
  <si>
    <t>762510815</t>
  </si>
  <si>
    <t>Demontáž podlahové konstrukce podkladové z cementotřískových desek jednovrstvých lepených na sraz, tloušťka desky do 20 mm</t>
  </si>
  <si>
    <t>1682534826</t>
  </si>
  <si>
    <t>9,7345*2 'Přepočtené koeficientem množství</t>
  </si>
  <si>
    <t>163</t>
  </si>
  <si>
    <t>762510845</t>
  </si>
  <si>
    <t>Demontáž podlahové konstrukce podkladové z cementotřískových desek jednovrstvých šroubovaných na sraz, tloušťka desky do 20 mm</t>
  </si>
  <si>
    <t>-1683387832</t>
  </si>
  <si>
    <t>164</t>
  </si>
  <si>
    <t>762822810</t>
  </si>
  <si>
    <t>Demontáž stropních trámů z hraněného řeziva, průřezové plochy do 144 cm2</t>
  </si>
  <si>
    <t>-1611851011</t>
  </si>
  <si>
    <t>(3,64*6)</t>
  </si>
  <si>
    <t>165</t>
  </si>
  <si>
    <t>998762103</t>
  </si>
  <si>
    <t>Přesun hmot pro konstrukce tesařské stanovený z hmotnosti přesunovaného materiálu vodorovná dopravní vzdálenost do 50 m v objektech výšky přes 12 do 24 m</t>
  </si>
  <si>
    <t>1947501206</t>
  </si>
  <si>
    <t>166</t>
  </si>
  <si>
    <t>998762181</t>
  </si>
  <si>
    <t>Přesun hmot pro konstrukce tesařské stanovený z hmotnosti přesunovaného materiálu Příplatek k cenám za přesun prováděný bez použití mechanizace pro jakoukoliv výšku objektu</t>
  </si>
  <si>
    <t>1658235475</t>
  </si>
  <si>
    <t>763</t>
  </si>
  <si>
    <t>Konstrukce suché výstavby</t>
  </si>
  <si>
    <t>167</t>
  </si>
  <si>
    <t>763111420</t>
  </si>
  <si>
    <t>Příčka ze sádrokartonových desek s nosnou konstrukcí z jednoduchých ocelových profilů UW, CW dvojitě opláštěná deskami protipožárními DF tl. 2 x 12,5 mm, EI 90, příčka tl. 100 mm, profil 50 TI tl. 40 mm, Rw do 56 dB</t>
  </si>
  <si>
    <t>1815307951</t>
  </si>
  <si>
    <t>"vytvoření serverovny o půdorysu cca 1,5x1,5 m"</t>
  </si>
  <si>
    <t>(1,5*2)*4,37-(1,1*1,97)</t>
  </si>
  <si>
    <t>168</t>
  </si>
  <si>
    <t>763111717</t>
  </si>
  <si>
    <t>Příčka ze sádrokartonových desek ostatní konstrukce a práce na příčkách ze sádrokartonových desek základní penetrační nátěr</t>
  </si>
  <si>
    <t>-2119872209</t>
  </si>
  <si>
    <t>169</t>
  </si>
  <si>
    <t>763111741</t>
  </si>
  <si>
    <t>Příčka ze sádrokartonových desek ostatní konstrukce a práce na příčkách ze sádrokartonových desek montáž parotěsné zábrany</t>
  </si>
  <si>
    <t>-213496840</t>
  </si>
  <si>
    <t>170</t>
  </si>
  <si>
    <t>28329027</t>
  </si>
  <si>
    <t>fólie PE vyztužená Al vrstvou pro parotěsnou vrstvu 150 g/m2</t>
  </si>
  <si>
    <t>62743608</t>
  </si>
  <si>
    <t>30,6*1,1 'Přepočtené koeficientem množství</t>
  </si>
  <si>
    <t>171</t>
  </si>
  <si>
    <t>763111771</t>
  </si>
  <si>
    <t>Příčka ze sádrokartonových desek Příplatek k cenám za rovinnost kvality speciální tmelení kvality Q3</t>
  </si>
  <si>
    <t>-1137182007</t>
  </si>
  <si>
    <t>172</t>
  </si>
  <si>
    <t>763121451</t>
  </si>
  <si>
    <t>Stěna předsazená ze sádrokartonových desek s nosnou konstrukcí z ocelových profilů CW, UW dvojitě opláštěná deskami protipožárními DF tl. 2 x 12,5 mm, TI tl. 50 mm, EI 45, stěna tl. 75 mm, profil 50</t>
  </si>
  <si>
    <t>-1328967592</t>
  </si>
  <si>
    <t>(10,2*3)</t>
  </si>
  <si>
    <t>173</t>
  </si>
  <si>
    <t>763121714</t>
  </si>
  <si>
    <t>Stěna předsazená ze sádrokartonových desek ostatní konstrukce a práce na předsazených stěnách ze sádrokartonových desek základní penetrační nátěr</t>
  </si>
  <si>
    <t>-61547694</t>
  </si>
  <si>
    <t>174</t>
  </si>
  <si>
    <t>763121761</t>
  </si>
  <si>
    <t>Stěna předsazená ze sádrokartonových desek Příplatek k cenám za rovinnost kvality speciální tmelení kvality Q3</t>
  </si>
  <si>
    <t>743854414</t>
  </si>
  <si>
    <t>175</t>
  </si>
  <si>
    <t>763131541</t>
  </si>
  <si>
    <t>Podhled ze sádrokartonových desek jednovrstvá zavěšená spodní konstrukce z ocelových profilů CD, UD dvojitě opláštěná deskami protipožárními DF, tl. 2 x 12,5 mm, bez TI</t>
  </si>
  <si>
    <t>1449788706</t>
  </si>
  <si>
    <t>(10,2*6,3)</t>
  </si>
  <si>
    <t>176</t>
  </si>
  <si>
    <t>763131714</t>
  </si>
  <si>
    <t>Podhled ze sádrokartonových desek ostatní práce a konstrukce na podhledech ze sádrokartonových desek základní penetrační nátěr</t>
  </si>
  <si>
    <t>2047191515</t>
  </si>
  <si>
    <t>177</t>
  </si>
  <si>
    <t>763131751</t>
  </si>
  <si>
    <t>Podhled ze sádrokartonových desek ostatní práce a konstrukce na podhledech ze sádrokartonových desek montáž parotěsné zábrany</t>
  </si>
  <si>
    <t>679276874</t>
  </si>
  <si>
    <t>178</t>
  </si>
  <si>
    <t>28329282</t>
  </si>
  <si>
    <t>fólie PE vyztužená Al vrstvou pro parotěsnou vrstvu 170g/m2</t>
  </si>
  <si>
    <t>-918194540</t>
  </si>
  <si>
    <t>64,26*1,1 'Přepočtené koeficientem množství</t>
  </si>
  <si>
    <t>179</t>
  </si>
  <si>
    <t>763131752</t>
  </si>
  <si>
    <t>Podhled ze sádrokartonových desek ostatní práce a konstrukce na podhledech ze sádrokartonových desek montáž jedné vrstvy tepelné izolace</t>
  </si>
  <si>
    <t>-1192811502</t>
  </si>
  <si>
    <t>180</t>
  </si>
  <si>
    <t>63152096</t>
  </si>
  <si>
    <t>pás tepelně izolační univerzální λ=0,032-0,033 tl 50mm</t>
  </si>
  <si>
    <t>478197505</t>
  </si>
  <si>
    <t>64,26*1,02 'Přepočtené koeficientem množství</t>
  </si>
  <si>
    <t>181</t>
  </si>
  <si>
    <t>763131771</t>
  </si>
  <si>
    <t>Podhled ze sádrokartonových desek Příplatek k cenám za rovinnost kvality speciální tmelení kvality Q3</t>
  </si>
  <si>
    <t>-1425748497</t>
  </si>
  <si>
    <t>182</t>
  </si>
  <si>
    <t>763131822</t>
  </si>
  <si>
    <t>Demontáž podhledu nebo samostatného požárního předělu ze sádrokartonových desek s nosnou konstrukcí dvouvrstvou z ocelových profilů, opláštění dvojité</t>
  </si>
  <si>
    <t>-71117963</t>
  </si>
  <si>
    <t>"prostor nad schodištěm"</t>
  </si>
  <si>
    <t>183</t>
  </si>
  <si>
    <t>763211235</t>
  </si>
  <si>
    <t>Příčka ze sádrovláknitých desek s nosnou konstrukcí z jednoduchých ocelových profilů UW, CW dvojitě opláštěná deskami tl. 2 x 12,5 mm příčka tl. 150 mm, profil 100, TI tl. 50 mm 60 kg/m3</t>
  </si>
  <si>
    <t>-1391680280</t>
  </si>
  <si>
    <t>(6,3*3)-(0,95*2)</t>
  </si>
  <si>
    <t>184</t>
  </si>
  <si>
    <t>763251222</t>
  </si>
  <si>
    <t>Podlaha ze sádrovláknitých desek na pero a drážku podlaha tl. 35 mm podlahové desky tl. 2 x 12,5 mm s další sádrovláknitou deskou tl. 10 mm</t>
  </si>
  <si>
    <t>128484864</t>
  </si>
  <si>
    <t>185</t>
  </si>
  <si>
    <t>763251391</t>
  </si>
  <si>
    <t>Podlaha ze sádrovláknitých desek na pero a drážku Příplatek k cenám za každých dalších 10 mm suchého podsypu</t>
  </si>
  <si>
    <t>-672474750</t>
  </si>
  <si>
    <t>64,26*3 'Přepočtené koeficientem množství</t>
  </si>
  <si>
    <t>186</t>
  </si>
  <si>
    <t>763712211</t>
  </si>
  <si>
    <t>Montáž svislé konstrukce do 10 m výšky římsy plnostěnné sloupy (mimo rámových), sloupky, paždíky, zavětrovací prvky, průřezové plochy do 150 cm2</t>
  </si>
  <si>
    <t>-2048812859</t>
  </si>
  <si>
    <t>"uvažováno cca 2,7 bm/m2 stěny"</t>
  </si>
  <si>
    <t>"stěna" (12*3)*2,7</t>
  </si>
  <si>
    <t>187</t>
  </si>
  <si>
    <t>61223262</t>
  </si>
  <si>
    <t>hranol konstrukční KVH lepený průřezu 60x60-280mm nepohledový</t>
  </si>
  <si>
    <t>1147429506</t>
  </si>
  <si>
    <t>"KVH 60x200 mm"</t>
  </si>
  <si>
    <t>(97,2)*(0,06*0,2)</t>
  </si>
  <si>
    <t>1,166*1,1 'Přepočtené koeficientem množství</t>
  </si>
  <si>
    <t>188</t>
  </si>
  <si>
    <t>763734112</t>
  </si>
  <si>
    <t>Montáž střešní konstrukce do 10 m výšky římsy opláštění střechy, štítů, říms, dýmníků a světlíkových obrub z ostatních prvků, krokví, vaznic, ztužidel, zavětrování, průřezové plochy přes 50 do 150 cm2</t>
  </si>
  <si>
    <t>565728442</t>
  </si>
  <si>
    <t>"uvažováno cca 2,7 bm/m2 střechy"</t>
  </si>
  <si>
    <t>"střecha" (12*7,5)*2,7</t>
  </si>
  <si>
    <t>189</t>
  </si>
  <si>
    <t>-534592866</t>
  </si>
  <si>
    <t>"KVH 60x280 mm"</t>
  </si>
  <si>
    <t>(243)*(0,06*0,28)</t>
  </si>
  <si>
    <t>4,082*1,1 'Přepočtené koeficientem množství</t>
  </si>
  <si>
    <t>190</t>
  </si>
  <si>
    <t>998763101</t>
  </si>
  <si>
    <t>Přesun hmot pro dřevostavby stanovený z hmotnosti přesunovaného materiálu vodorovná dopravní vzdálenost do 50 m v objektech výšky přes 6 do 12 m</t>
  </si>
  <si>
    <t>789826308</t>
  </si>
  <si>
    <t>(9,353-(7,567))</t>
  </si>
  <si>
    <t>191</t>
  </si>
  <si>
    <t>998763181</t>
  </si>
  <si>
    <t>Přesun hmot pro dřevostavby stanovený z hmotnosti přesunovaného materiálu Příplatek k ceně za přesun prováděný bez použití mechanizace pro jakoukoliv výšku objektu</t>
  </si>
  <si>
    <t>1191023674</t>
  </si>
  <si>
    <t>192</t>
  </si>
  <si>
    <t>998763303</t>
  </si>
  <si>
    <t>Přesun hmot pro konstrukce montované z desek sádrokartonových, sádrovláknitých, cementovláknitých nebo cementových stanovený z hmotnosti přesunovaného materiálu vodorovná dopravní vzdálenost do 50 m v objektech výšky přes 12 do 24 m</t>
  </si>
  <si>
    <t>-720147246</t>
  </si>
  <si>
    <t>193</t>
  </si>
  <si>
    <t>998763381</t>
  </si>
  <si>
    <t>Přesun hmot pro konstrukce montované z desek sádrokartonových, sádrovláknitých, cementovláknitých nebo cementových Příplatek k cenám za přesun prováděný bez použití mechanizace pro jakoukoliv výšku objektu</t>
  </si>
  <si>
    <t>587799622</t>
  </si>
  <si>
    <t>764</t>
  </si>
  <si>
    <t>Konstrukce klempířské</t>
  </si>
  <si>
    <t>194</t>
  </si>
  <si>
    <t>764002414</t>
  </si>
  <si>
    <t>Montáž strukturované oddělovací rohože jakékoli rš</t>
  </si>
  <si>
    <t>596392321</t>
  </si>
  <si>
    <t>195</t>
  </si>
  <si>
    <t>28329043</t>
  </si>
  <si>
    <t>fólie difuzně propustné s nakašírovanou strukturovanou rohoží pod hladkou plechovou krytinu se samolepící páskou v podélném přesahu</t>
  </si>
  <si>
    <t>1184248711</t>
  </si>
  <si>
    <t>155,925*1,1 'Přepočtené koeficientem množství</t>
  </si>
  <si>
    <t>196</t>
  </si>
  <si>
    <t>764002841</t>
  </si>
  <si>
    <t>Demontáž klempířských konstrukcí oplechování horních ploch zdí a nadezdívek do suti</t>
  </si>
  <si>
    <t>-324918076</t>
  </si>
  <si>
    <t>(11,5+2,65)</t>
  </si>
  <si>
    <t>197</t>
  </si>
  <si>
    <t>764121405</t>
  </si>
  <si>
    <t>Krytina z hliníkového plechu s úpravou u okapů, prostupů a výčnělků střechy rovné drážkováním ze svitků rš 500 mm, sklon střechy přes 60°</t>
  </si>
  <si>
    <t>212592680</t>
  </si>
  <si>
    <t>198</t>
  </si>
  <si>
    <t>764525411</t>
  </si>
  <si>
    <t>Žlab mezistřešní nebo zaatikový z hliníkového plechu včetně čel a hrdel uložený v lůžku bez háků rš 1100 mm</t>
  </si>
  <si>
    <t>-1895206819</t>
  </si>
  <si>
    <t>199</t>
  </si>
  <si>
    <t>764528422</t>
  </si>
  <si>
    <t>Svod z hliníkového plechu včetně objímek, kolen a odskoků kruhový, průměru 100 mm</t>
  </si>
  <si>
    <t>-1508792005</t>
  </si>
  <si>
    <t>200</t>
  </si>
  <si>
    <t>998764103</t>
  </si>
  <si>
    <t>Přesun hmot pro konstrukce klempířské stanovený z hmotnosti přesunovaného materiálu vodorovná dopravní vzdálenost do 50 m v objektech výšky přes 12 do 24 m</t>
  </si>
  <si>
    <t>460049761</t>
  </si>
  <si>
    <t>201</t>
  </si>
  <si>
    <t>998764181</t>
  </si>
  <si>
    <t>Přesun hmot pro konstrukce klempířské stanovený z hmotnosti přesunovaného materiálu Příplatek k cenám za přesun prováděný bez použití mechanizace pro jakoukoliv výšku objektu</t>
  </si>
  <si>
    <t>-1081609278</t>
  </si>
  <si>
    <t>766</t>
  </si>
  <si>
    <t>Konstrukce truhlářské</t>
  </si>
  <si>
    <t>202</t>
  </si>
  <si>
    <t>766660182</t>
  </si>
  <si>
    <t>Montáž dveřních křídel dřevěných nebo plastových otevíravých do obložkové zárubně protipožárních jednokřídlových, šířky přes 800 mm</t>
  </si>
  <si>
    <t>-1647203317</t>
  </si>
  <si>
    <t>203</t>
  </si>
  <si>
    <t>6116561R</t>
  </si>
  <si>
    <t>dveře vnitřní požárně bezpečnostní celoprosklené CPL fólie EI (EW) 30 D3 1křídlové 900x1970mm</t>
  </si>
  <si>
    <t>-1937910467</t>
  </si>
  <si>
    <t>204</t>
  </si>
  <si>
    <t>61165612</t>
  </si>
  <si>
    <t>dveře vnitřní požárně odolné CPL fólie EI (EW) 30 D3 1křídlové 1100x1970mm</t>
  </si>
  <si>
    <t>1047597868</t>
  </si>
  <si>
    <t>205</t>
  </si>
  <si>
    <t>766660716</t>
  </si>
  <si>
    <t>Montáž dveřních doplňků samozavírače na zárubeň dřevěnou</t>
  </si>
  <si>
    <t>-154979975</t>
  </si>
  <si>
    <t>206</t>
  </si>
  <si>
    <t>54917265</t>
  </si>
  <si>
    <t>samozavírač dveří hydraulický</t>
  </si>
  <si>
    <t>-1694152901</t>
  </si>
  <si>
    <t>207</t>
  </si>
  <si>
    <t>766660729</t>
  </si>
  <si>
    <t>Montáž dveřních doplňků dveřního kování interiérového štítku s klikou</t>
  </si>
  <si>
    <t>-1771688796</t>
  </si>
  <si>
    <t>208</t>
  </si>
  <si>
    <t>54914620</t>
  </si>
  <si>
    <t>kování dveřní vrchní klika včetně rozet a montážního materiálu R PZ nerez PK</t>
  </si>
  <si>
    <t>-1276805023</t>
  </si>
  <si>
    <t>209</t>
  </si>
  <si>
    <t>766682211</t>
  </si>
  <si>
    <t>Montáž zárubní dřevěných, plastových nebo z lamina obložkových protipožárních, pro dveře jednokřídlové, tloušťky stěny do 170 mm</t>
  </si>
  <si>
    <t>-1917688980</t>
  </si>
  <si>
    <t>210</t>
  </si>
  <si>
    <t>61182259</t>
  </si>
  <si>
    <t>zárubeň protipožární pro dveře 1křídlé 600,700,800,900x1970mm tl 60-170mm dub,buk</t>
  </si>
  <si>
    <t>1644213558</t>
  </si>
  <si>
    <t>211</t>
  </si>
  <si>
    <t>998766103</t>
  </si>
  <si>
    <t>Přesun hmot pro konstrukce truhlářské stanovený z hmotnosti přesunovaného materiálu vodorovná dopravní vzdálenost do 50 m v objektech výšky přes 12 do 24 m</t>
  </si>
  <si>
    <t>-238481998</t>
  </si>
  <si>
    <t>212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</si>
  <si>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</si>
  <si>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</si>
  <si>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1648600104</t>
  </si>
  <si>
    <t>767</t>
  </si>
  <si>
    <t>Konstrukce zámečnické</t>
  </si>
  <si>
    <t>213</t>
  </si>
  <si>
    <t>767161126</t>
  </si>
  <si>
    <t>Montáž zábradlí rovného z trubek nebo tenkostěnných profilů na ocelovou konstrukci, hmotnosti 1 m zábradlí přes 20 do 30 kg</t>
  </si>
  <si>
    <t>-1839252202</t>
  </si>
  <si>
    <t>"bezpečnostní zábradlí na střeše - podél pochozí plochy"</t>
  </si>
  <si>
    <t>((25,95+4,55)*2+2)</t>
  </si>
  <si>
    <t>214</t>
  </si>
  <si>
    <t>55391530</t>
  </si>
  <si>
    <t>zábradelní systém Pz</t>
  </si>
  <si>
    <t>-888341791</t>
  </si>
  <si>
    <t>215</t>
  </si>
  <si>
    <t>767161822</t>
  </si>
  <si>
    <t>Demontáž zábradlí schodišťového rozebíratelný spoj hmotnosti 1 m zábradlí přes 20 kg</t>
  </si>
  <si>
    <t>329738555</t>
  </si>
  <si>
    <t>216</t>
  </si>
  <si>
    <t>767161851</t>
  </si>
  <si>
    <t>Demontáž zábradlí madel schodišťových</t>
  </si>
  <si>
    <t>-1991379907</t>
  </si>
  <si>
    <t>217</t>
  </si>
  <si>
    <t>767165111</t>
  </si>
  <si>
    <t>Montáž zábradlí rovného madel z trubek nebo tenkostěnných profilů</t>
  </si>
  <si>
    <t>240769896</t>
  </si>
  <si>
    <t>(3,45*3+0,45+3,2+2)</t>
  </si>
  <si>
    <t>218</t>
  </si>
  <si>
    <t>63126080</t>
  </si>
  <si>
    <t>zábradlí - madlo</t>
  </si>
  <si>
    <t>-1555350015</t>
  </si>
  <si>
    <t>219</t>
  </si>
  <si>
    <t>767210113</t>
  </si>
  <si>
    <t>Montáž schodnic ocelových rovných na ocelovou konstrukci šroubováním</t>
  </si>
  <si>
    <t>1167381713</t>
  </si>
  <si>
    <t>"šikmé schodnice"</t>
  </si>
  <si>
    <t>(3,45*3)*2</t>
  </si>
  <si>
    <t>"podesty"</t>
  </si>
  <si>
    <t>(3,205*3)*2</t>
  </si>
  <si>
    <t>220</t>
  </si>
  <si>
    <t>13010826</t>
  </si>
  <si>
    <t>ocel profilová UPN 200 jakost 11 375</t>
  </si>
  <si>
    <t>-1331833624</t>
  </si>
  <si>
    <t>"UPN 200 (25,3 kg/m)"</t>
  </si>
  <si>
    <t>(39,93)*25,3</t>
  </si>
  <si>
    <t>1010,229*0,00105 'Přepočtené koeficientem množství</t>
  </si>
  <si>
    <t>221</t>
  </si>
  <si>
    <t>13611228</t>
  </si>
  <si>
    <t>plech ocelový hladký jakost S 235 JR tl 10mm tabule</t>
  </si>
  <si>
    <t>-77567721</t>
  </si>
  <si>
    <t>"pomocné plechy - uvažováno cca 15% z hmotnosti schodnic"</t>
  </si>
  <si>
    <t>(1010,229)*0,15</t>
  </si>
  <si>
    <t>151,534*0,001 'Přepočtené koeficientem množství</t>
  </si>
  <si>
    <t>222</t>
  </si>
  <si>
    <t>767392802</t>
  </si>
  <si>
    <t>Demontáž krytin střech z plechů šroubovaných do suti</t>
  </si>
  <si>
    <t>1283970053</t>
  </si>
  <si>
    <t>223</t>
  </si>
  <si>
    <t>767416112</t>
  </si>
  <si>
    <t>Montáž lehkých obvodových plášťů rastrová (roštová) konstrukce tvořená lehkou nosnou rámovou konstrukcí sestavenou na místě ze stavebních prvků s průhlednými výplňovými panely výšky budovy přes 6 do 12 m</t>
  </si>
  <si>
    <t>799869372</t>
  </si>
  <si>
    <t>(6,3*2+10,2-(0,9))*2,75</t>
  </si>
  <si>
    <t>224</t>
  </si>
  <si>
    <t>55341007</t>
  </si>
  <si>
    <t>okno Al s fixním zasklením trojsklo přes plochu 1m2 přes v2,5m</t>
  </si>
  <si>
    <t>-771369980</t>
  </si>
  <si>
    <t>225</t>
  </si>
  <si>
    <t>7674161R2</t>
  </si>
  <si>
    <t>Montáž lehkých obvodových plášťů - příplatek za protipožární sklo v pásu u schodiště - sklo EI30</t>
  </si>
  <si>
    <t>-1810794208</t>
  </si>
  <si>
    <t>(0,9)*2,75</t>
  </si>
  <si>
    <t>226</t>
  </si>
  <si>
    <t>767640111</t>
  </si>
  <si>
    <t>Montáž dveří vchodových jednokřídlových bez nadsvětlíku</t>
  </si>
  <si>
    <t>-1369839470</t>
  </si>
  <si>
    <t>227</t>
  </si>
  <si>
    <t>55341246</t>
  </si>
  <si>
    <t>dveře Al vchodové jednokřídlové š 900mm</t>
  </si>
  <si>
    <t>-1175548948</t>
  </si>
  <si>
    <t>228</t>
  </si>
  <si>
    <t>767995115</t>
  </si>
  <si>
    <t>Montáž ostatních atypických zámečnických konstrukcí hmotnosti přes 50 do 100 kg</t>
  </si>
  <si>
    <t>449021717</t>
  </si>
  <si>
    <t>"TRH 100x100x10 mm (27,4 kg/m)"</t>
  </si>
  <si>
    <t>"pomocné sloupky pro nástavbu"</t>
  </si>
  <si>
    <t>(3,2*3)*27,4</t>
  </si>
  <si>
    <t>"plech tl. 10 mm"</t>
  </si>
  <si>
    <t>"pomocné plechy - uvažovány cca 15% z hmotnosti sloupků" (263,04)*0,15</t>
  </si>
  <si>
    <t>229</t>
  </si>
  <si>
    <t>-374617972</t>
  </si>
  <si>
    <t>39,456*0,001 'Přepočtené koeficientem množství</t>
  </si>
  <si>
    <t>230</t>
  </si>
  <si>
    <t>14550304</t>
  </si>
  <si>
    <t>profil ocelový čtvercový svařovaný 100x100x10mm</t>
  </si>
  <si>
    <t>-1490409148</t>
  </si>
  <si>
    <t>263,04*0,00105 'Přepočtené koeficientem množství</t>
  </si>
  <si>
    <t>231</t>
  </si>
  <si>
    <t>998767103</t>
  </si>
  <si>
    <t>Přesun hmot pro zámečnické konstrukce stanovený z hmotnosti přesunovaného materiálu vodorovná dopravní vzdálenost do 50 m v objektech výšky přes 12 do 24 m</t>
  </si>
  <si>
    <t>-2046519817</t>
  </si>
  <si>
    <t>232</t>
  </si>
  <si>
    <t>998767181</t>
  </si>
  <si>
    <t>Přesun hmot pro zámečnické konstrukce stanovený z hmotnosti přesunovaného materiálu Příplatek k cenám za přesun prováděný bez použití mechanizace pro jakoukoliv výšku objektu</t>
  </si>
  <si>
    <t>-314526309</t>
  </si>
  <si>
    <t>776</t>
  </si>
  <si>
    <t>Podlahy povlakové</t>
  </si>
  <si>
    <t>233</t>
  </si>
  <si>
    <t>776111311</t>
  </si>
  <si>
    <t>Příprava podkladu vysátí podlah</t>
  </si>
  <si>
    <t>-448421571</t>
  </si>
  <si>
    <t>234</t>
  </si>
  <si>
    <t>776121321</t>
  </si>
  <si>
    <t>Příprava podkladu penetrace neředěná podlah</t>
  </si>
  <si>
    <t>1622085187</t>
  </si>
  <si>
    <t>235</t>
  </si>
  <si>
    <t>776141111</t>
  </si>
  <si>
    <t>Příprava podkladu vyrovnání samonivelační stěrkou podlah min.pevnosti 20 MPa, tloušťky do 3 mm</t>
  </si>
  <si>
    <t>1814709112</t>
  </si>
  <si>
    <t>236</t>
  </si>
  <si>
    <t>776211211</t>
  </si>
  <si>
    <t>Montáž textilních podlahovin lepením čtverců standardních</t>
  </si>
  <si>
    <t>433863007</t>
  </si>
  <si>
    <t>(7*6,3)</t>
  </si>
  <si>
    <t>237</t>
  </si>
  <si>
    <t>69751071</t>
  </si>
  <si>
    <t>koberec ve čtvercích 500x500mm, strukturovaná smyčka, vlákno PA a Econyl, hm 650g/m2, zátěž 33, útlum 23dB, hořlavost Bfl S1, záda bitumen</t>
  </si>
  <si>
    <t>-713824236</t>
  </si>
  <si>
    <t>44,1*1,1 'Přepočtené koeficientem množství</t>
  </si>
  <si>
    <t>238</t>
  </si>
  <si>
    <t>776421111</t>
  </si>
  <si>
    <t>Montáž lišt obvodových lepených</t>
  </si>
  <si>
    <t>-1300588329</t>
  </si>
  <si>
    <t>((7+6,3)*2)-(1)</t>
  </si>
  <si>
    <t>239</t>
  </si>
  <si>
    <t>69751204</t>
  </si>
  <si>
    <t>lišta kobercová 55x9mm</t>
  </si>
  <si>
    <t>-960919197</t>
  </si>
  <si>
    <t>25,6*1,02 'Přepočtené koeficientem množství</t>
  </si>
  <si>
    <t>240</t>
  </si>
  <si>
    <t>776421711</t>
  </si>
  <si>
    <t>Montáž lišt vložení pásků z podlahoviny do lišt včetně nařezání</t>
  </si>
  <si>
    <t>1633105628</t>
  </si>
  <si>
    <t>241</t>
  </si>
  <si>
    <t>998776103</t>
  </si>
  <si>
    <t>Přesun hmot pro podlahy povlakové stanovený z hmotnosti přesunovaného materiálu vodorovná dopravní vzdálenost do 50 m v objektech výšky přes 12 do 24 m</t>
  </si>
  <si>
    <t>346238811</t>
  </si>
  <si>
    <t>242</t>
  </si>
  <si>
    <t>998776181</t>
  </si>
  <si>
    <t>Přesun hmot pro podlahy povlakové stanovený z hmotnosti přesunovaného materiálu Příplatek k cenám za přesun prováděný bez použití mechanizace pro jakoukoliv výšku objektu</t>
  </si>
  <si>
    <t>552380082</t>
  </si>
  <si>
    <t>783</t>
  </si>
  <si>
    <t>Dokončovací práce - nátěry</t>
  </si>
  <si>
    <t>243</t>
  </si>
  <si>
    <t>783 - R1</t>
  </si>
  <si>
    <t>Protipožární nátěr zámečnických konstrukcí</t>
  </si>
  <si>
    <t>1094015570</t>
  </si>
  <si>
    <t>244</t>
  </si>
  <si>
    <t>783201403</t>
  </si>
  <si>
    <t>Příprava podkladu tesařských konstrukcí před provedením nátěru oprášení</t>
  </si>
  <si>
    <t>-701110163</t>
  </si>
  <si>
    <t>245</t>
  </si>
  <si>
    <t>783223121</t>
  </si>
  <si>
    <t>Napouštěcí nátěr tesařských konstrukcí zabudovaných do konstrukce proti dřevokazným houbám, hmyzu a plísním dvojnásobný akrylátový</t>
  </si>
  <si>
    <t>702783733</t>
  </si>
  <si>
    <t>"KVH 60x200 mm" (97,2)*((0,06+0,2)*2)</t>
  </si>
  <si>
    <t>"KVH 60x280 mm" (243)*((0,06+0,28)*2)</t>
  </si>
  <si>
    <t>246</t>
  </si>
  <si>
    <t>783301311</t>
  </si>
  <si>
    <t>Příprava podkladu zámečnických konstrukcí před provedením nátěru odmaštění odmašťovačem vodou ředitelným</t>
  </si>
  <si>
    <t>-1998256438</t>
  </si>
  <si>
    <t>247</t>
  </si>
  <si>
    <t>783301401</t>
  </si>
  <si>
    <t>Příprava podkladu zámečnických konstrukcí před provedením nátěru ometení</t>
  </si>
  <si>
    <t>-410267441</t>
  </si>
  <si>
    <t>248</t>
  </si>
  <si>
    <t>783314203</t>
  </si>
  <si>
    <t>Základní antikorozní nátěr zámečnických konstrukcí jednonásobný syntetický samozákladující</t>
  </si>
  <si>
    <t>445352298</t>
  </si>
  <si>
    <t>"UPN 200 (0,66 m2/m)"</t>
  </si>
  <si>
    <t>(39,93)*0,66</t>
  </si>
  <si>
    <t>"TRH 100x100x10 mm (0,374 m2/m)"</t>
  </si>
  <si>
    <t>(3,2*3)*0,374</t>
  </si>
  <si>
    <t>"doplňkové plechové konstrukce"</t>
  </si>
  <si>
    <t>(5)</t>
  </si>
  <si>
    <t>249</t>
  </si>
  <si>
    <t>783317101</t>
  </si>
  <si>
    <t>Krycí nátěr (email) zámečnických konstrukcí jednonásobný syntetický standardní</t>
  </si>
  <si>
    <t>-283454023</t>
  </si>
  <si>
    <t>784</t>
  </si>
  <si>
    <t>Dokončovací práce - malby a tapety</t>
  </si>
  <si>
    <t>250</t>
  </si>
  <si>
    <t>784111001</t>
  </si>
  <si>
    <t>Oprášení (ometení) podkladu v místnostech výšky do 3,80 m</t>
  </si>
  <si>
    <t>-1359730500</t>
  </si>
  <si>
    <t>251</t>
  </si>
  <si>
    <t>784171101</t>
  </si>
  <si>
    <t>Zakrytí nemalovaných ploch (materiál ve specifikaci) včetně pozdějšího odkrytí podlah</t>
  </si>
  <si>
    <t>983081863</t>
  </si>
  <si>
    <t>"nástavba"</t>
  </si>
  <si>
    <t>"prostor schodiště"</t>
  </si>
  <si>
    <t>252</t>
  </si>
  <si>
    <t>58124842</t>
  </si>
  <si>
    <t>fólie pro malířské potřeby zakrývací tl 7µ 4x5m</t>
  </si>
  <si>
    <t>-1631984858</t>
  </si>
  <si>
    <t>63,569*1,05 'Přepočtené koeficientem množství</t>
  </si>
  <si>
    <t>253</t>
  </si>
  <si>
    <t>784171111</t>
  </si>
  <si>
    <t>Zakrytí nemalovaných ploch (materiál ve specifikaci) včetně pozdějšího odkrytí svislých ploch např. stěn, oken, dveří v místnostech výšky do 3,80</t>
  </si>
  <si>
    <t>-943243740</t>
  </si>
  <si>
    <t>(6,3*2+10,2)*2,75</t>
  </si>
  <si>
    <t>254</t>
  </si>
  <si>
    <t>708819456</t>
  </si>
  <si>
    <t>62,7*1,05 'Přepočtené koeficientem množství</t>
  </si>
  <si>
    <t>255</t>
  </si>
  <si>
    <t>784181121</t>
  </si>
  <si>
    <t>Penetrace podkladu jednonásobná hloubková v místnostech výšky do 3,80 m</t>
  </si>
  <si>
    <t>-1941612530</t>
  </si>
  <si>
    <t>"SDK konstrukce"</t>
  </si>
  <si>
    <t>"podhled" (64,26)</t>
  </si>
  <si>
    <t>"příčky" (17)*2</t>
  </si>
  <si>
    <t>"předstěny" (30,6)</t>
  </si>
  <si>
    <t>"různé plochy ve stávajících částech objektu"</t>
  </si>
  <si>
    <t>"prostor schodiště" (50)</t>
  </si>
  <si>
    <t>256</t>
  </si>
  <si>
    <t>784211101</t>
  </si>
  <si>
    <t>Malby z malířských směsí otěruvzdorných za mokra dvojnásobné, bílé za mokra otěruvzdorné výborně v místnostech výšky do 3,80 m</t>
  </si>
  <si>
    <t>-1066562137</t>
  </si>
  <si>
    <t>786</t>
  </si>
  <si>
    <t>Dokončovací práce - čalounické úpravy</t>
  </si>
  <si>
    <t>257</t>
  </si>
  <si>
    <t>78662711R</t>
  </si>
  <si>
    <t>Montáž zastiňujících žaluzií lamelových venkovní</t>
  </si>
  <si>
    <t>239380752</t>
  </si>
  <si>
    <t>258</t>
  </si>
  <si>
    <t>786 - R1</t>
  </si>
  <si>
    <t>žaluzie venkovní hliníková pro exteriérové stínění, lamely š 80 mm, ovládání motorem</t>
  </si>
  <si>
    <t>23926461</t>
  </si>
  <si>
    <t>259</t>
  </si>
  <si>
    <t>998786103</t>
  </si>
  <si>
    <t>Přesun hmot pro čalounické úpravy stanovený z hmotnosti přesunovaného materiálu vodorovná dopravní vzdálenost do 50 m v objektech výšky (hloubky) přes 12 do 24 m</t>
  </si>
  <si>
    <t>-417582485</t>
  </si>
  <si>
    <t>260</t>
  </si>
  <si>
    <t>998786181</t>
  </si>
  <si>
    <t>Přesun hmot pro čalounické úpravy stanovený z hmotnosti přesunovaného materiálu Příplatek k cenám za přesun prováděný bez použití mechanizace pro jakoukoliv výšku objektu</t>
  </si>
  <si>
    <t>767796776</t>
  </si>
  <si>
    <t>787</t>
  </si>
  <si>
    <t>Dokončovací práce - zasklívání</t>
  </si>
  <si>
    <t>261</t>
  </si>
  <si>
    <t>787 - R1</t>
  </si>
  <si>
    <t>Bodový úchyt skleněné zábradlí</t>
  </si>
  <si>
    <t>-1950784687</t>
  </si>
  <si>
    <t>262</t>
  </si>
  <si>
    <t>787 - R2</t>
  </si>
  <si>
    <t>D+M - celoskleněné kyvné dveře, rozměr 1000x3000 mm, s nerezovým oboustranným madlem, podlahový samozavírač, nerezové panty</t>
  </si>
  <si>
    <t>-1152234598</t>
  </si>
  <si>
    <t>263</t>
  </si>
  <si>
    <t>78719252R</t>
  </si>
  <si>
    <t>Zasklívání stěn a příček, balkónového zábradlí deskami ostatními sklem bezpečnostním do profilového těsnění, tl. přes 8 do 12 mm</t>
  </si>
  <si>
    <t>186508823</t>
  </si>
  <si>
    <t>Poznámka k položce:_x000D_
spodní kotvneí do U profoli_x000D_
horní kotvení do svíracího profilu_x000D_
spoj mezi skly přetmelen</t>
  </si>
  <si>
    <t>(2,615+5,33+2,56+2,53+1,96)*3</t>
  </si>
  <si>
    <t>264</t>
  </si>
  <si>
    <t>787292523</t>
  </si>
  <si>
    <t>Zasklívání schodišťového zábradlí deskami ostatními sklem bezpečnostním do profilového těsnění, tl. přes 8 do 12 mm</t>
  </si>
  <si>
    <t>478932361</t>
  </si>
  <si>
    <t>(3,45*3+0,45+3,2+2)*1,45</t>
  </si>
  <si>
    <t>265</t>
  </si>
  <si>
    <t>787911115</t>
  </si>
  <si>
    <t>Zasklívání – ostatní práce montáž fólie na sklo neprůhledné</t>
  </si>
  <si>
    <t>761635233</t>
  </si>
  <si>
    <t>266</t>
  </si>
  <si>
    <t>63479012</t>
  </si>
  <si>
    <t>fólie na sklo nereflexní</t>
  </si>
  <si>
    <t>-1703204471</t>
  </si>
  <si>
    <t>9,5*1,03 'Přepočtené koeficientem množství</t>
  </si>
  <si>
    <t>267</t>
  </si>
  <si>
    <t>787911125</t>
  </si>
  <si>
    <t>Zasklívání – ostatní práce montáž fólie na sklo protisluneční (UV)</t>
  </si>
  <si>
    <t>-363462094</t>
  </si>
  <si>
    <t>268</t>
  </si>
  <si>
    <t>63479011</t>
  </si>
  <si>
    <t>fólie protisluneční pro vnější instalaci neutrální 36%</t>
  </si>
  <si>
    <t>-1215301038</t>
  </si>
  <si>
    <t>60,225*1,03 'Přepočtené koeficientem množství</t>
  </si>
  <si>
    <t>269</t>
  </si>
  <si>
    <t>998787103</t>
  </si>
  <si>
    <t>Přesun hmot pro zasklívání stanovený z hmotnosti přesunovaného materiálu vodorovná dopravní vzdálenost do 50 m v objektech výšky přes 12 do 24 m</t>
  </si>
  <si>
    <t>-488835549</t>
  </si>
  <si>
    <t>270</t>
  </si>
  <si>
    <t>998787181</t>
  </si>
  <si>
    <t>Přesun hmot pro zasklívání stanovený z hmotnosti přesunovaného materiálu Příplatek k cenám za přesun prováděný bez použití mechanizace pro jakoukoliv výšku objektu</t>
  </si>
  <si>
    <t>1410305413</t>
  </si>
  <si>
    <t>N00</t>
  </si>
  <si>
    <t>PBŘ</t>
  </si>
  <si>
    <t>271</t>
  </si>
  <si>
    <t>44932114</t>
  </si>
  <si>
    <t>Přístroje hasicí ruční práškové 6kg 21A, 113B</t>
  </si>
  <si>
    <t>512</t>
  </si>
  <si>
    <t>1334441777</t>
  </si>
  <si>
    <t>272</t>
  </si>
  <si>
    <t>590812800</t>
  </si>
  <si>
    <t>deska požárně ochranná z minerální vlny tl 50mm</t>
  </si>
  <si>
    <t>-537238891</t>
  </si>
  <si>
    <t>273</t>
  </si>
  <si>
    <t>590811300</t>
  </si>
  <si>
    <t>hmota stěrková tepelně izolační požárně ochranná</t>
  </si>
  <si>
    <t>420974946</t>
  </si>
  <si>
    <t>Poznámka k položce:_x000D_
Stěrka je součástí protipožárních ucpávek prostupů kabelů i potrubí a ucpávek otvorů a spár. Předností těchto ucpávek je jejich univerzálnost co do druhů a profilů prostupujících instalací._x000D_
Požárně ochranná stěrková hmota PROMASTOP®, typ P vykazuje dobrou přilnavost_x000D_
a soudržnost s různými podklady. Používá se všude tam, kde je nutno utěsnit spáry, otvory a prostupy instalací proti průchodu ohně a kouře.</t>
  </si>
  <si>
    <t>274</t>
  </si>
  <si>
    <t>N00 - 1</t>
  </si>
  <si>
    <t>Zařízení aerosolového hašení požárů v místnosti serverovny, vč. signalizace, rozvaděče, majáku, atp.</t>
  </si>
  <si>
    <t>147008305</t>
  </si>
  <si>
    <t>OST</t>
  </si>
  <si>
    <t>Ostatní</t>
  </si>
  <si>
    <t>275</t>
  </si>
  <si>
    <t>OST - 1</t>
  </si>
  <si>
    <t>Ochrana přilehlých konstrukcí na schodišti před poškozením po dobu výstavby s následným odklizením</t>
  </si>
  <si>
    <t>-1772115364</t>
  </si>
  <si>
    <t>VRN</t>
  </si>
  <si>
    <t>Vedlejší rozpočtové náklady</t>
  </si>
  <si>
    <t>VRN3</t>
  </si>
  <si>
    <t>Zařízení staveniště</t>
  </si>
  <si>
    <t>276</t>
  </si>
  <si>
    <t>030001000</t>
  </si>
  <si>
    <t>%</t>
  </si>
  <si>
    <t>1024</t>
  </si>
  <si>
    <t>-1025672382</t>
  </si>
  <si>
    <t>Poznámka k položce:_x000D_
Cena je kalkulována jako % podíl z celkových nákladů na stavbu všech objektů</t>
  </si>
  <si>
    <t>VRN4</t>
  </si>
  <si>
    <t>Inženýrská činnost</t>
  </si>
  <si>
    <t>277</t>
  </si>
  <si>
    <t>040001000</t>
  </si>
  <si>
    <t>-69484512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</si>
  <si>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</si>
  <si>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</si>
  <si>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</si>
  <si>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</si>
  <si>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</si>
  <si>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</si>
  <si>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</si>
  <si>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</si>
  <si>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</si>
  <si>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</si>
  <si>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</si>
  <si>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</si>
  <si>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</si>
  <si>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</si>
  <si>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</si>
  <si>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</si>
  <si>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</si>
  <si>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</si>
  <si>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</si>
  <si>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</si>
  <si>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</si>
  <si>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</si>
  <si>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</si>
  <si>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</si>
  <si>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</si>
  <si>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</si>
  <si>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</si>
  <si>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</si>
  <si>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</si>
  <si>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</si>
  <si>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</si>
  <si>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</si>
  <si>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</si>
  <si>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</si>
  <si>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</si>
  <si>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</si>
  <si>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</si>
  <si>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</si>
  <si>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</si>
  <si>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</si>
  <si>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</si>
  <si>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</si>
  <si>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</si>
  <si>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</si>
  <si>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</si>
  <si>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</si>
  <si>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</si>
  <si>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</si>
  <si>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</si>
  <si>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</si>
  <si>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</si>
  <si>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</si>
  <si>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</si>
  <si>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</si>
  <si>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</si>
  <si>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</si>
  <si>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</si>
  <si>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</si>
  <si>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</si>
  <si>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</si>
  <si>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</si>
  <si>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</si>
  <si>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</si>
  <si>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</si>
  <si>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</si>
  <si>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</si>
  <si>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</si>
  <si>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</si>
  <si>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</si>
  <si>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</si>
  <si>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</si>
  <si>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</si>
  <si>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</si>
  <si>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</si>
  <si>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</si>
  <si>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</si>
  <si>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</si>
  <si>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</si>
  <si>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</si>
  <si>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</si>
  <si>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</si>
  <si>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</si>
  <si>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</si>
  <si>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</si>
  <si>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</si>
  <si>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</si>
  <si>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</si>
  <si>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</si>
  <si>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</si>
  <si>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</si>
  <si>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</si>
  <si>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</si>
  <si>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</si>
  <si>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</si>
  <si>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</si>
  <si>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</si>
  <si>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</si>
  <si>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</si>
  <si>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</si>
  <si>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</si>
  <si>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</si>
  <si>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</si>
  <si>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</si>
  <si>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</si>
  <si>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</si>
  <si>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</si>
  <si>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</si>
  <si>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</si>
  <si>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</si>
  <si>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</si>
  <si>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</si>
  <si>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</si>
  <si>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</si>
  <si>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</si>
  <si>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</si>
  <si>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</si>
  <si>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</si>
  <si>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</si>
  <si>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</si>
  <si>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</si>
  <si>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</si>
  <si>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</si>
  <si>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</si>
  <si>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</si>
  <si>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</si>
  <si>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</si>
  <si>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</si>
  <si>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</si>
  <si>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</si>
  <si>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</si>
  <si>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</si>
  <si>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</si>
  <si>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</si>
  <si>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</si>
  <si>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</si>
  <si>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</si>
  <si>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</si>
  <si>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</si>
  <si>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</si>
  <si>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</si>
  <si>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</si>
  <si>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</si>
  <si>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</si>
  <si>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</si>
  <si>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</si>
  <si>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</si>
  <si>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</si>
  <si>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</si>
  <si>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</si>
  <si>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</si>
  <si>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</si>
  <si>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</si>
  <si>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</si>
  <si>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</si>
  <si>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</si>
  <si>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</si>
  <si>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</si>
  <si>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</si>
  <si>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</si>
  <si>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</si>
  <si>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</si>
  <si>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</si>
  <si>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</si>
  <si>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</si>
  <si>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</si>
  <si>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</si>
  <si>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</si>
  <si>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</si>
  <si>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</si>
  <si>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</si>
  <si>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</si>
  <si>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</si>
  <si>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</si>
  <si>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</si>
  <si>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</si>
  <si>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</si>
  <si>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</si>
  <si>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</si>
  <si>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</si>
  <si>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</si>
  <si>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</si>
  <si>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</si>
  <si>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</si>
  <si>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</si>
  <si>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EMET inovation s.r.o., Frenštátská 257, 739 11 Frýdlant nad Ostravicí</t>
  </si>
  <si>
    <t>EMET inovation, Frenštátská 257, 739 11 Frýdlant nad Ostravicí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</si>
</sst>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5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4" fontId="26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3" xfId="0" applyNumberFormat="1" applyFont="1" applyBorder="1" applyAlignment="1"/>
    <xf numFmtId="166" fontId="29" fillId="0" borderId="14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167" fontId="19" fillId="0" borderId="23" xfId="0" applyNumberFormat="1" applyFont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  <protection locked="0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6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33" fillId="0" borderId="4" xfId="0" applyFont="1" applyBorder="1" applyAlignment="1">
      <alignment vertical="center"/>
    </xf>
    <xf numFmtId="0" fontId="32" fillId="0" borderId="15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5" fillId="0" borderId="24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0" fontId="35" fillId="0" borderId="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8" fillId="0" borderId="1" xfId="0" applyFont="1" applyBorder="1" applyAlignment="1">
      <alignment vertical="top"/>
    </xf>
    <xf numFmtId="49" fontId="38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7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5" fillId="0" borderId="27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30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35" fillId="0" borderId="31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wrapText="1"/>
    </xf>
    <xf numFmtId="49" fontId="38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opLeftCell="A50" workbookViewId="0">
      <selection activeCell="AI20" sqref="AI20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277" t="s">
        <v>6</v>
      </c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S2" s="18" t="s">
        <v>7</v>
      </c>
      <c r="BT2" s="18" t="s">
        <v>8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pans="1:74" s="1" customFormat="1" ht="24.9" customHeight="1">
      <c r="B4" s="21"/>
      <c r="D4" s="22" t="s">
        <v>10</v>
      </c>
      <c r="AR4" s="21"/>
      <c r="AS4" s="23" t="s">
        <v>11</v>
      </c>
      <c r="BS4" s="18" t="s">
        <v>12</v>
      </c>
    </row>
    <row r="5" spans="1:74" s="1" customFormat="1" ht="12" hidden="1" customHeight="1">
      <c r="B5" s="21"/>
      <c r="D5" s="24" t="s">
        <v>13</v>
      </c>
      <c r="K5" s="262" t="s">
        <v>14</v>
      </c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R5" s="21"/>
      <c r="BS5" s="18" t="s">
        <v>7</v>
      </c>
    </row>
    <row r="6" spans="1:74" s="1" customFormat="1" ht="36.9" customHeight="1">
      <c r="B6" s="21"/>
      <c r="D6" s="26" t="s">
        <v>15</v>
      </c>
      <c r="K6" s="264" t="s">
        <v>16</v>
      </c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R6" s="21"/>
      <c r="BS6" s="18" t="s">
        <v>7</v>
      </c>
    </row>
    <row r="7" spans="1:74" s="1" customFormat="1" ht="12" customHeight="1">
      <c r="B7" s="21"/>
      <c r="D7" s="27" t="s">
        <v>17</v>
      </c>
      <c r="K7" s="25" t="s">
        <v>18</v>
      </c>
      <c r="AK7" s="27" t="s">
        <v>19</v>
      </c>
      <c r="AN7" s="25" t="s">
        <v>3</v>
      </c>
      <c r="AR7" s="21"/>
      <c r="BS7" s="18" t="s">
        <v>7</v>
      </c>
    </row>
    <row r="8" spans="1:74" s="1" customFormat="1" ht="12" customHeight="1">
      <c r="B8" s="21"/>
      <c r="D8" s="27" t="s">
        <v>20</v>
      </c>
      <c r="K8" s="25" t="s">
        <v>21</v>
      </c>
      <c r="AK8" s="27" t="s">
        <v>22</v>
      </c>
      <c r="AN8" s="25" t="s">
        <v>23</v>
      </c>
      <c r="AR8" s="21"/>
      <c r="BS8" s="18" t="s">
        <v>7</v>
      </c>
    </row>
    <row r="9" spans="1:74" s="1" customFormat="1" ht="14.4" customHeight="1">
      <c r="B9" s="21"/>
      <c r="AR9" s="21"/>
      <c r="BS9" s="18" t="s">
        <v>7</v>
      </c>
    </row>
    <row r="10" spans="1:74" s="1" customFormat="1" ht="12" customHeight="1">
      <c r="B10" s="21"/>
      <c r="D10" s="27" t="s">
        <v>24</v>
      </c>
      <c r="AK10" s="27" t="s">
        <v>25</v>
      </c>
      <c r="AN10" s="25" t="s">
        <v>26</v>
      </c>
      <c r="AR10" s="21"/>
      <c r="BS10" s="18" t="s">
        <v>7</v>
      </c>
    </row>
    <row r="11" spans="1:74" s="1" customFormat="1" ht="18.45" customHeight="1">
      <c r="B11" s="21"/>
      <c r="E11" s="25" t="s">
        <v>1652</v>
      </c>
      <c r="AK11" s="27" t="s">
        <v>27</v>
      </c>
      <c r="AN11" s="25" t="s">
        <v>28</v>
      </c>
      <c r="AR11" s="21"/>
      <c r="BS11" s="18" t="s">
        <v>7</v>
      </c>
    </row>
    <row r="12" spans="1:74" s="1" customFormat="1" ht="6.9" customHeight="1">
      <c r="B12" s="21"/>
      <c r="AR12" s="21"/>
      <c r="BS12" s="18" t="s">
        <v>7</v>
      </c>
    </row>
    <row r="13" spans="1:74" s="1" customFormat="1" ht="12" customHeight="1">
      <c r="B13" s="21"/>
      <c r="D13" s="27" t="s">
        <v>29</v>
      </c>
      <c r="AK13" s="27" t="s">
        <v>25</v>
      </c>
      <c r="AN13" s="25" t="s">
        <v>3</v>
      </c>
      <c r="AR13" s="21"/>
      <c r="BS13" s="18" t="s">
        <v>7</v>
      </c>
    </row>
    <row r="14" spans="1:74" ht="13.2">
      <c r="B14" s="21"/>
      <c r="E14" s="25" t="s">
        <v>30</v>
      </c>
      <c r="AK14" s="27" t="s">
        <v>27</v>
      </c>
      <c r="AN14" s="25" t="s">
        <v>3</v>
      </c>
      <c r="AR14" s="21"/>
      <c r="BS14" s="18" t="s">
        <v>7</v>
      </c>
    </row>
    <row r="15" spans="1:74" s="1" customFormat="1" ht="6.9" customHeight="1">
      <c r="B15" s="21"/>
      <c r="AR15" s="21"/>
      <c r="BS15" s="18" t="s">
        <v>4</v>
      </c>
    </row>
    <row r="16" spans="1:74" s="1" customFormat="1" ht="12" customHeight="1">
      <c r="B16" s="21"/>
      <c r="D16" s="27" t="s">
        <v>31</v>
      </c>
      <c r="AK16" s="27" t="s">
        <v>25</v>
      </c>
      <c r="AN16" s="25" t="s">
        <v>32</v>
      </c>
      <c r="AR16" s="21"/>
      <c r="BS16" s="18" t="s">
        <v>4</v>
      </c>
    </row>
    <row r="17" spans="1:71" s="1" customFormat="1" ht="18.45" customHeight="1">
      <c r="B17" s="21"/>
      <c r="E17" s="25" t="s">
        <v>33</v>
      </c>
      <c r="AK17" s="27" t="s">
        <v>27</v>
      </c>
      <c r="AN17" s="25" t="s">
        <v>34</v>
      </c>
      <c r="AR17" s="21"/>
      <c r="BS17" s="18" t="s">
        <v>35</v>
      </c>
    </row>
    <row r="18" spans="1:71" s="1" customFormat="1" ht="6.9" customHeight="1">
      <c r="B18" s="21"/>
      <c r="AR18" s="21"/>
      <c r="BS18" s="18" t="s">
        <v>7</v>
      </c>
    </row>
    <row r="19" spans="1:71" s="1" customFormat="1" ht="12" customHeight="1">
      <c r="B19" s="21"/>
      <c r="D19" s="27" t="s">
        <v>36</v>
      </c>
      <c r="AK19" s="27" t="s">
        <v>25</v>
      </c>
      <c r="AN19" s="25" t="s">
        <v>37</v>
      </c>
      <c r="AR19" s="21"/>
      <c r="BS19" s="18" t="s">
        <v>7</v>
      </c>
    </row>
    <row r="20" spans="1:71" s="1" customFormat="1" ht="18.45" customHeight="1">
      <c r="B20" s="21"/>
      <c r="E20" s="25" t="s">
        <v>38</v>
      </c>
      <c r="AK20" s="27" t="s">
        <v>27</v>
      </c>
      <c r="AN20" s="25" t="s">
        <v>3</v>
      </c>
      <c r="AR20" s="21"/>
      <c r="BS20" s="18" t="s">
        <v>4</v>
      </c>
    </row>
    <row r="21" spans="1:71" s="1" customFormat="1" ht="6.9" customHeight="1">
      <c r="B21" s="21"/>
      <c r="AR21" s="21"/>
    </row>
    <row r="22" spans="1:71" s="1" customFormat="1" ht="12" customHeight="1">
      <c r="B22" s="21"/>
      <c r="D22" s="27" t="s">
        <v>39</v>
      </c>
      <c r="AR22" s="21"/>
    </row>
    <row r="23" spans="1:71" s="1" customFormat="1" ht="47.25" customHeight="1">
      <c r="B23" s="21"/>
      <c r="E23" s="265" t="s">
        <v>40</v>
      </c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R23" s="21"/>
    </row>
    <row r="24" spans="1:71" s="1" customFormat="1" ht="6.9" customHeight="1">
      <c r="B24" s="21"/>
      <c r="AR24" s="21"/>
    </row>
    <row r="25" spans="1:71" s="1" customFormat="1" ht="6.9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5" customHeight="1">
      <c r="A26" s="30"/>
      <c r="B26" s="31"/>
      <c r="C26" s="30"/>
      <c r="D26" s="32" t="s">
        <v>41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66">
        <f>ROUND(AG54,2)</f>
        <v>0</v>
      </c>
      <c r="AL26" s="267"/>
      <c r="AM26" s="267"/>
      <c r="AN26" s="267"/>
      <c r="AO26" s="267"/>
      <c r="AP26" s="30"/>
      <c r="AQ26" s="30"/>
      <c r="AR26" s="31"/>
      <c r="BE26" s="30"/>
    </row>
    <row r="27" spans="1:71" s="2" customFormat="1" ht="6.9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3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68" t="s">
        <v>42</v>
      </c>
      <c r="M28" s="268"/>
      <c r="N28" s="268"/>
      <c r="O28" s="268"/>
      <c r="P28" s="268"/>
      <c r="Q28" s="30"/>
      <c r="R28" s="30"/>
      <c r="S28" s="30"/>
      <c r="T28" s="30"/>
      <c r="U28" s="30"/>
      <c r="V28" s="30"/>
      <c r="W28" s="268" t="s">
        <v>43</v>
      </c>
      <c r="X28" s="268"/>
      <c r="Y28" s="268"/>
      <c r="Z28" s="268"/>
      <c r="AA28" s="268"/>
      <c r="AB28" s="268"/>
      <c r="AC28" s="268"/>
      <c r="AD28" s="268"/>
      <c r="AE28" s="268"/>
      <c r="AF28" s="30"/>
      <c r="AG28" s="30"/>
      <c r="AH28" s="30"/>
      <c r="AI28" s="30"/>
      <c r="AJ28" s="30"/>
      <c r="AK28" s="268" t="s">
        <v>44</v>
      </c>
      <c r="AL28" s="268"/>
      <c r="AM28" s="268"/>
      <c r="AN28" s="268"/>
      <c r="AO28" s="268"/>
      <c r="AP28" s="30"/>
      <c r="AQ28" s="30"/>
      <c r="AR28" s="31"/>
      <c r="BE28" s="30"/>
    </row>
    <row r="29" spans="1:71" s="3" customFormat="1" ht="14.4" customHeight="1">
      <c r="B29" s="35"/>
      <c r="D29" s="27" t="s">
        <v>45</v>
      </c>
      <c r="F29" s="27" t="s">
        <v>46</v>
      </c>
      <c r="L29" s="271">
        <v>0.21</v>
      </c>
      <c r="M29" s="270"/>
      <c r="N29" s="270"/>
      <c r="O29" s="270"/>
      <c r="P29" s="270"/>
      <c r="W29" s="269">
        <f>ROUND(AZ54, 2)</f>
        <v>0</v>
      </c>
      <c r="X29" s="270"/>
      <c r="Y29" s="270"/>
      <c r="Z29" s="270"/>
      <c r="AA29" s="270"/>
      <c r="AB29" s="270"/>
      <c r="AC29" s="270"/>
      <c r="AD29" s="270"/>
      <c r="AE29" s="270"/>
      <c r="AK29" s="269">
        <f>ROUND(AV54, 2)</f>
        <v>0</v>
      </c>
      <c r="AL29" s="270"/>
      <c r="AM29" s="270"/>
      <c r="AN29" s="270"/>
      <c r="AO29" s="270"/>
      <c r="AR29" s="35"/>
    </row>
    <row r="30" spans="1:71" s="3" customFormat="1" ht="14.4" customHeight="1">
      <c r="B30" s="35"/>
      <c r="F30" s="27" t="s">
        <v>47</v>
      </c>
      <c r="L30" s="271">
        <v>0.15</v>
      </c>
      <c r="M30" s="270"/>
      <c r="N30" s="270"/>
      <c r="O30" s="270"/>
      <c r="P30" s="270"/>
      <c r="W30" s="269">
        <f>ROUND(BA54, 2)</f>
        <v>0</v>
      </c>
      <c r="X30" s="270"/>
      <c r="Y30" s="270"/>
      <c r="Z30" s="270"/>
      <c r="AA30" s="270"/>
      <c r="AB30" s="270"/>
      <c r="AC30" s="270"/>
      <c r="AD30" s="270"/>
      <c r="AE30" s="270"/>
      <c r="AK30" s="269">
        <f>ROUND(AW54, 2)</f>
        <v>0</v>
      </c>
      <c r="AL30" s="270"/>
      <c r="AM30" s="270"/>
      <c r="AN30" s="270"/>
      <c r="AO30" s="270"/>
      <c r="AR30" s="35"/>
    </row>
    <row r="31" spans="1:71" s="3" customFormat="1" ht="14.4" hidden="1" customHeight="1">
      <c r="B31" s="35"/>
      <c r="F31" s="27" t="s">
        <v>48</v>
      </c>
      <c r="L31" s="271">
        <v>0.21</v>
      </c>
      <c r="M31" s="270"/>
      <c r="N31" s="270"/>
      <c r="O31" s="270"/>
      <c r="P31" s="270"/>
      <c r="W31" s="269">
        <f>ROUND(BB54, 2)</f>
        <v>0</v>
      </c>
      <c r="X31" s="270"/>
      <c r="Y31" s="270"/>
      <c r="Z31" s="270"/>
      <c r="AA31" s="270"/>
      <c r="AB31" s="270"/>
      <c r="AC31" s="270"/>
      <c r="AD31" s="270"/>
      <c r="AE31" s="270"/>
      <c r="AK31" s="269">
        <v>0</v>
      </c>
      <c r="AL31" s="270"/>
      <c r="AM31" s="270"/>
      <c r="AN31" s="270"/>
      <c r="AO31" s="270"/>
      <c r="AR31" s="35"/>
    </row>
    <row r="32" spans="1:71" s="3" customFormat="1" ht="14.4" hidden="1" customHeight="1">
      <c r="B32" s="35"/>
      <c r="F32" s="27" t="s">
        <v>49</v>
      </c>
      <c r="L32" s="271">
        <v>0.15</v>
      </c>
      <c r="M32" s="270"/>
      <c r="N32" s="270"/>
      <c r="O32" s="270"/>
      <c r="P32" s="270"/>
      <c r="W32" s="269">
        <f>ROUND(BC54, 2)</f>
        <v>0</v>
      </c>
      <c r="X32" s="270"/>
      <c r="Y32" s="270"/>
      <c r="Z32" s="270"/>
      <c r="AA32" s="270"/>
      <c r="AB32" s="270"/>
      <c r="AC32" s="270"/>
      <c r="AD32" s="270"/>
      <c r="AE32" s="270"/>
      <c r="AK32" s="269">
        <v>0</v>
      </c>
      <c r="AL32" s="270"/>
      <c r="AM32" s="270"/>
      <c r="AN32" s="270"/>
      <c r="AO32" s="270"/>
      <c r="AR32" s="35"/>
    </row>
    <row r="33" spans="1:57" s="3" customFormat="1" ht="14.4" hidden="1" customHeight="1">
      <c r="B33" s="35"/>
      <c r="F33" s="27" t="s">
        <v>50</v>
      </c>
      <c r="L33" s="271">
        <v>0</v>
      </c>
      <c r="M33" s="270"/>
      <c r="N33" s="270"/>
      <c r="O33" s="270"/>
      <c r="P33" s="270"/>
      <c r="W33" s="269">
        <f>ROUND(BD54, 2)</f>
        <v>0</v>
      </c>
      <c r="X33" s="270"/>
      <c r="Y33" s="270"/>
      <c r="Z33" s="270"/>
      <c r="AA33" s="270"/>
      <c r="AB33" s="270"/>
      <c r="AC33" s="270"/>
      <c r="AD33" s="270"/>
      <c r="AE33" s="270"/>
      <c r="AK33" s="269">
        <v>0</v>
      </c>
      <c r="AL33" s="270"/>
      <c r="AM33" s="270"/>
      <c r="AN33" s="270"/>
      <c r="AO33" s="270"/>
      <c r="AR33" s="35"/>
    </row>
    <row r="34" spans="1:57" s="2" customFormat="1" ht="6.9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5" customHeight="1">
      <c r="A35" s="30"/>
      <c r="B35" s="31"/>
      <c r="C35" s="36"/>
      <c r="D35" s="37" t="s">
        <v>51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52</v>
      </c>
      <c r="U35" s="38"/>
      <c r="V35" s="38"/>
      <c r="W35" s="38"/>
      <c r="X35" s="291" t="s">
        <v>53</v>
      </c>
      <c r="Y35" s="292"/>
      <c r="Z35" s="292"/>
      <c r="AA35" s="292"/>
      <c r="AB35" s="292"/>
      <c r="AC35" s="38"/>
      <c r="AD35" s="38"/>
      <c r="AE35" s="38"/>
      <c r="AF35" s="38"/>
      <c r="AG35" s="38"/>
      <c r="AH35" s="38"/>
      <c r="AI35" s="38"/>
      <c r="AJ35" s="38"/>
      <c r="AK35" s="293">
        <f>SUM(AK26:AK33)</f>
        <v>0</v>
      </c>
      <c r="AL35" s="292"/>
      <c r="AM35" s="292"/>
      <c r="AN35" s="292"/>
      <c r="AO35" s="294"/>
      <c r="AP35" s="36"/>
      <c r="AQ35" s="36"/>
      <c r="AR35" s="31"/>
      <c r="BE35" s="30"/>
    </row>
    <row r="36" spans="1:57" s="2" customFormat="1" ht="6.9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6.9" customHeight="1">
      <c r="A37" s="30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1"/>
      <c r="BE37" s="30"/>
    </row>
    <row r="41" spans="1:57" s="2" customFormat="1" ht="6.9" customHeight="1">
      <c r="A41" s="30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31"/>
      <c r="BE41" s="30"/>
    </row>
    <row r="42" spans="1:57" s="2" customFormat="1" ht="24.9" customHeight="1">
      <c r="A42" s="30"/>
      <c r="B42" s="31"/>
      <c r="C42" s="22" t="s">
        <v>54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1"/>
      <c r="BE42" s="30"/>
    </row>
    <row r="43" spans="1:57" s="2" customFormat="1" ht="6.9" customHeight="1">
      <c r="A43" s="30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1"/>
      <c r="BE43" s="30"/>
    </row>
    <row r="44" spans="1:57" s="4" customFormat="1" ht="12" hidden="1" customHeight="1">
      <c r="B44" s="44"/>
      <c r="C44" s="27" t="s">
        <v>13</v>
      </c>
      <c r="L44" s="4" t="str">
        <f>K5</f>
        <v>M213</v>
      </c>
      <c r="AR44" s="44"/>
    </row>
    <row r="45" spans="1:57" s="5" customFormat="1" ht="36.9" customHeight="1">
      <c r="B45" s="45"/>
      <c r="C45" s="46" t="s">
        <v>15</v>
      </c>
      <c r="L45" s="282" t="str">
        <f>K6</f>
        <v>EMET inovation s.r.o. - vývoj, Hlinsko</v>
      </c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R45" s="45"/>
    </row>
    <row r="46" spans="1:57" s="2" customFormat="1" ht="6.9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1"/>
      <c r="BE46" s="30"/>
    </row>
    <row r="47" spans="1:57" s="2" customFormat="1" ht="12" customHeight="1">
      <c r="A47" s="30"/>
      <c r="B47" s="31"/>
      <c r="C47" s="27" t="s">
        <v>20</v>
      </c>
      <c r="D47" s="30"/>
      <c r="E47" s="30"/>
      <c r="F47" s="30"/>
      <c r="G47" s="30"/>
      <c r="H47" s="30"/>
      <c r="I47" s="30"/>
      <c r="J47" s="30"/>
      <c r="K47" s="30"/>
      <c r="L47" s="47" t="str">
        <f>IF(K8="","",K8)</f>
        <v>Hlinsko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27" t="s">
        <v>22</v>
      </c>
      <c r="AJ47" s="30"/>
      <c r="AK47" s="30"/>
      <c r="AL47" s="30"/>
      <c r="AM47" s="284" t="str">
        <f>IF(AN8= "","",AN8)</f>
        <v>3. 11. 2020</v>
      </c>
      <c r="AN47" s="284"/>
      <c r="AO47" s="30"/>
      <c r="AP47" s="30"/>
      <c r="AQ47" s="30"/>
      <c r="AR47" s="31"/>
      <c r="BE47" s="30"/>
    </row>
    <row r="48" spans="1:57" s="2" customFormat="1" ht="6.9" customHeight="1">
      <c r="A48" s="30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1"/>
      <c r="BE48" s="30"/>
    </row>
    <row r="49" spans="1:91" s="2" customFormat="1" ht="25.65" customHeight="1">
      <c r="A49" s="30"/>
      <c r="B49" s="31"/>
      <c r="C49" s="27" t="s">
        <v>24</v>
      </c>
      <c r="D49" s="30"/>
      <c r="E49" s="30"/>
      <c r="F49" s="30"/>
      <c r="G49" s="30"/>
      <c r="H49" s="30"/>
      <c r="I49" s="30"/>
      <c r="J49" s="30"/>
      <c r="K49" s="30"/>
      <c r="L49" s="4" t="str">
        <f>IF(E11= "","",E11)</f>
        <v>EMET inovation s.r.o., Frenštátská 257, 739 11 Frýdlant nad Ostravicí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27" t="s">
        <v>31</v>
      </c>
      <c r="AJ49" s="30"/>
      <c r="AK49" s="30"/>
      <c r="AL49" s="30"/>
      <c r="AM49" s="285" t="str">
        <f>IF(E17="","",E17)</f>
        <v>ai5 s.r.o., Sokolovská 428/130, 186 00 Praha 8</v>
      </c>
      <c r="AN49" s="286"/>
      <c r="AO49" s="286"/>
      <c r="AP49" s="286"/>
      <c r="AQ49" s="30"/>
      <c r="AR49" s="31"/>
      <c r="AS49" s="287" t="s">
        <v>55</v>
      </c>
      <c r="AT49" s="288"/>
      <c r="AU49" s="49"/>
      <c r="AV49" s="49"/>
      <c r="AW49" s="49"/>
      <c r="AX49" s="49"/>
      <c r="AY49" s="49"/>
      <c r="AZ49" s="49"/>
      <c r="BA49" s="49"/>
      <c r="BB49" s="49"/>
      <c r="BC49" s="49"/>
      <c r="BD49" s="50"/>
      <c r="BE49" s="30"/>
    </row>
    <row r="50" spans="1:91" s="2" customFormat="1" ht="25.65" customHeight="1">
      <c r="A50" s="30"/>
      <c r="B50" s="31"/>
      <c r="C50" s="27" t="s">
        <v>29</v>
      </c>
      <c r="D50" s="30"/>
      <c r="E50" s="30"/>
      <c r="F50" s="30"/>
      <c r="G50" s="30"/>
      <c r="H50" s="30"/>
      <c r="I50" s="30"/>
      <c r="J50" s="30"/>
      <c r="K50" s="30"/>
      <c r="L50" s="4" t="str">
        <f>IF(E14="","",E14)</f>
        <v xml:space="preserve"> 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27" t="s">
        <v>36</v>
      </c>
      <c r="AJ50" s="30"/>
      <c r="AK50" s="30"/>
      <c r="AL50" s="30"/>
      <c r="AM50" s="285" t="str">
        <f>IF(E20="","",E20)</f>
        <v>Petr Krčál, Dukelská 973, 564 01 Žamberk</v>
      </c>
      <c r="AN50" s="286"/>
      <c r="AO50" s="286"/>
      <c r="AP50" s="286"/>
      <c r="AQ50" s="30"/>
      <c r="AR50" s="31"/>
      <c r="AS50" s="289"/>
      <c r="AT50" s="290"/>
      <c r="AU50" s="51"/>
      <c r="AV50" s="51"/>
      <c r="AW50" s="51"/>
      <c r="AX50" s="51"/>
      <c r="AY50" s="51"/>
      <c r="AZ50" s="51"/>
      <c r="BA50" s="51"/>
      <c r="BB50" s="51"/>
      <c r="BC50" s="51"/>
      <c r="BD50" s="52"/>
      <c r="BE50" s="30"/>
    </row>
    <row r="51" spans="1:91" s="2" customFormat="1" ht="10.95" customHeight="1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1"/>
      <c r="AS51" s="289"/>
      <c r="AT51" s="290"/>
      <c r="AU51" s="51"/>
      <c r="AV51" s="51"/>
      <c r="AW51" s="51"/>
      <c r="AX51" s="51"/>
      <c r="AY51" s="51"/>
      <c r="AZ51" s="51"/>
      <c r="BA51" s="51"/>
      <c r="BB51" s="51"/>
      <c r="BC51" s="51"/>
      <c r="BD51" s="52"/>
      <c r="BE51" s="30"/>
    </row>
    <row r="52" spans="1:91" s="2" customFormat="1" ht="29.25" customHeight="1">
      <c r="A52" s="30"/>
      <c r="B52" s="31"/>
      <c r="C52" s="278" t="s">
        <v>56</v>
      </c>
      <c r="D52" s="279"/>
      <c r="E52" s="279"/>
      <c r="F52" s="279"/>
      <c r="G52" s="279"/>
      <c r="H52" s="53"/>
      <c r="I52" s="280" t="s">
        <v>57</v>
      </c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81" t="s">
        <v>58</v>
      </c>
      <c r="AH52" s="279"/>
      <c r="AI52" s="279"/>
      <c r="AJ52" s="279"/>
      <c r="AK52" s="279"/>
      <c r="AL52" s="279"/>
      <c r="AM52" s="279"/>
      <c r="AN52" s="280" t="s">
        <v>59</v>
      </c>
      <c r="AO52" s="279"/>
      <c r="AP52" s="279"/>
      <c r="AQ52" s="54" t="s">
        <v>60</v>
      </c>
      <c r="AR52" s="31"/>
      <c r="AS52" s="55" t="s">
        <v>61</v>
      </c>
      <c r="AT52" s="56" t="s">
        <v>62</v>
      </c>
      <c r="AU52" s="56" t="s">
        <v>63</v>
      </c>
      <c r="AV52" s="56" t="s">
        <v>64</v>
      </c>
      <c r="AW52" s="56" t="s">
        <v>65</v>
      </c>
      <c r="AX52" s="56" t="s">
        <v>66</v>
      </c>
      <c r="AY52" s="56" t="s">
        <v>67</v>
      </c>
      <c r="AZ52" s="56" t="s">
        <v>68</v>
      </c>
      <c r="BA52" s="56" t="s">
        <v>69</v>
      </c>
      <c r="BB52" s="56" t="s">
        <v>70</v>
      </c>
      <c r="BC52" s="56" t="s">
        <v>71</v>
      </c>
      <c r="BD52" s="57" t="s">
        <v>72</v>
      </c>
      <c r="BE52" s="30"/>
    </row>
    <row r="53" spans="1:91" s="2" customFormat="1" ht="10.95" customHeight="1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1"/>
      <c r="AS53" s="58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60"/>
      <c r="BE53" s="30"/>
    </row>
    <row r="54" spans="1:91" s="6" customFormat="1" ht="32.4" customHeight="1">
      <c r="B54" s="61"/>
      <c r="C54" s="62" t="s">
        <v>73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275">
        <f>ROUND(AG55,2)</f>
        <v>0</v>
      </c>
      <c r="AH54" s="275"/>
      <c r="AI54" s="275"/>
      <c r="AJ54" s="275"/>
      <c r="AK54" s="275"/>
      <c r="AL54" s="275"/>
      <c r="AM54" s="275"/>
      <c r="AN54" s="276">
        <f>SUM(AG54,AT54)</f>
        <v>0</v>
      </c>
      <c r="AO54" s="276"/>
      <c r="AP54" s="276"/>
      <c r="AQ54" s="65" t="s">
        <v>3</v>
      </c>
      <c r="AR54" s="61"/>
      <c r="AS54" s="66">
        <f>ROUND(AS55,2)</f>
        <v>0</v>
      </c>
      <c r="AT54" s="67">
        <f>ROUND(SUM(AV54:AW54),2)</f>
        <v>0</v>
      </c>
      <c r="AU54" s="68">
        <f>ROUND(AU55,5)</f>
        <v>3112.67013</v>
      </c>
      <c r="AV54" s="67">
        <f>ROUND(AZ54*L29,2)</f>
        <v>0</v>
      </c>
      <c r="AW54" s="67">
        <f>ROUND(BA54*L30,2)</f>
        <v>0</v>
      </c>
      <c r="AX54" s="67">
        <f>ROUND(BB54*L29,2)</f>
        <v>0</v>
      </c>
      <c r="AY54" s="67">
        <f>ROUND(BC54*L30,2)</f>
        <v>0</v>
      </c>
      <c r="AZ54" s="67">
        <f>ROUND(AZ55,2)</f>
        <v>0</v>
      </c>
      <c r="BA54" s="67">
        <f>ROUND(BA55,2)</f>
        <v>0</v>
      </c>
      <c r="BB54" s="67">
        <f>ROUND(BB55,2)</f>
        <v>0</v>
      </c>
      <c r="BC54" s="67">
        <f>ROUND(BC55,2)</f>
        <v>0</v>
      </c>
      <c r="BD54" s="69">
        <f>ROUND(BD55,2)</f>
        <v>0</v>
      </c>
      <c r="BS54" s="70" t="s">
        <v>74</v>
      </c>
      <c r="BT54" s="70" t="s">
        <v>75</v>
      </c>
      <c r="BU54" s="71" t="s">
        <v>76</v>
      </c>
      <c r="BV54" s="70" t="s">
        <v>77</v>
      </c>
      <c r="BW54" s="70" t="s">
        <v>5</v>
      </c>
      <c r="BX54" s="70" t="s">
        <v>78</v>
      </c>
      <c r="CL54" s="70" t="s">
        <v>18</v>
      </c>
    </row>
    <row r="55" spans="1:91" s="7" customFormat="1" ht="16.5" customHeight="1">
      <c r="A55" s="72" t="s">
        <v>79</v>
      </c>
      <c r="B55" s="73"/>
      <c r="C55" s="74"/>
      <c r="D55" s="274" t="s">
        <v>80</v>
      </c>
      <c r="E55" s="274"/>
      <c r="F55" s="274"/>
      <c r="G55" s="274"/>
      <c r="H55" s="274"/>
      <c r="I55" s="75"/>
      <c r="J55" s="274" t="s">
        <v>81</v>
      </c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2">
        <f>'01 - Stavební úpravy a ná...'!J30</f>
        <v>0</v>
      </c>
      <c r="AH55" s="273"/>
      <c r="AI55" s="273"/>
      <c r="AJ55" s="273"/>
      <c r="AK55" s="273"/>
      <c r="AL55" s="273"/>
      <c r="AM55" s="273"/>
      <c r="AN55" s="272">
        <f>SUM(AG55,AT55)</f>
        <v>0</v>
      </c>
      <c r="AO55" s="273"/>
      <c r="AP55" s="273"/>
      <c r="AQ55" s="76" t="s">
        <v>82</v>
      </c>
      <c r="AR55" s="73"/>
      <c r="AS55" s="77">
        <v>0</v>
      </c>
      <c r="AT55" s="78">
        <f>ROUND(SUM(AV55:AW55),2)</f>
        <v>0</v>
      </c>
      <c r="AU55" s="79">
        <f>'01 - Stavební úpravy a ná...'!P112</f>
        <v>3112.670126</v>
      </c>
      <c r="AV55" s="78">
        <f>'01 - Stavební úpravy a ná...'!J33</f>
        <v>0</v>
      </c>
      <c r="AW55" s="78">
        <f>'01 - Stavební úpravy a ná...'!J34</f>
        <v>0</v>
      </c>
      <c r="AX55" s="78">
        <f>'01 - Stavební úpravy a ná...'!J35</f>
        <v>0</v>
      </c>
      <c r="AY55" s="78">
        <f>'01 - Stavební úpravy a ná...'!J36</f>
        <v>0</v>
      </c>
      <c r="AZ55" s="78">
        <f>'01 - Stavební úpravy a ná...'!F33</f>
        <v>0</v>
      </c>
      <c r="BA55" s="78">
        <f>'01 - Stavební úpravy a ná...'!F34</f>
        <v>0</v>
      </c>
      <c r="BB55" s="78">
        <f>'01 - Stavební úpravy a ná...'!F35</f>
        <v>0</v>
      </c>
      <c r="BC55" s="78">
        <f>'01 - Stavební úpravy a ná...'!F36</f>
        <v>0</v>
      </c>
      <c r="BD55" s="80">
        <f>'01 - Stavební úpravy a ná...'!F37</f>
        <v>0</v>
      </c>
      <c r="BT55" s="81" t="s">
        <v>83</v>
      </c>
      <c r="BV55" s="81" t="s">
        <v>77</v>
      </c>
      <c r="BW55" s="81" t="s">
        <v>84</v>
      </c>
      <c r="BX55" s="81" t="s">
        <v>5</v>
      </c>
      <c r="CL55" s="81" t="s">
        <v>18</v>
      </c>
      <c r="CM55" s="81" t="s">
        <v>85</v>
      </c>
    </row>
    <row r="56" spans="1:91" s="2" customFormat="1" ht="30" customHeight="1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1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91" s="2" customFormat="1" ht="6.9" customHeight="1">
      <c r="A57" s="30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31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</sheetData>
  <mergeCells count="40">
    <mergeCell ref="AR2:BE2"/>
    <mergeCell ref="C52:G52"/>
    <mergeCell ref="I52:AF52"/>
    <mergeCell ref="AG52:AM52"/>
    <mergeCell ref="AN52:AP52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W31:AE31"/>
    <mergeCell ref="AN55:AP55"/>
    <mergeCell ref="AG55:AM55"/>
    <mergeCell ref="D55:H55"/>
    <mergeCell ref="J55:AF55"/>
    <mergeCell ref="AG54:AM54"/>
    <mergeCell ref="AN54:AP5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55" location="'01 - Stavební úpravy a ná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665"/>
  <sheetViews>
    <sheetView showGridLines="0" tabSelected="1" topLeftCell="A97" workbookViewId="0">
      <selection activeCell="I664" sqref="I66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2"/>
    </row>
    <row r="2" spans="1:46" s="1" customFormat="1" ht="36.9" customHeight="1">
      <c r="L2" s="277" t="s">
        <v>6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8" t="s">
        <v>84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85</v>
      </c>
    </row>
    <row r="4" spans="1:46" s="1" customFormat="1" ht="24.9" customHeight="1">
      <c r="B4" s="21"/>
      <c r="D4" s="22" t="s">
        <v>86</v>
      </c>
      <c r="L4" s="21"/>
      <c r="M4" s="83" t="s">
        <v>11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296" t="str">
        <f>'Rekapitulace stavby'!K6</f>
        <v>EMET inovation s.r.o. - vývoj, Hlinsko</v>
      </c>
      <c r="F7" s="297"/>
      <c r="G7" s="297"/>
      <c r="H7" s="297"/>
      <c r="L7" s="21"/>
    </row>
    <row r="8" spans="1:46" s="2" customFormat="1" ht="12" customHeight="1">
      <c r="A8" s="30"/>
      <c r="B8" s="31"/>
      <c r="C8" s="30"/>
      <c r="D8" s="27" t="s">
        <v>87</v>
      </c>
      <c r="E8" s="30"/>
      <c r="F8" s="30"/>
      <c r="G8" s="30"/>
      <c r="H8" s="30"/>
      <c r="I8" s="30"/>
      <c r="J8" s="30"/>
      <c r="K8" s="30"/>
      <c r="L8" s="84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82" t="s">
        <v>88</v>
      </c>
      <c r="F9" s="295"/>
      <c r="G9" s="295"/>
      <c r="H9" s="295"/>
      <c r="I9" s="30"/>
      <c r="J9" s="30"/>
      <c r="K9" s="30"/>
      <c r="L9" s="84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84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17</v>
      </c>
      <c r="E11" s="30"/>
      <c r="F11" s="25" t="s">
        <v>18</v>
      </c>
      <c r="G11" s="30"/>
      <c r="H11" s="30"/>
      <c r="I11" s="27" t="s">
        <v>19</v>
      </c>
      <c r="J11" s="25" t="s">
        <v>3</v>
      </c>
      <c r="K11" s="30"/>
      <c r="L11" s="84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20</v>
      </c>
      <c r="E12" s="30"/>
      <c r="F12" s="25" t="s">
        <v>21</v>
      </c>
      <c r="G12" s="30"/>
      <c r="H12" s="30"/>
      <c r="I12" s="27" t="s">
        <v>22</v>
      </c>
      <c r="J12" s="48" t="str">
        <f>'Rekapitulace stavby'!AN8</f>
        <v>3. 11. 2020</v>
      </c>
      <c r="K12" s="30"/>
      <c r="L12" s="84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5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84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24</v>
      </c>
      <c r="E14" s="30"/>
      <c r="F14" s="30"/>
      <c r="G14" s="30"/>
      <c r="H14" s="30"/>
      <c r="I14" s="27" t="s">
        <v>25</v>
      </c>
      <c r="J14" s="25" t="s">
        <v>26</v>
      </c>
      <c r="K14" s="30"/>
      <c r="L14" s="84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1652</v>
      </c>
      <c r="F15" s="30"/>
      <c r="G15" s="30"/>
      <c r="H15" s="30"/>
      <c r="I15" s="27" t="s">
        <v>27</v>
      </c>
      <c r="J15" s="25" t="s">
        <v>28</v>
      </c>
      <c r="K15" s="30"/>
      <c r="L15" s="84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8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29</v>
      </c>
      <c r="E17" s="30"/>
      <c r="F17" s="30"/>
      <c r="G17" s="30"/>
      <c r="H17" s="30"/>
      <c r="I17" s="27" t="s">
        <v>25</v>
      </c>
      <c r="J17" s="25" t="str">
        <f>'Rekapitulace stavby'!AN13</f>
        <v/>
      </c>
      <c r="K17" s="30"/>
      <c r="L17" s="8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62" t="str">
        <f>'Rekapitulace stavby'!E14</f>
        <v xml:space="preserve"> </v>
      </c>
      <c r="F18" s="262"/>
      <c r="G18" s="262"/>
      <c r="H18" s="262"/>
      <c r="I18" s="27" t="s">
        <v>27</v>
      </c>
      <c r="J18" s="25" t="str">
        <f>'Rekapitulace stavby'!AN14</f>
        <v/>
      </c>
      <c r="K18" s="30"/>
      <c r="L18" s="8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84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31</v>
      </c>
      <c r="E20" s="30"/>
      <c r="F20" s="30"/>
      <c r="G20" s="30"/>
      <c r="H20" s="30"/>
      <c r="I20" s="27" t="s">
        <v>25</v>
      </c>
      <c r="J20" s="25" t="s">
        <v>32</v>
      </c>
      <c r="K20" s="30"/>
      <c r="L20" s="84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33</v>
      </c>
      <c r="F21" s="30"/>
      <c r="G21" s="30"/>
      <c r="H21" s="30"/>
      <c r="I21" s="27" t="s">
        <v>27</v>
      </c>
      <c r="J21" s="25" t="s">
        <v>34</v>
      </c>
      <c r="K21" s="30"/>
      <c r="L21" s="84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84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36</v>
      </c>
      <c r="E23" s="30"/>
      <c r="F23" s="30"/>
      <c r="G23" s="30"/>
      <c r="H23" s="30"/>
      <c r="I23" s="27" t="s">
        <v>25</v>
      </c>
      <c r="J23" s="25" t="s">
        <v>37</v>
      </c>
      <c r="K23" s="30"/>
      <c r="L23" s="84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38</v>
      </c>
      <c r="F24" s="30"/>
      <c r="G24" s="30"/>
      <c r="H24" s="30"/>
      <c r="I24" s="27" t="s">
        <v>27</v>
      </c>
      <c r="J24" s="25" t="s">
        <v>3</v>
      </c>
      <c r="K24" s="30"/>
      <c r="L24" s="84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84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39</v>
      </c>
      <c r="E26" s="30"/>
      <c r="F26" s="30"/>
      <c r="G26" s="30"/>
      <c r="H26" s="30"/>
      <c r="I26" s="30"/>
      <c r="J26" s="30"/>
      <c r="K26" s="30"/>
      <c r="L26" s="84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85"/>
      <c r="B27" s="86"/>
      <c r="C27" s="85"/>
      <c r="D27" s="85"/>
      <c r="E27" s="265" t="s">
        <v>3</v>
      </c>
      <c r="F27" s="265"/>
      <c r="G27" s="265"/>
      <c r="H27" s="265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84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59"/>
      <c r="E29" s="59"/>
      <c r="F29" s="59"/>
      <c r="G29" s="59"/>
      <c r="H29" s="59"/>
      <c r="I29" s="59"/>
      <c r="J29" s="59"/>
      <c r="K29" s="59"/>
      <c r="L29" s="84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88" t="s">
        <v>41</v>
      </c>
      <c r="E30" s="30"/>
      <c r="F30" s="30"/>
      <c r="G30" s="30"/>
      <c r="H30" s="30"/>
      <c r="I30" s="30"/>
      <c r="J30" s="64">
        <f>ROUND(J112, 2)</f>
        <v>0</v>
      </c>
      <c r="K30" s="30"/>
      <c r="L30" s="84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59"/>
      <c r="E31" s="59"/>
      <c r="F31" s="59"/>
      <c r="G31" s="59"/>
      <c r="H31" s="59"/>
      <c r="I31" s="59"/>
      <c r="J31" s="59"/>
      <c r="K31" s="59"/>
      <c r="L31" s="84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43</v>
      </c>
      <c r="G32" s="30"/>
      <c r="H32" s="30"/>
      <c r="I32" s="34" t="s">
        <v>42</v>
      </c>
      <c r="J32" s="34" t="s">
        <v>44</v>
      </c>
      <c r="K32" s="30"/>
      <c r="L32" s="84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89" t="s">
        <v>45</v>
      </c>
      <c r="E33" s="27" t="s">
        <v>46</v>
      </c>
      <c r="F33" s="90">
        <f>ROUND((SUM(BE112:BE664)),  2)</f>
        <v>0</v>
      </c>
      <c r="G33" s="30"/>
      <c r="H33" s="30"/>
      <c r="I33" s="91">
        <v>0.21</v>
      </c>
      <c r="J33" s="90">
        <f>ROUND(((SUM(BE112:BE664))*I33),  2)</f>
        <v>0</v>
      </c>
      <c r="K33" s="30"/>
      <c r="L33" s="84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7" t="s">
        <v>47</v>
      </c>
      <c r="F34" s="90">
        <f>ROUND((SUM(BF112:BF664)),  2)</f>
        <v>0</v>
      </c>
      <c r="G34" s="30"/>
      <c r="H34" s="30"/>
      <c r="I34" s="91">
        <v>0.15</v>
      </c>
      <c r="J34" s="90">
        <f>ROUND(((SUM(BF112:BF664))*I34),  2)</f>
        <v>0</v>
      </c>
      <c r="K34" s="30"/>
      <c r="L34" s="84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48</v>
      </c>
      <c r="F35" s="90">
        <f>ROUND((SUM(BG112:BG664)),  2)</f>
        <v>0</v>
      </c>
      <c r="G35" s="30"/>
      <c r="H35" s="30"/>
      <c r="I35" s="91">
        <v>0.21</v>
      </c>
      <c r="J35" s="90">
        <f>0</f>
        <v>0</v>
      </c>
      <c r="K35" s="30"/>
      <c r="L35" s="84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49</v>
      </c>
      <c r="F36" s="90">
        <f>ROUND((SUM(BH112:BH664)),  2)</f>
        <v>0</v>
      </c>
      <c r="G36" s="30"/>
      <c r="H36" s="30"/>
      <c r="I36" s="91">
        <v>0.15</v>
      </c>
      <c r="J36" s="90">
        <f>0</f>
        <v>0</v>
      </c>
      <c r="K36" s="30"/>
      <c r="L36" s="84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7" t="s">
        <v>50</v>
      </c>
      <c r="F37" s="90">
        <f>ROUND((SUM(BI112:BI664)),  2)</f>
        <v>0</v>
      </c>
      <c r="G37" s="30"/>
      <c r="H37" s="30"/>
      <c r="I37" s="91">
        <v>0</v>
      </c>
      <c r="J37" s="90">
        <f>0</f>
        <v>0</v>
      </c>
      <c r="K37" s="30"/>
      <c r="L37" s="84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84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92"/>
      <c r="D39" s="93" t="s">
        <v>51</v>
      </c>
      <c r="E39" s="53"/>
      <c r="F39" s="53"/>
      <c r="G39" s="94" t="s">
        <v>52</v>
      </c>
      <c r="H39" s="95" t="s">
        <v>53</v>
      </c>
      <c r="I39" s="53"/>
      <c r="J39" s="96">
        <f>SUM(J30:J37)</f>
        <v>0</v>
      </c>
      <c r="K39" s="97"/>
      <c r="L39" s="84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84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4" spans="1:31" s="2" customFormat="1" ht="6.9" customHeight="1">
      <c r="A44" s="30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84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4.9" customHeight="1">
      <c r="A45" s="30"/>
      <c r="B45" s="31"/>
      <c r="C45" s="22" t="s">
        <v>89</v>
      </c>
      <c r="D45" s="30"/>
      <c r="E45" s="30"/>
      <c r="F45" s="30"/>
      <c r="G45" s="30"/>
      <c r="H45" s="30"/>
      <c r="I45" s="30"/>
      <c r="J45" s="30"/>
      <c r="K45" s="30"/>
      <c r="L45" s="84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6.9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84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2" customFormat="1" ht="12" customHeight="1">
      <c r="A47" s="30"/>
      <c r="B47" s="31"/>
      <c r="C47" s="27" t="s">
        <v>15</v>
      </c>
      <c r="D47" s="30"/>
      <c r="E47" s="30"/>
      <c r="F47" s="30"/>
      <c r="G47" s="30"/>
      <c r="H47" s="30"/>
      <c r="I47" s="30"/>
      <c r="J47" s="30"/>
      <c r="K47" s="30"/>
      <c r="L47" s="84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2" customFormat="1" ht="16.5" customHeight="1">
      <c r="A48" s="30"/>
      <c r="B48" s="31"/>
      <c r="C48" s="30"/>
      <c r="D48" s="30"/>
      <c r="E48" s="296" t="str">
        <f>E7</f>
        <v>EMET inovation s.r.o. - vývoj, Hlinsko</v>
      </c>
      <c r="F48" s="297"/>
      <c r="G48" s="297"/>
      <c r="H48" s="297"/>
      <c r="I48" s="30"/>
      <c r="J48" s="30"/>
      <c r="K48" s="30"/>
      <c r="L48" s="84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47" s="2" customFormat="1" ht="12" customHeight="1">
      <c r="A49" s="30"/>
      <c r="B49" s="31"/>
      <c r="C49" s="27" t="s">
        <v>87</v>
      </c>
      <c r="D49" s="30"/>
      <c r="E49" s="30"/>
      <c r="F49" s="30"/>
      <c r="G49" s="30"/>
      <c r="H49" s="30"/>
      <c r="I49" s="30"/>
      <c r="J49" s="30"/>
      <c r="K49" s="30"/>
      <c r="L49" s="84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47" s="2" customFormat="1" ht="16.5" customHeight="1">
      <c r="A50" s="30"/>
      <c r="B50" s="31"/>
      <c r="C50" s="30"/>
      <c r="D50" s="30"/>
      <c r="E50" s="282" t="str">
        <f>E9</f>
        <v>01 - Stavební úpravy a nástavba objektu</v>
      </c>
      <c r="F50" s="295"/>
      <c r="G50" s="295"/>
      <c r="H50" s="295"/>
      <c r="I50" s="30"/>
      <c r="J50" s="30"/>
      <c r="K50" s="30"/>
      <c r="L50" s="84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47" s="2" customFormat="1" ht="6.9" customHeight="1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84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47" s="2" customFormat="1" ht="12" customHeight="1">
      <c r="A52" s="30"/>
      <c r="B52" s="31"/>
      <c r="C52" s="27" t="s">
        <v>20</v>
      </c>
      <c r="D52" s="30"/>
      <c r="E52" s="30"/>
      <c r="F52" s="25" t="str">
        <f>F12</f>
        <v>Hlinsko</v>
      </c>
      <c r="G52" s="30"/>
      <c r="H52" s="30"/>
      <c r="I52" s="27" t="s">
        <v>22</v>
      </c>
      <c r="J52" s="48" t="str">
        <f>IF(J12="","",J12)</f>
        <v>3. 11. 2020</v>
      </c>
      <c r="K52" s="30"/>
      <c r="L52" s="84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47" s="2" customFormat="1" ht="6.9" customHeight="1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84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47" s="2" customFormat="1" ht="54.45" customHeight="1">
      <c r="A54" s="30"/>
      <c r="B54" s="31"/>
      <c r="C54" s="27" t="s">
        <v>24</v>
      </c>
      <c r="D54" s="30"/>
      <c r="E54" s="30"/>
      <c r="F54" s="25" t="s">
        <v>1653</v>
      </c>
      <c r="G54" s="30"/>
      <c r="H54" s="30"/>
      <c r="I54" s="27" t="s">
        <v>31</v>
      </c>
      <c r="J54" s="28" t="str">
        <f>E21</f>
        <v>ai5 s.r.o., Sokolovská 428/130, 186 00 Praha 8</v>
      </c>
      <c r="K54" s="30"/>
      <c r="L54" s="84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47" s="2" customFormat="1" ht="40.200000000000003" customHeight="1">
      <c r="A55" s="30"/>
      <c r="B55" s="31"/>
      <c r="C55" s="27" t="s">
        <v>29</v>
      </c>
      <c r="D55" s="30"/>
      <c r="E55" s="30"/>
      <c r="F55" s="25" t="str">
        <f>IF(E18="","",E18)</f>
        <v xml:space="preserve"> </v>
      </c>
      <c r="G55" s="30"/>
      <c r="H55" s="30"/>
      <c r="I55" s="27" t="s">
        <v>36</v>
      </c>
      <c r="J55" s="28" t="str">
        <f>E24</f>
        <v>Petr Krčál, Dukelská 973, 564 01 Žamberk</v>
      </c>
      <c r="K55" s="30"/>
      <c r="L55" s="84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47" s="2" customFormat="1" ht="10.35" customHeight="1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84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47" s="2" customFormat="1" ht="29.25" customHeight="1">
      <c r="A57" s="30"/>
      <c r="B57" s="31"/>
      <c r="C57" s="98" t="s">
        <v>90</v>
      </c>
      <c r="D57" s="92"/>
      <c r="E57" s="92"/>
      <c r="F57" s="92"/>
      <c r="G57" s="92"/>
      <c r="H57" s="92"/>
      <c r="I57" s="92"/>
      <c r="J57" s="99" t="s">
        <v>91</v>
      </c>
      <c r="K57" s="92"/>
      <c r="L57" s="84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47" s="2" customFormat="1" ht="10.35" customHeight="1">
      <c r="A58" s="30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84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47" s="2" customFormat="1" ht="22.95" customHeight="1">
      <c r="A59" s="30"/>
      <c r="B59" s="31"/>
      <c r="C59" s="100" t="s">
        <v>73</v>
      </c>
      <c r="D59" s="30"/>
      <c r="E59" s="30"/>
      <c r="F59" s="30"/>
      <c r="G59" s="30"/>
      <c r="H59" s="30"/>
      <c r="I59" s="30"/>
      <c r="J59" s="64">
        <f>J112</f>
        <v>0</v>
      </c>
      <c r="K59" s="30"/>
      <c r="L59" s="84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U59" s="18" t="s">
        <v>92</v>
      </c>
    </row>
    <row r="60" spans="1:47" s="9" customFormat="1" ht="24.9" customHeight="1">
      <c r="B60" s="101"/>
      <c r="D60" s="102" t="s">
        <v>93</v>
      </c>
      <c r="E60" s="103"/>
      <c r="F60" s="103"/>
      <c r="G60" s="103"/>
      <c r="H60" s="103"/>
      <c r="I60" s="103"/>
      <c r="J60" s="104">
        <f>J113</f>
        <v>0</v>
      </c>
      <c r="L60" s="101"/>
    </row>
    <row r="61" spans="1:47" s="10" customFormat="1" ht="19.95" customHeight="1">
      <c r="B61" s="105"/>
      <c r="D61" s="106" t="s">
        <v>94</v>
      </c>
      <c r="E61" s="107"/>
      <c r="F61" s="107"/>
      <c r="G61" s="107"/>
      <c r="H61" s="107"/>
      <c r="I61" s="107"/>
      <c r="J61" s="108">
        <f>J114</f>
        <v>0</v>
      </c>
      <c r="L61" s="105"/>
    </row>
    <row r="62" spans="1:47" s="10" customFormat="1" ht="19.95" customHeight="1">
      <c r="B62" s="105"/>
      <c r="D62" s="106" t="s">
        <v>95</v>
      </c>
      <c r="E62" s="107"/>
      <c r="F62" s="107"/>
      <c r="G62" s="107"/>
      <c r="H62" s="107"/>
      <c r="I62" s="107"/>
      <c r="J62" s="108">
        <f>J162</f>
        <v>0</v>
      </c>
      <c r="L62" s="105"/>
    </row>
    <row r="63" spans="1:47" s="10" customFormat="1" ht="19.95" customHeight="1">
      <c r="B63" s="105"/>
      <c r="D63" s="106" t="s">
        <v>96</v>
      </c>
      <c r="E63" s="107"/>
      <c r="F63" s="107"/>
      <c r="G63" s="107"/>
      <c r="H63" s="107"/>
      <c r="I63" s="107"/>
      <c r="J63" s="108">
        <f>J167</f>
        <v>0</v>
      </c>
      <c r="L63" s="105"/>
    </row>
    <row r="64" spans="1:47" s="10" customFormat="1" ht="19.95" customHeight="1">
      <c r="B64" s="105"/>
      <c r="D64" s="106" t="s">
        <v>97</v>
      </c>
      <c r="E64" s="107"/>
      <c r="F64" s="107"/>
      <c r="G64" s="107"/>
      <c r="H64" s="107"/>
      <c r="I64" s="107"/>
      <c r="J64" s="108">
        <f>J173</f>
        <v>0</v>
      </c>
      <c r="L64" s="105"/>
    </row>
    <row r="65" spans="2:12" s="10" customFormat="1" ht="19.95" customHeight="1">
      <c r="B65" s="105"/>
      <c r="D65" s="106" t="s">
        <v>98</v>
      </c>
      <c r="E65" s="107"/>
      <c r="F65" s="107"/>
      <c r="G65" s="107"/>
      <c r="H65" s="107"/>
      <c r="I65" s="107"/>
      <c r="J65" s="108">
        <f>J181</f>
        <v>0</v>
      </c>
      <c r="L65" s="105"/>
    </row>
    <row r="66" spans="2:12" s="10" customFormat="1" ht="19.95" customHeight="1">
      <c r="B66" s="105"/>
      <c r="D66" s="106" t="s">
        <v>99</v>
      </c>
      <c r="E66" s="107"/>
      <c r="F66" s="107"/>
      <c r="G66" s="107"/>
      <c r="H66" s="107"/>
      <c r="I66" s="107"/>
      <c r="J66" s="108">
        <f>J189</f>
        <v>0</v>
      </c>
      <c r="L66" s="105"/>
    </row>
    <row r="67" spans="2:12" s="10" customFormat="1" ht="19.95" customHeight="1">
      <c r="B67" s="105"/>
      <c r="D67" s="106" t="s">
        <v>100</v>
      </c>
      <c r="E67" s="107"/>
      <c r="F67" s="107"/>
      <c r="G67" s="107"/>
      <c r="H67" s="107"/>
      <c r="I67" s="107"/>
      <c r="J67" s="108">
        <f>J198</f>
        <v>0</v>
      </c>
      <c r="L67" s="105"/>
    </row>
    <row r="68" spans="2:12" s="10" customFormat="1" ht="19.95" customHeight="1">
      <c r="B68" s="105"/>
      <c r="D68" s="106" t="s">
        <v>101</v>
      </c>
      <c r="E68" s="107"/>
      <c r="F68" s="107"/>
      <c r="G68" s="107"/>
      <c r="H68" s="107"/>
      <c r="I68" s="107"/>
      <c r="J68" s="108">
        <f>J234</f>
        <v>0</v>
      </c>
      <c r="L68" s="105"/>
    </row>
    <row r="69" spans="2:12" s="10" customFormat="1" ht="19.95" customHeight="1">
      <c r="B69" s="105"/>
      <c r="D69" s="106" t="s">
        <v>102</v>
      </c>
      <c r="E69" s="107"/>
      <c r="F69" s="107"/>
      <c r="G69" s="107"/>
      <c r="H69" s="107"/>
      <c r="I69" s="107"/>
      <c r="J69" s="108">
        <f>J240</f>
        <v>0</v>
      </c>
      <c r="L69" s="105"/>
    </row>
    <row r="70" spans="2:12" s="9" customFormat="1" ht="24.9" customHeight="1">
      <c r="B70" s="101"/>
      <c r="D70" s="102" t="s">
        <v>103</v>
      </c>
      <c r="E70" s="103"/>
      <c r="F70" s="103"/>
      <c r="G70" s="103"/>
      <c r="H70" s="103"/>
      <c r="I70" s="103"/>
      <c r="J70" s="104">
        <f>J242</f>
        <v>0</v>
      </c>
      <c r="L70" s="101"/>
    </row>
    <row r="71" spans="2:12" s="10" customFormat="1" ht="19.95" customHeight="1">
      <c r="B71" s="105"/>
      <c r="D71" s="106" t="s">
        <v>104</v>
      </c>
      <c r="E71" s="107"/>
      <c r="F71" s="107"/>
      <c r="G71" s="107"/>
      <c r="H71" s="107"/>
      <c r="I71" s="107"/>
      <c r="J71" s="108">
        <f>J243</f>
        <v>0</v>
      </c>
      <c r="L71" s="105"/>
    </row>
    <row r="72" spans="2:12" s="10" customFormat="1" ht="19.95" customHeight="1">
      <c r="B72" s="105"/>
      <c r="D72" s="106" t="s">
        <v>105</v>
      </c>
      <c r="E72" s="107"/>
      <c r="F72" s="107"/>
      <c r="G72" s="107"/>
      <c r="H72" s="107"/>
      <c r="I72" s="107"/>
      <c r="J72" s="108">
        <f>J282</f>
        <v>0</v>
      </c>
      <c r="L72" s="105"/>
    </row>
    <row r="73" spans="2:12" s="10" customFormat="1" ht="19.95" customHeight="1">
      <c r="B73" s="105"/>
      <c r="D73" s="106" t="s">
        <v>106</v>
      </c>
      <c r="E73" s="107"/>
      <c r="F73" s="107"/>
      <c r="G73" s="107"/>
      <c r="H73" s="107"/>
      <c r="I73" s="107"/>
      <c r="J73" s="108">
        <f>J313</f>
        <v>0</v>
      </c>
      <c r="L73" s="105"/>
    </row>
    <row r="74" spans="2:12" s="10" customFormat="1" ht="19.95" customHeight="1">
      <c r="B74" s="105"/>
      <c r="D74" s="106" t="s">
        <v>107</v>
      </c>
      <c r="E74" s="107"/>
      <c r="F74" s="107"/>
      <c r="G74" s="107"/>
      <c r="H74" s="107"/>
      <c r="I74" s="107"/>
      <c r="J74" s="108">
        <f>J323</f>
        <v>0</v>
      </c>
      <c r="L74" s="105"/>
    </row>
    <row r="75" spans="2:12" s="10" customFormat="1" ht="19.95" customHeight="1">
      <c r="B75" s="105"/>
      <c r="D75" s="106" t="s">
        <v>108</v>
      </c>
      <c r="E75" s="107"/>
      <c r="F75" s="107"/>
      <c r="G75" s="107"/>
      <c r="H75" s="107"/>
      <c r="I75" s="107"/>
      <c r="J75" s="108">
        <f>J333</f>
        <v>0</v>
      </c>
      <c r="L75" s="105"/>
    </row>
    <row r="76" spans="2:12" s="10" customFormat="1" ht="19.95" customHeight="1">
      <c r="B76" s="105"/>
      <c r="D76" s="106" t="s">
        <v>109</v>
      </c>
      <c r="E76" s="107"/>
      <c r="F76" s="107"/>
      <c r="G76" s="107"/>
      <c r="H76" s="107"/>
      <c r="I76" s="107"/>
      <c r="J76" s="108">
        <f>J338</f>
        <v>0</v>
      </c>
      <c r="L76" s="105"/>
    </row>
    <row r="77" spans="2:12" s="10" customFormat="1" ht="19.95" customHeight="1">
      <c r="B77" s="105"/>
      <c r="D77" s="106" t="s">
        <v>110</v>
      </c>
      <c r="E77" s="107"/>
      <c r="F77" s="107"/>
      <c r="G77" s="107"/>
      <c r="H77" s="107"/>
      <c r="I77" s="107"/>
      <c r="J77" s="108">
        <f>J376</f>
        <v>0</v>
      </c>
      <c r="L77" s="105"/>
    </row>
    <row r="78" spans="2:12" s="10" customFormat="1" ht="19.95" customHeight="1">
      <c r="B78" s="105"/>
      <c r="D78" s="106" t="s">
        <v>111</v>
      </c>
      <c r="E78" s="107"/>
      <c r="F78" s="107"/>
      <c r="G78" s="107"/>
      <c r="H78" s="107"/>
      <c r="I78" s="107"/>
      <c r="J78" s="108">
        <f>J385</f>
        <v>0</v>
      </c>
      <c r="L78" s="105"/>
    </row>
    <row r="79" spans="2:12" s="10" customFormat="1" ht="19.95" customHeight="1">
      <c r="B79" s="105"/>
      <c r="D79" s="106" t="s">
        <v>112</v>
      </c>
      <c r="E79" s="107"/>
      <c r="F79" s="107"/>
      <c r="G79" s="107"/>
      <c r="H79" s="107"/>
      <c r="I79" s="107"/>
      <c r="J79" s="108">
        <f>J426</f>
        <v>0</v>
      </c>
      <c r="L79" s="105"/>
    </row>
    <row r="80" spans="2:12" s="10" customFormat="1" ht="19.95" customHeight="1">
      <c r="B80" s="105"/>
      <c r="D80" s="106" t="s">
        <v>113</v>
      </c>
      <c r="E80" s="107"/>
      <c r="F80" s="107"/>
      <c r="G80" s="107"/>
      <c r="H80" s="107"/>
      <c r="I80" s="107"/>
      <c r="J80" s="108">
        <f>J488</f>
        <v>0</v>
      </c>
      <c r="L80" s="105"/>
    </row>
    <row r="81" spans="1:31" s="10" customFormat="1" ht="19.95" customHeight="1">
      <c r="B81" s="105"/>
      <c r="D81" s="106" t="s">
        <v>114</v>
      </c>
      <c r="E81" s="107"/>
      <c r="F81" s="107"/>
      <c r="G81" s="107"/>
      <c r="H81" s="107"/>
      <c r="I81" s="107"/>
      <c r="J81" s="108">
        <f>J505</f>
        <v>0</v>
      </c>
      <c r="L81" s="105"/>
    </row>
    <row r="82" spans="1:31" s="10" customFormat="1" ht="19.95" customHeight="1">
      <c r="B82" s="105"/>
      <c r="D82" s="106" t="s">
        <v>115</v>
      </c>
      <c r="E82" s="107"/>
      <c r="F82" s="107"/>
      <c r="G82" s="107"/>
      <c r="H82" s="107"/>
      <c r="I82" s="107"/>
      <c r="J82" s="108">
        <f>J517</f>
        <v>0</v>
      </c>
      <c r="L82" s="105"/>
    </row>
    <row r="83" spans="1:31" s="10" customFormat="1" ht="19.95" customHeight="1">
      <c r="B83" s="105"/>
      <c r="D83" s="106" t="s">
        <v>116</v>
      </c>
      <c r="E83" s="107"/>
      <c r="F83" s="107"/>
      <c r="G83" s="107"/>
      <c r="H83" s="107"/>
      <c r="I83" s="107"/>
      <c r="J83" s="108">
        <f>J568</f>
        <v>0</v>
      </c>
      <c r="L83" s="105"/>
    </row>
    <row r="84" spans="1:31" s="10" customFormat="1" ht="19.95" customHeight="1">
      <c r="B84" s="105"/>
      <c r="D84" s="106" t="s">
        <v>117</v>
      </c>
      <c r="E84" s="107"/>
      <c r="F84" s="107"/>
      <c r="G84" s="107"/>
      <c r="H84" s="107"/>
      <c r="I84" s="107"/>
      <c r="J84" s="108">
        <f>J585</f>
        <v>0</v>
      </c>
      <c r="L84" s="105"/>
    </row>
    <row r="85" spans="1:31" s="10" customFormat="1" ht="19.95" customHeight="1">
      <c r="B85" s="105"/>
      <c r="D85" s="106" t="s">
        <v>118</v>
      </c>
      <c r="E85" s="107"/>
      <c r="F85" s="107"/>
      <c r="G85" s="107"/>
      <c r="H85" s="107"/>
      <c r="I85" s="107"/>
      <c r="J85" s="108">
        <f>J603</f>
        <v>0</v>
      </c>
      <c r="L85" s="105"/>
    </row>
    <row r="86" spans="1:31" s="10" customFormat="1" ht="19.95" customHeight="1">
      <c r="B86" s="105"/>
      <c r="D86" s="106" t="s">
        <v>119</v>
      </c>
      <c r="E86" s="107"/>
      <c r="F86" s="107"/>
      <c r="G86" s="107"/>
      <c r="H86" s="107"/>
      <c r="I86" s="107"/>
      <c r="J86" s="108">
        <f>J627</f>
        <v>0</v>
      </c>
      <c r="L86" s="105"/>
    </row>
    <row r="87" spans="1:31" s="10" customFormat="1" ht="19.95" customHeight="1">
      <c r="B87" s="105"/>
      <c r="D87" s="106" t="s">
        <v>120</v>
      </c>
      <c r="E87" s="107"/>
      <c r="F87" s="107"/>
      <c r="G87" s="107"/>
      <c r="H87" s="107"/>
      <c r="I87" s="107"/>
      <c r="J87" s="108">
        <f>J632</f>
        <v>0</v>
      </c>
      <c r="L87" s="105"/>
    </row>
    <row r="88" spans="1:31" s="9" customFormat="1" ht="24.9" customHeight="1">
      <c r="B88" s="101"/>
      <c r="D88" s="102" t="s">
        <v>121</v>
      </c>
      <c r="E88" s="103"/>
      <c r="F88" s="103"/>
      <c r="G88" s="103"/>
      <c r="H88" s="103"/>
      <c r="I88" s="103"/>
      <c r="J88" s="104">
        <f>J650</f>
        <v>0</v>
      </c>
      <c r="L88" s="101"/>
    </row>
    <row r="89" spans="1:31" s="9" customFormat="1" ht="24.9" customHeight="1">
      <c r="B89" s="101"/>
      <c r="D89" s="102" t="s">
        <v>122</v>
      </c>
      <c r="E89" s="103"/>
      <c r="F89" s="103"/>
      <c r="G89" s="103"/>
      <c r="H89" s="103"/>
      <c r="I89" s="103"/>
      <c r="J89" s="104">
        <f>J656</f>
        <v>0</v>
      </c>
      <c r="L89" s="101"/>
    </row>
    <row r="90" spans="1:31" s="9" customFormat="1" ht="24.9" customHeight="1">
      <c r="B90" s="101"/>
      <c r="D90" s="102" t="s">
        <v>123</v>
      </c>
      <c r="E90" s="103"/>
      <c r="F90" s="103"/>
      <c r="G90" s="103"/>
      <c r="H90" s="103"/>
      <c r="I90" s="103"/>
      <c r="J90" s="104">
        <f>J658</f>
        <v>0</v>
      </c>
      <c r="L90" s="101"/>
    </row>
    <row r="91" spans="1:31" s="10" customFormat="1" ht="19.95" customHeight="1">
      <c r="B91" s="105"/>
      <c r="D91" s="106" t="s">
        <v>124</v>
      </c>
      <c r="E91" s="107"/>
      <c r="F91" s="107"/>
      <c r="G91" s="107"/>
      <c r="H91" s="107"/>
      <c r="I91" s="107"/>
      <c r="J91" s="108">
        <f>J659</f>
        <v>0</v>
      </c>
      <c r="L91" s="105"/>
    </row>
    <row r="92" spans="1:31" s="10" customFormat="1" ht="19.95" customHeight="1">
      <c r="B92" s="105"/>
      <c r="D92" s="106" t="s">
        <v>125</v>
      </c>
      <c r="E92" s="107"/>
      <c r="F92" s="107"/>
      <c r="G92" s="107"/>
      <c r="H92" s="107"/>
      <c r="I92" s="107"/>
      <c r="J92" s="108">
        <f>J662</f>
        <v>0</v>
      </c>
      <c r="L92" s="105"/>
    </row>
    <row r="93" spans="1:31" s="2" customFormat="1" ht="21.7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84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6.9" customHeight="1">
      <c r="A94" s="30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84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8" spans="1:63" s="2" customFormat="1" ht="6.9" customHeight="1">
      <c r="A98" s="30"/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84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3" s="2" customFormat="1" ht="24.9" customHeight="1">
      <c r="A99" s="30"/>
      <c r="B99" s="31"/>
      <c r="C99" s="22" t="s">
        <v>126</v>
      </c>
      <c r="D99" s="30"/>
      <c r="E99" s="30"/>
      <c r="F99" s="30"/>
      <c r="G99" s="30"/>
      <c r="H99" s="30"/>
      <c r="I99" s="30"/>
      <c r="J99" s="30"/>
      <c r="K99" s="30"/>
      <c r="L99" s="84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3" s="2" customFormat="1" ht="6.9" customHeight="1">
      <c r="A100" s="30"/>
      <c r="B100" s="31"/>
      <c r="C100" s="30"/>
      <c r="D100" s="30"/>
      <c r="E100" s="30"/>
      <c r="F100" s="30"/>
      <c r="G100" s="30"/>
      <c r="H100" s="30"/>
      <c r="I100" s="30"/>
      <c r="J100" s="30"/>
      <c r="K100" s="30"/>
      <c r="L100" s="84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63" s="2" customFormat="1" ht="12" customHeight="1">
      <c r="A101" s="30"/>
      <c r="B101" s="31"/>
      <c r="C101" s="27" t="s">
        <v>15</v>
      </c>
      <c r="D101" s="30"/>
      <c r="E101" s="30"/>
      <c r="F101" s="30"/>
      <c r="G101" s="30"/>
      <c r="H101" s="30"/>
      <c r="I101" s="30"/>
      <c r="J101" s="30"/>
      <c r="K101" s="30"/>
      <c r="L101" s="84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63" s="2" customFormat="1" ht="16.5" customHeight="1">
      <c r="A102" s="30"/>
      <c r="B102" s="31"/>
      <c r="C102" s="30"/>
      <c r="D102" s="30"/>
      <c r="E102" s="296" t="str">
        <f>E7</f>
        <v>EMET inovation s.r.o. - vývoj, Hlinsko</v>
      </c>
      <c r="F102" s="297"/>
      <c r="G102" s="297"/>
      <c r="H102" s="297"/>
      <c r="I102" s="30"/>
      <c r="J102" s="30"/>
      <c r="K102" s="30"/>
      <c r="L102" s="84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63" s="2" customFormat="1" ht="12" customHeight="1">
      <c r="A103" s="30"/>
      <c r="B103" s="31"/>
      <c r="C103" s="27" t="s">
        <v>87</v>
      </c>
      <c r="D103" s="30"/>
      <c r="E103" s="30"/>
      <c r="F103" s="30"/>
      <c r="G103" s="30"/>
      <c r="H103" s="30"/>
      <c r="I103" s="30"/>
      <c r="J103" s="30"/>
      <c r="K103" s="30"/>
      <c r="L103" s="84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63" s="2" customFormat="1" ht="16.5" customHeight="1">
      <c r="A104" s="30"/>
      <c r="B104" s="31"/>
      <c r="C104" s="30"/>
      <c r="D104" s="30"/>
      <c r="E104" s="282" t="str">
        <f>E9</f>
        <v>01 - Stavební úpravy a nástavba objektu</v>
      </c>
      <c r="F104" s="295"/>
      <c r="G104" s="295"/>
      <c r="H104" s="295"/>
      <c r="I104" s="30"/>
      <c r="J104" s="30"/>
      <c r="K104" s="30"/>
      <c r="L104" s="84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63" s="2" customFormat="1" ht="6.9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84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63" s="2" customFormat="1" ht="12" customHeight="1">
      <c r="A106" s="30"/>
      <c r="B106" s="31"/>
      <c r="C106" s="27" t="s">
        <v>20</v>
      </c>
      <c r="D106" s="30"/>
      <c r="E106" s="30"/>
      <c r="F106" s="25" t="str">
        <f>F12</f>
        <v>Hlinsko</v>
      </c>
      <c r="G106" s="30"/>
      <c r="H106" s="30"/>
      <c r="I106" s="27" t="s">
        <v>22</v>
      </c>
      <c r="J106" s="48" t="str">
        <f>IF(J12="","",J12)</f>
        <v>3. 11. 2020</v>
      </c>
      <c r="K106" s="30"/>
      <c r="L106" s="84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63" s="2" customFormat="1" ht="6.9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84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63" s="2" customFormat="1" ht="54.45" customHeight="1">
      <c r="A108" s="30"/>
      <c r="B108" s="31"/>
      <c r="C108" s="27" t="s">
        <v>24</v>
      </c>
      <c r="D108" s="30"/>
      <c r="E108" s="30"/>
      <c r="F108" s="25" t="str">
        <f>E15</f>
        <v>EMET inovation s.r.o., Frenštátská 257, 739 11 Frýdlant nad Ostravicí</v>
      </c>
      <c r="G108" s="30"/>
      <c r="H108" s="30"/>
      <c r="I108" s="27" t="s">
        <v>31</v>
      </c>
      <c r="J108" s="28" t="str">
        <f>E21</f>
        <v>ai5 s.r.o., Sokolovská 428/130, 186 00 Praha 8</v>
      </c>
      <c r="K108" s="30"/>
      <c r="L108" s="84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3" s="2" customFormat="1" ht="40.200000000000003" customHeight="1">
      <c r="A109" s="30"/>
      <c r="B109" s="31"/>
      <c r="C109" s="27" t="s">
        <v>29</v>
      </c>
      <c r="D109" s="30"/>
      <c r="E109" s="30"/>
      <c r="F109" s="25" t="str">
        <f>IF(E18="","",E18)</f>
        <v xml:space="preserve"> </v>
      </c>
      <c r="G109" s="30"/>
      <c r="H109" s="30"/>
      <c r="I109" s="27" t="s">
        <v>36</v>
      </c>
      <c r="J109" s="28" t="str">
        <f>E24</f>
        <v>Petr Krčál, Dukelská 973, 564 01 Žamberk</v>
      </c>
      <c r="K109" s="30"/>
      <c r="L109" s="84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63" s="2" customFormat="1" ht="10.3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84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63" s="11" customFormat="1" ht="29.25" customHeight="1">
      <c r="A111" s="109"/>
      <c r="B111" s="110"/>
      <c r="C111" s="111" t="s">
        <v>127</v>
      </c>
      <c r="D111" s="112" t="s">
        <v>60</v>
      </c>
      <c r="E111" s="112" t="s">
        <v>56</v>
      </c>
      <c r="F111" s="112" t="s">
        <v>57</v>
      </c>
      <c r="G111" s="112" t="s">
        <v>128</v>
      </c>
      <c r="H111" s="112" t="s">
        <v>129</v>
      </c>
      <c r="I111" s="112" t="s">
        <v>130</v>
      </c>
      <c r="J111" s="112" t="s">
        <v>91</v>
      </c>
      <c r="K111" s="113" t="s">
        <v>131</v>
      </c>
      <c r="L111" s="114"/>
      <c r="M111" s="55" t="s">
        <v>3</v>
      </c>
      <c r="N111" s="56" t="s">
        <v>45</v>
      </c>
      <c r="O111" s="56" t="s">
        <v>132</v>
      </c>
      <c r="P111" s="56" t="s">
        <v>133</v>
      </c>
      <c r="Q111" s="56" t="s">
        <v>134</v>
      </c>
      <c r="R111" s="56" t="s">
        <v>135</v>
      </c>
      <c r="S111" s="56" t="s">
        <v>136</v>
      </c>
      <c r="T111" s="57" t="s">
        <v>137</v>
      </c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</row>
    <row r="112" spans="1:63" s="2" customFormat="1" ht="22.95" customHeight="1">
      <c r="A112" s="30"/>
      <c r="B112" s="31"/>
      <c r="C112" s="62" t="s">
        <v>138</v>
      </c>
      <c r="D112" s="30"/>
      <c r="E112" s="30"/>
      <c r="F112" s="30"/>
      <c r="G112" s="30"/>
      <c r="H112" s="30"/>
      <c r="I112" s="30"/>
      <c r="J112" s="115">
        <f>BK112</f>
        <v>0</v>
      </c>
      <c r="K112" s="30"/>
      <c r="L112" s="31"/>
      <c r="M112" s="58"/>
      <c r="N112" s="49"/>
      <c r="O112" s="59"/>
      <c r="P112" s="116">
        <f>P113+P242+P650+P656+P658</f>
        <v>3112.670126</v>
      </c>
      <c r="Q112" s="59"/>
      <c r="R112" s="116">
        <f>R113+R242+R650+R656+R658</f>
        <v>93.274342360000006</v>
      </c>
      <c r="S112" s="59"/>
      <c r="T112" s="117">
        <f>T113+T242+T650+T656+T658</f>
        <v>38.318702540000004</v>
      </c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T112" s="18" t="s">
        <v>74</v>
      </c>
      <c r="AU112" s="18" t="s">
        <v>92</v>
      </c>
      <c r="BK112" s="118">
        <f>BK113+BK242+BK650+BK656+BK658</f>
        <v>0</v>
      </c>
    </row>
    <row r="113" spans="1:65" s="12" customFormat="1" ht="25.95" customHeight="1">
      <c r="B113" s="119"/>
      <c r="D113" s="120" t="s">
        <v>74</v>
      </c>
      <c r="E113" s="121" t="s">
        <v>139</v>
      </c>
      <c r="F113" s="121" t="s">
        <v>140</v>
      </c>
      <c r="J113" s="122">
        <f>BK113</f>
        <v>0</v>
      </c>
      <c r="L113" s="119"/>
      <c r="M113" s="123"/>
      <c r="N113" s="124"/>
      <c r="O113" s="124"/>
      <c r="P113" s="125">
        <f>P114+P162+P167+P173+P181+P189+P198+P234+P240</f>
        <v>1296.954788</v>
      </c>
      <c r="Q113" s="124"/>
      <c r="R113" s="125">
        <f>R114+R162+R167+R173+R181+R189+R198+R234+R240</f>
        <v>65.200839020000004</v>
      </c>
      <c r="S113" s="124"/>
      <c r="T113" s="126">
        <f>T114+T162+T167+T173+T181+T189+T198+T234+T240</f>
        <v>33.576000000000001</v>
      </c>
      <c r="AR113" s="120" t="s">
        <v>83</v>
      </c>
      <c r="AT113" s="127" t="s">
        <v>74</v>
      </c>
      <c r="AU113" s="127" t="s">
        <v>75</v>
      </c>
      <c r="AY113" s="120" t="s">
        <v>141</v>
      </c>
      <c r="BK113" s="128">
        <f>BK114+BK162+BK167+BK173+BK181+BK189+BK198+BK234+BK240</f>
        <v>0</v>
      </c>
    </row>
    <row r="114" spans="1:65" s="12" customFormat="1" ht="22.95" customHeight="1">
      <c r="B114" s="119"/>
      <c r="D114" s="120" t="s">
        <v>74</v>
      </c>
      <c r="E114" s="129" t="s">
        <v>83</v>
      </c>
      <c r="F114" s="129" t="s">
        <v>142</v>
      </c>
      <c r="J114" s="130">
        <f>BK114</f>
        <v>0</v>
      </c>
      <c r="L114" s="119"/>
      <c r="M114" s="123"/>
      <c r="N114" s="124"/>
      <c r="O114" s="124"/>
      <c r="P114" s="125">
        <f>SUM(P115:P161)</f>
        <v>616.52079999999989</v>
      </c>
      <c r="Q114" s="124"/>
      <c r="R114" s="125">
        <f>SUM(R115:R161)</f>
        <v>0.118816</v>
      </c>
      <c r="S114" s="124"/>
      <c r="T114" s="126">
        <f>SUM(T115:T161)</f>
        <v>32.076000000000001</v>
      </c>
      <c r="AR114" s="120" t="s">
        <v>83</v>
      </c>
      <c r="AT114" s="127" t="s">
        <v>74</v>
      </c>
      <c r="AU114" s="127" t="s">
        <v>83</v>
      </c>
      <c r="AY114" s="120" t="s">
        <v>141</v>
      </c>
      <c r="BK114" s="128">
        <f>SUM(BK115:BK161)</f>
        <v>0</v>
      </c>
    </row>
    <row r="115" spans="1:65" s="2" customFormat="1" ht="37.950000000000003" customHeight="1">
      <c r="A115" s="30"/>
      <c r="B115" s="131"/>
      <c r="C115" s="132" t="s">
        <v>83</v>
      </c>
      <c r="D115" s="132" t="s">
        <v>143</v>
      </c>
      <c r="E115" s="133" t="s">
        <v>144</v>
      </c>
      <c r="F115" s="134" t="s">
        <v>145</v>
      </c>
      <c r="G115" s="135" t="s">
        <v>146</v>
      </c>
      <c r="H115" s="136">
        <v>27.36</v>
      </c>
      <c r="I115" s="137"/>
      <c r="J115" s="137">
        <f>ROUND(I115*H115,2)</f>
        <v>0</v>
      </c>
      <c r="K115" s="134" t="s">
        <v>147</v>
      </c>
      <c r="L115" s="31"/>
      <c r="M115" s="138" t="s">
        <v>3</v>
      </c>
      <c r="N115" s="139" t="s">
        <v>46</v>
      </c>
      <c r="O115" s="140">
        <v>0.41</v>
      </c>
      <c r="P115" s="140">
        <f>O115*H115</f>
        <v>11.217599999999999</v>
      </c>
      <c r="Q115" s="140">
        <v>0</v>
      </c>
      <c r="R115" s="140">
        <f>Q115*H115</f>
        <v>0</v>
      </c>
      <c r="S115" s="140">
        <v>0.26</v>
      </c>
      <c r="T115" s="141">
        <f>S115*H115</f>
        <v>7.1135999999999999</v>
      </c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R115" s="142" t="s">
        <v>148</v>
      </c>
      <c r="AT115" s="142" t="s">
        <v>143</v>
      </c>
      <c r="AU115" s="142" t="s">
        <v>85</v>
      </c>
      <c r="AY115" s="18" t="s">
        <v>141</v>
      </c>
      <c r="BE115" s="143">
        <f>IF(N115="základní",J115,0)</f>
        <v>0</v>
      </c>
      <c r="BF115" s="143">
        <f>IF(N115="snížená",J115,0)</f>
        <v>0</v>
      </c>
      <c r="BG115" s="143">
        <f>IF(N115="zákl. přenesená",J115,0)</f>
        <v>0</v>
      </c>
      <c r="BH115" s="143">
        <f>IF(N115="sníž. přenesená",J115,0)</f>
        <v>0</v>
      </c>
      <c r="BI115" s="143">
        <f>IF(N115="nulová",J115,0)</f>
        <v>0</v>
      </c>
      <c r="BJ115" s="18" t="s">
        <v>83</v>
      </c>
      <c r="BK115" s="143">
        <f>ROUND(I115*H115,2)</f>
        <v>0</v>
      </c>
      <c r="BL115" s="18" t="s">
        <v>148</v>
      </c>
      <c r="BM115" s="142" t="s">
        <v>149</v>
      </c>
    </row>
    <row r="116" spans="1:65" s="13" customFormat="1">
      <c r="B116" s="144"/>
      <c r="D116" s="145" t="s">
        <v>150</v>
      </c>
      <c r="E116" s="146" t="s">
        <v>3</v>
      </c>
      <c r="F116" s="147" t="s">
        <v>151</v>
      </c>
      <c r="H116" s="148">
        <v>27.36</v>
      </c>
      <c r="L116" s="144"/>
      <c r="M116" s="149"/>
      <c r="N116" s="150"/>
      <c r="O116" s="150"/>
      <c r="P116" s="150"/>
      <c r="Q116" s="150"/>
      <c r="R116" s="150"/>
      <c r="S116" s="150"/>
      <c r="T116" s="151"/>
      <c r="AT116" s="146" t="s">
        <v>150</v>
      </c>
      <c r="AU116" s="146" t="s">
        <v>85</v>
      </c>
      <c r="AV116" s="13" t="s">
        <v>85</v>
      </c>
      <c r="AW116" s="13" t="s">
        <v>35</v>
      </c>
      <c r="AX116" s="13" t="s">
        <v>75</v>
      </c>
      <c r="AY116" s="146" t="s">
        <v>141</v>
      </c>
    </row>
    <row r="117" spans="1:65" s="14" customFormat="1">
      <c r="B117" s="152"/>
      <c r="D117" s="145" t="s">
        <v>150</v>
      </c>
      <c r="E117" s="153" t="s">
        <v>3</v>
      </c>
      <c r="F117" s="154" t="s">
        <v>152</v>
      </c>
      <c r="H117" s="155">
        <v>27.36</v>
      </c>
      <c r="L117" s="152"/>
      <c r="M117" s="156"/>
      <c r="N117" s="157"/>
      <c r="O117" s="157"/>
      <c r="P117" s="157"/>
      <c r="Q117" s="157"/>
      <c r="R117" s="157"/>
      <c r="S117" s="157"/>
      <c r="T117" s="158"/>
      <c r="AT117" s="153" t="s">
        <v>150</v>
      </c>
      <c r="AU117" s="153" t="s">
        <v>85</v>
      </c>
      <c r="AV117" s="14" t="s">
        <v>148</v>
      </c>
      <c r="AW117" s="14" t="s">
        <v>35</v>
      </c>
      <c r="AX117" s="14" t="s">
        <v>83</v>
      </c>
      <c r="AY117" s="153" t="s">
        <v>141</v>
      </c>
    </row>
    <row r="118" spans="1:65" s="2" customFormat="1" ht="24.15" customHeight="1">
      <c r="A118" s="30"/>
      <c r="B118" s="131"/>
      <c r="C118" s="132" t="s">
        <v>85</v>
      </c>
      <c r="D118" s="132" t="s">
        <v>143</v>
      </c>
      <c r="E118" s="133" t="s">
        <v>153</v>
      </c>
      <c r="F118" s="134" t="s">
        <v>154</v>
      </c>
      <c r="G118" s="135" t="s">
        <v>146</v>
      </c>
      <c r="H118" s="136">
        <v>25.8</v>
      </c>
      <c r="I118" s="137"/>
      <c r="J118" s="137">
        <f>ROUND(I118*H118,2)</f>
        <v>0</v>
      </c>
      <c r="K118" s="134" t="s">
        <v>147</v>
      </c>
      <c r="L118" s="31"/>
      <c r="M118" s="138" t="s">
        <v>3</v>
      </c>
      <c r="N118" s="139" t="s">
        <v>46</v>
      </c>
      <c r="O118" s="140">
        <v>0.77200000000000002</v>
      </c>
      <c r="P118" s="140">
        <f>O118*H118</f>
        <v>19.9176</v>
      </c>
      <c r="Q118" s="140">
        <v>0</v>
      </c>
      <c r="R118" s="140">
        <f>Q118*H118</f>
        <v>0</v>
      </c>
      <c r="S118" s="140">
        <v>0.22</v>
      </c>
      <c r="T118" s="141">
        <f>S118*H118</f>
        <v>5.6760000000000002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R118" s="142" t="s">
        <v>148</v>
      </c>
      <c r="AT118" s="142" t="s">
        <v>143</v>
      </c>
      <c r="AU118" s="142" t="s">
        <v>85</v>
      </c>
      <c r="AY118" s="18" t="s">
        <v>141</v>
      </c>
      <c r="BE118" s="143">
        <f>IF(N118="základní",J118,0)</f>
        <v>0</v>
      </c>
      <c r="BF118" s="143">
        <f>IF(N118="snížená",J118,0)</f>
        <v>0</v>
      </c>
      <c r="BG118" s="143">
        <f>IF(N118="zákl. přenesená",J118,0)</f>
        <v>0</v>
      </c>
      <c r="BH118" s="143">
        <f>IF(N118="sníž. přenesená",J118,0)</f>
        <v>0</v>
      </c>
      <c r="BI118" s="143">
        <f>IF(N118="nulová",J118,0)</f>
        <v>0</v>
      </c>
      <c r="BJ118" s="18" t="s">
        <v>83</v>
      </c>
      <c r="BK118" s="143">
        <f>ROUND(I118*H118,2)</f>
        <v>0</v>
      </c>
      <c r="BL118" s="18" t="s">
        <v>148</v>
      </c>
      <c r="BM118" s="142" t="s">
        <v>155</v>
      </c>
    </row>
    <row r="119" spans="1:65" s="13" customFormat="1">
      <c r="B119" s="144"/>
      <c r="D119" s="145" t="s">
        <v>150</v>
      </c>
      <c r="E119" s="146" t="s">
        <v>3</v>
      </c>
      <c r="F119" s="147" t="s">
        <v>156</v>
      </c>
      <c r="H119" s="148">
        <v>25.8</v>
      </c>
      <c r="L119" s="144"/>
      <c r="M119" s="149"/>
      <c r="N119" s="150"/>
      <c r="O119" s="150"/>
      <c r="P119" s="150"/>
      <c r="Q119" s="150"/>
      <c r="R119" s="150"/>
      <c r="S119" s="150"/>
      <c r="T119" s="151"/>
      <c r="AT119" s="146" t="s">
        <v>150</v>
      </c>
      <c r="AU119" s="146" t="s">
        <v>85</v>
      </c>
      <c r="AV119" s="13" t="s">
        <v>85</v>
      </c>
      <c r="AW119" s="13" t="s">
        <v>35</v>
      </c>
      <c r="AX119" s="13" t="s">
        <v>75</v>
      </c>
      <c r="AY119" s="146" t="s">
        <v>141</v>
      </c>
    </row>
    <row r="120" spans="1:65" s="14" customFormat="1">
      <c r="B120" s="152"/>
      <c r="D120" s="145" t="s">
        <v>150</v>
      </c>
      <c r="E120" s="153" t="s">
        <v>3</v>
      </c>
      <c r="F120" s="154" t="s">
        <v>152</v>
      </c>
      <c r="H120" s="155">
        <v>25.8</v>
      </c>
      <c r="L120" s="152"/>
      <c r="M120" s="156"/>
      <c r="N120" s="157"/>
      <c r="O120" s="157"/>
      <c r="P120" s="157"/>
      <c r="Q120" s="157"/>
      <c r="R120" s="157"/>
      <c r="S120" s="157"/>
      <c r="T120" s="158"/>
      <c r="AT120" s="153" t="s">
        <v>150</v>
      </c>
      <c r="AU120" s="153" t="s">
        <v>85</v>
      </c>
      <c r="AV120" s="14" t="s">
        <v>148</v>
      </c>
      <c r="AW120" s="14" t="s">
        <v>35</v>
      </c>
      <c r="AX120" s="14" t="s">
        <v>83</v>
      </c>
      <c r="AY120" s="153" t="s">
        <v>141</v>
      </c>
    </row>
    <row r="121" spans="1:65" s="2" customFormat="1" ht="24.15" customHeight="1">
      <c r="A121" s="30"/>
      <c r="B121" s="131"/>
      <c r="C121" s="132" t="s">
        <v>157</v>
      </c>
      <c r="D121" s="132" t="s">
        <v>143</v>
      </c>
      <c r="E121" s="133" t="s">
        <v>158</v>
      </c>
      <c r="F121" s="134" t="s">
        <v>159</v>
      </c>
      <c r="G121" s="135" t="s">
        <v>146</v>
      </c>
      <c r="H121" s="136">
        <v>27.36</v>
      </c>
      <c r="I121" s="137"/>
      <c r="J121" s="137">
        <f t="shared" ref="J121:J127" si="0">ROUND(I121*H121,2)</f>
        <v>0</v>
      </c>
      <c r="K121" s="134" t="s">
        <v>147</v>
      </c>
      <c r="L121" s="31"/>
      <c r="M121" s="138" t="s">
        <v>3</v>
      </c>
      <c r="N121" s="139" t="s">
        <v>46</v>
      </c>
      <c r="O121" s="140">
        <v>0.69499999999999995</v>
      </c>
      <c r="P121" s="140">
        <f t="shared" ref="P121:P127" si="1">O121*H121</f>
        <v>19.015199999999997</v>
      </c>
      <c r="Q121" s="140">
        <v>0</v>
      </c>
      <c r="R121" s="140">
        <f t="shared" ref="R121:R127" si="2">Q121*H121</f>
        <v>0</v>
      </c>
      <c r="S121" s="140">
        <v>0.28999999999999998</v>
      </c>
      <c r="T121" s="141">
        <f t="shared" ref="T121:T127" si="3">S121*H121</f>
        <v>7.9343999999999992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42" t="s">
        <v>148</v>
      </c>
      <c r="AT121" s="142" t="s">
        <v>143</v>
      </c>
      <c r="AU121" s="142" t="s">
        <v>85</v>
      </c>
      <c r="AY121" s="18" t="s">
        <v>141</v>
      </c>
      <c r="BE121" s="143">
        <f t="shared" ref="BE121:BE127" si="4">IF(N121="základní",J121,0)</f>
        <v>0</v>
      </c>
      <c r="BF121" s="143">
        <f t="shared" ref="BF121:BF127" si="5">IF(N121="snížená",J121,0)</f>
        <v>0</v>
      </c>
      <c r="BG121" s="143">
        <f t="shared" ref="BG121:BG127" si="6">IF(N121="zákl. přenesená",J121,0)</f>
        <v>0</v>
      </c>
      <c r="BH121" s="143">
        <f t="shared" ref="BH121:BH127" si="7">IF(N121="sníž. přenesená",J121,0)</f>
        <v>0</v>
      </c>
      <c r="BI121" s="143">
        <f t="shared" ref="BI121:BI127" si="8">IF(N121="nulová",J121,0)</f>
        <v>0</v>
      </c>
      <c r="BJ121" s="18" t="s">
        <v>83</v>
      </c>
      <c r="BK121" s="143">
        <f t="shared" ref="BK121:BK127" si="9">ROUND(I121*H121,2)</f>
        <v>0</v>
      </c>
      <c r="BL121" s="18" t="s">
        <v>148</v>
      </c>
      <c r="BM121" s="142" t="s">
        <v>160</v>
      </c>
    </row>
    <row r="122" spans="1:65" s="2" customFormat="1" ht="24.15" customHeight="1">
      <c r="A122" s="30"/>
      <c r="B122" s="131"/>
      <c r="C122" s="132" t="s">
        <v>148</v>
      </c>
      <c r="D122" s="132" t="s">
        <v>143</v>
      </c>
      <c r="E122" s="133" t="s">
        <v>161</v>
      </c>
      <c r="F122" s="134" t="s">
        <v>162</v>
      </c>
      <c r="G122" s="135" t="s">
        <v>146</v>
      </c>
      <c r="H122" s="136">
        <v>25.8</v>
      </c>
      <c r="I122" s="137"/>
      <c r="J122" s="137">
        <f t="shared" si="0"/>
        <v>0</v>
      </c>
      <c r="K122" s="134" t="s">
        <v>147</v>
      </c>
      <c r="L122" s="31"/>
      <c r="M122" s="138" t="s">
        <v>3</v>
      </c>
      <c r="N122" s="139" t="s">
        <v>46</v>
      </c>
      <c r="O122" s="140">
        <v>1.1579999999999999</v>
      </c>
      <c r="P122" s="140">
        <f t="shared" si="1"/>
        <v>29.8764</v>
      </c>
      <c r="Q122" s="140">
        <v>0</v>
      </c>
      <c r="R122" s="140">
        <f t="shared" si="2"/>
        <v>0</v>
      </c>
      <c r="S122" s="140">
        <v>0.44</v>
      </c>
      <c r="T122" s="141">
        <f t="shared" si="3"/>
        <v>11.352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42" t="s">
        <v>148</v>
      </c>
      <c r="AT122" s="142" t="s">
        <v>143</v>
      </c>
      <c r="AU122" s="142" t="s">
        <v>85</v>
      </c>
      <c r="AY122" s="18" t="s">
        <v>141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8" t="s">
        <v>83</v>
      </c>
      <c r="BK122" s="143">
        <f t="shared" si="9"/>
        <v>0</v>
      </c>
      <c r="BL122" s="18" t="s">
        <v>148</v>
      </c>
      <c r="BM122" s="142" t="s">
        <v>163</v>
      </c>
    </row>
    <row r="123" spans="1:65" s="2" customFormat="1" ht="24.15" customHeight="1">
      <c r="A123" s="30"/>
      <c r="B123" s="131"/>
      <c r="C123" s="132" t="s">
        <v>164</v>
      </c>
      <c r="D123" s="132" t="s">
        <v>143</v>
      </c>
      <c r="E123" s="133" t="s">
        <v>165</v>
      </c>
      <c r="F123" s="134" t="s">
        <v>166</v>
      </c>
      <c r="G123" s="135" t="s">
        <v>167</v>
      </c>
      <c r="H123" s="136">
        <v>2</v>
      </c>
      <c r="I123" s="137"/>
      <c r="J123" s="137">
        <f t="shared" si="0"/>
        <v>0</v>
      </c>
      <c r="K123" s="134" t="s">
        <v>147</v>
      </c>
      <c r="L123" s="31"/>
      <c r="M123" s="138" t="s">
        <v>3</v>
      </c>
      <c r="N123" s="139" t="s">
        <v>46</v>
      </c>
      <c r="O123" s="140">
        <v>0.43</v>
      </c>
      <c r="P123" s="140">
        <f t="shared" si="1"/>
        <v>0.86</v>
      </c>
      <c r="Q123" s="140">
        <v>6.4999999999999997E-4</v>
      </c>
      <c r="R123" s="140">
        <f t="shared" si="2"/>
        <v>1.2999999999999999E-3</v>
      </c>
      <c r="S123" s="140">
        <v>0</v>
      </c>
      <c r="T123" s="141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42" t="s">
        <v>148</v>
      </c>
      <c r="AT123" s="142" t="s">
        <v>143</v>
      </c>
      <c r="AU123" s="142" t="s">
        <v>85</v>
      </c>
      <c r="AY123" s="18" t="s">
        <v>141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8" t="s">
        <v>83</v>
      </c>
      <c r="BK123" s="143">
        <f t="shared" si="9"/>
        <v>0</v>
      </c>
      <c r="BL123" s="18" t="s">
        <v>148</v>
      </c>
      <c r="BM123" s="142" t="s">
        <v>168</v>
      </c>
    </row>
    <row r="124" spans="1:65" s="2" customFormat="1" ht="24.15" customHeight="1">
      <c r="A124" s="30"/>
      <c r="B124" s="131"/>
      <c r="C124" s="132" t="s">
        <v>169</v>
      </c>
      <c r="D124" s="132" t="s">
        <v>143</v>
      </c>
      <c r="E124" s="133" t="s">
        <v>170</v>
      </c>
      <c r="F124" s="134" t="s">
        <v>171</v>
      </c>
      <c r="G124" s="135" t="s">
        <v>167</v>
      </c>
      <c r="H124" s="136">
        <v>2</v>
      </c>
      <c r="I124" s="137"/>
      <c r="J124" s="137">
        <f t="shared" si="0"/>
        <v>0</v>
      </c>
      <c r="K124" s="134" t="s">
        <v>147</v>
      </c>
      <c r="L124" s="31"/>
      <c r="M124" s="138" t="s">
        <v>3</v>
      </c>
      <c r="N124" s="139" t="s">
        <v>46</v>
      </c>
      <c r="O124" s="140">
        <v>0.28999999999999998</v>
      </c>
      <c r="P124" s="140">
        <f t="shared" si="1"/>
        <v>0.57999999999999996</v>
      </c>
      <c r="Q124" s="140">
        <v>0</v>
      </c>
      <c r="R124" s="140">
        <f t="shared" si="2"/>
        <v>0</v>
      </c>
      <c r="S124" s="140">
        <v>0</v>
      </c>
      <c r="T124" s="141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42" t="s">
        <v>148</v>
      </c>
      <c r="AT124" s="142" t="s">
        <v>143</v>
      </c>
      <c r="AU124" s="142" t="s">
        <v>85</v>
      </c>
      <c r="AY124" s="18" t="s">
        <v>141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8" t="s">
        <v>83</v>
      </c>
      <c r="BK124" s="143">
        <f t="shared" si="9"/>
        <v>0</v>
      </c>
      <c r="BL124" s="18" t="s">
        <v>148</v>
      </c>
      <c r="BM124" s="142" t="s">
        <v>172</v>
      </c>
    </row>
    <row r="125" spans="1:65" s="2" customFormat="1" ht="24.15" customHeight="1">
      <c r="A125" s="30"/>
      <c r="B125" s="131"/>
      <c r="C125" s="132" t="s">
        <v>173</v>
      </c>
      <c r="D125" s="132" t="s">
        <v>143</v>
      </c>
      <c r="E125" s="133" t="s">
        <v>174</v>
      </c>
      <c r="F125" s="134" t="s">
        <v>175</v>
      </c>
      <c r="G125" s="135" t="s">
        <v>176</v>
      </c>
      <c r="H125" s="136">
        <v>105</v>
      </c>
      <c r="I125" s="137"/>
      <c r="J125" s="137">
        <f t="shared" si="0"/>
        <v>0</v>
      </c>
      <c r="K125" s="134" t="s">
        <v>147</v>
      </c>
      <c r="L125" s="31"/>
      <c r="M125" s="138" t="s">
        <v>3</v>
      </c>
      <c r="N125" s="139" t="s">
        <v>46</v>
      </c>
      <c r="O125" s="140">
        <v>0.115</v>
      </c>
      <c r="P125" s="140">
        <f t="shared" si="1"/>
        <v>12.075000000000001</v>
      </c>
      <c r="Q125" s="140">
        <v>1.3999999999999999E-4</v>
      </c>
      <c r="R125" s="140">
        <f t="shared" si="2"/>
        <v>1.47E-2</v>
      </c>
      <c r="S125" s="140">
        <v>0</v>
      </c>
      <c r="T125" s="141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42" t="s">
        <v>148</v>
      </c>
      <c r="AT125" s="142" t="s">
        <v>143</v>
      </c>
      <c r="AU125" s="142" t="s">
        <v>85</v>
      </c>
      <c r="AY125" s="18" t="s">
        <v>141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8" t="s">
        <v>83</v>
      </c>
      <c r="BK125" s="143">
        <f t="shared" si="9"/>
        <v>0</v>
      </c>
      <c r="BL125" s="18" t="s">
        <v>148</v>
      </c>
      <c r="BM125" s="142" t="s">
        <v>177</v>
      </c>
    </row>
    <row r="126" spans="1:65" s="2" customFormat="1" ht="24.15" customHeight="1">
      <c r="A126" s="30"/>
      <c r="B126" s="131"/>
      <c r="C126" s="132" t="s">
        <v>178</v>
      </c>
      <c r="D126" s="132" t="s">
        <v>143</v>
      </c>
      <c r="E126" s="133" t="s">
        <v>179</v>
      </c>
      <c r="F126" s="134" t="s">
        <v>180</v>
      </c>
      <c r="G126" s="135" t="s">
        <v>176</v>
      </c>
      <c r="H126" s="136">
        <v>105</v>
      </c>
      <c r="I126" s="137"/>
      <c r="J126" s="137">
        <f t="shared" si="0"/>
        <v>0</v>
      </c>
      <c r="K126" s="134" t="s">
        <v>147</v>
      </c>
      <c r="L126" s="31"/>
      <c r="M126" s="138" t="s">
        <v>3</v>
      </c>
      <c r="N126" s="139" t="s">
        <v>46</v>
      </c>
      <c r="O126" s="140">
        <v>0.08</v>
      </c>
      <c r="P126" s="140">
        <f t="shared" si="1"/>
        <v>8.4</v>
      </c>
      <c r="Q126" s="140">
        <v>0</v>
      </c>
      <c r="R126" s="140">
        <f t="shared" si="2"/>
        <v>0</v>
      </c>
      <c r="S126" s="140">
        <v>0</v>
      </c>
      <c r="T126" s="141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42" t="s">
        <v>148</v>
      </c>
      <c r="AT126" s="142" t="s">
        <v>143</v>
      </c>
      <c r="AU126" s="142" t="s">
        <v>85</v>
      </c>
      <c r="AY126" s="18" t="s">
        <v>141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8" t="s">
        <v>83</v>
      </c>
      <c r="BK126" s="143">
        <f t="shared" si="9"/>
        <v>0</v>
      </c>
      <c r="BL126" s="18" t="s">
        <v>148</v>
      </c>
      <c r="BM126" s="142" t="s">
        <v>181</v>
      </c>
    </row>
    <row r="127" spans="1:65" s="2" customFormat="1" ht="24.15" customHeight="1">
      <c r="A127" s="30"/>
      <c r="B127" s="131"/>
      <c r="C127" s="132" t="s">
        <v>182</v>
      </c>
      <c r="D127" s="132" t="s">
        <v>143</v>
      </c>
      <c r="E127" s="133" t="s">
        <v>183</v>
      </c>
      <c r="F127" s="134" t="s">
        <v>184</v>
      </c>
      <c r="G127" s="135" t="s">
        <v>185</v>
      </c>
      <c r="H127" s="136">
        <v>36.72</v>
      </c>
      <c r="I127" s="137"/>
      <c r="J127" s="137">
        <f t="shared" si="0"/>
        <v>0</v>
      </c>
      <c r="K127" s="134" t="s">
        <v>147</v>
      </c>
      <c r="L127" s="31"/>
      <c r="M127" s="138" t="s">
        <v>3</v>
      </c>
      <c r="N127" s="139" t="s">
        <v>46</v>
      </c>
      <c r="O127" s="140">
        <v>1.548</v>
      </c>
      <c r="P127" s="140">
        <f t="shared" si="1"/>
        <v>56.842559999999999</v>
      </c>
      <c r="Q127" s="140">
        <v>0</v>
      </c>
      <c r="R127" s="140">
        <f t="shared" si="2"/>
        <v>0</v>
      </c>
      <c r="S127" s="140">
        <v>0</v>
      </c>
      <c r="T127" s="141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42" t="s">
        <v>148</v>
      </c>
      <c r="AT127" s="142" t="s">
        <v>143</v>
      </c>
      <c r="AU127" s="142" t="s">
        <v>85</v>
      </c>
      <c r="AY127" s="18" t="s">
        <v>141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8" t="s">
        <v>83</v>
      </c>
      <c r="BK127" s="143">
        <f t="shared" si="9"/>
        <v>0</v>
      </c>
      <c r="BL127" s="18" t="s">
        <v>148</v>
      </c>
      <c r="BM127" s="142" t="s">
        <v>186</v>
      </c>
    </row>
    <row r="128" spans="1:65" s="13" customFormat="1">
      <c r="B128" s="144"/>
      <c r="D128" s="145" t="s">
        <v>150</v>
      </c>
      <c r="F128" s="147" t="s">
        <v>187</v>
      </c>
      <c r="H128" s="148">
        <v>36.72</v>
      </c>
      <c r="L128" s="144"/>
      <c r="M128" s="149"/>
      <c r="N128" s="150"/>
      <c r="O128" s="150"/>
      <c r="P128" s="150"/>
      <c r="Q128" s="150"/>
      <c r="R128" s="150"/>
      <c r="S128" s="150"/>
      <c r="T128" s="151"/>
      <c r="AT128" s="146" t="s">
        <v>150</v>
      </c>
      <c r="AU128" s="146" t="s">
        <v>85</v>
      </c>
      <c r="AV128" s="13" t="s">
        <v>85</v>
      </c>
      <c r="AW128" s="13" t="s">
        <v>4</v>
      </c>
      <c r="AX128" s="13" t="s">
        <v>83</v>
      </c>
      <c r="AY128" s="146" t="s">
        <v>141</v>
      </c>
    </row>
    <row r="129" spans="1:65" s="2" customFormat="1" ht="24.15" customHeight="1">
      <c r="A129" s="30"/>
      <c r="B129" s="131"/>
      <c r="C129" s="132" t="s">
        <v>188</v>
      </c>
      <c r="D129" s="132" t="s">
        <v>143</v>
      </c>
      <c r="E129" s="133" t="s">
        <v>189</v>
      </c>
      <c r="F129" s="134" t="s">
        <v>190</v>
      </c>
      <c r="G129" s="135" t="s">
        <v>185</v>
      </c>
      <c r="H129" s="136">
        <v>12.5</v>
      </c>
      <c r="I129" s="137"/>
      <c r="J129" s="137">
        <f>ROUND(I129*H129,2)</f>
        <v>0</v>
      </c>
      <c r="K129" s="134" t="s">
        <v>147</v>
      </c>
      <c r="L129" s="31"/>
      <c r="M129" s="138" t="s">
        <v>3</v>
      </c>
      <c r="N129" s="139" t="s">
        <v>46</v>
      </c>
      <c r="O129" s="140">
        <v>3.613</v>
      </c>
      <c r="P129" s="140">
        <f>O129*H129</f>
        <v>45.162500000000001</v>
      </c>
      <c r="Q129" s="140">
        <v>0</v>
      </c>
      <c r="R129" s="140">
        <f>Q129*H129</f>
        <v>0</v>
      </c>
      <c r="S129" s="140">
        <v>0</v>
      </c>
      <c r="T129" s="141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42" t="s">
        <v>148</v>
      </c>
      <c r="AT129" s="142" t="s">
        <v>143</v>
      </c>
      <c r="AU129" s="142" t="s">
        <v>85</v>
      </c>
      <c r="AY129" s="18" t="s">
        <v>141</v>
      </c>
      <c r="BE129" s="143">
        <f>IF(N129="základní",J129,0)</f>
        <v>0</v>
      </c>
      <c r="BF129" s="143">
        <f>IF(N129="snížená",J129,0)</f>
        <v>0</v>
      </c>
      <c r="BG129" s="143">
        <f>IF(N129="zákl. přenesená",J129,0)</f>
        <v>0</v>
      </c>
      <c r="BH129" s="143">
        <f>IF(N129="sníž. přenesená",J129,0)</f>
        <v>0</v>
      </c>
      <c r="BI129" s="143">
        <f>IF(N129="nulová",J129,0)</f>
        <v>0</v>
      </c>
      <c r="BJ129" s="18" t="s">
        <v>83</v>
      </c>
      <c r="BK129" s="143">
        <f>ROUND(I129*H129,2)</f>
        <v>0</v>
      </c>
      <c r="BL129" s="18" t="s">
        <v>148</v>
      </c>
      <c r="BM129" s="142" t="s">
        <v>191</v>
      </c>
    </row>
    <row r="130" spans="1:65" s="15" customFormat="1">
      <c r="B130" s="159"/>
      <c r="D130" s="145" t="s">
        <v>150</v>
      </c>
      <c r="E130" s="160" t="s">
        <v>3</v>
      </c>
      <c r="F130" s="161" t="s">
        <v>192</v>
      </c>
      <c r="H130" s="160" t="s">
        <v>3</v>
      </c>
      <c r="L130" s="159"/>
      <c r="M130" s="162"/>
      <c r="N130" s="163"/>
      <c r="O130" s="163"/>
      <c r="P130" s="163"/>
      <c r="Q130" s="163"/>
      <c r="R130" s="163"/>
      <c r="S130" s="163"/>
      <c r="T130" s="164"/>
      <c r="AT130" s="160" t="s">
        <v>150</v>
      </c>
      <c r="AU130" s="160" t="s">
        <v>85</v>
      </c>
      <c r="AV130" s="15" t="s">
        <v>83</v>
      </c>
      <c r="AW130" s="15" t="s">
        <v>35</v>
      </c>
      <c r="AX130" s="15" t="s">
        <v>75</v>
      </c>
      <c r="AY130" s="160" t="s">
        <v>141</v>
      </c>
    </row>
    <row r="131" spans="1:65" s="13" customFormat="1">
      <c r="B131" s="144"/>
      <c r="D131" s="145" t="s">
        <v>150</v>
      </c>
      <c r="E131" s="146" t="s">
        <v>3</v>
      </c>
      <c r="F131" s="147" t="s">
        <v>193</v>
      </c>
      <c r="H131" s="148">
        <v>12.5</v>
      </c>
      <c r="L131" s="144"/>
      <c r="M131" s="149"/>
      <c r="N131" s="150"/>
      <c r="O131" s="150"/>
      <c r="P131" s="150"/>
      <c r="Q131" s="150"/>
      <c r="R131" s="150"/>
      <c r="S131" s="150"/>
      <c r="T131" s="151"/>
      <c r="AT131" s="146" t="s">
        <v>150</v>
      </c>
      <c r="AU131" s="146" t="s">
        <v>85</v>
      </c>
      <c r="AV131" s="13" t="s">
        <v>85</v>
      </c>
      <c r="AW131" s="13" t="s">
        <v>35</v>
      </c>
      <c r="AX131" s="13" t="s">
        <v>75</v>
      </c>
      <c r="AY131" s="146" t="s">
        <v>141</v>
      </c>
    </row>
    <row r="132" spans="1:65" s="14" customFormat="1">
      <c r="B132" s="152"/>
      <c r="D132" s="145" t="s">
        <v>150</v>
      </c>
      <c r="E132" s="153" t="s">
        <v>3</v>
      </c>
      <c r="F132" s="154" t="s">
        <v>152</v>
      </c>
      <c r="H132" s="155">
        <v>12.5</v>
      </c>
      <c r="L132" s="152"/>
      <c r="M132" s="156"/>
      <c r="N132" s="157"/>
      <c r="O132" s="157"/>
      <c r="P132" s="157"/>
      <c r="Q132" s="157"/>
      <c r="R132" s="157"/>
      <c r="S132" s="157"/>
      <c r="T132" s="158"/>
      <c r="AT132" s="153" t="s">
        <v>150</v>
      </c>
      <c r="AU132" s="153" t="s">
        <v>85</v>
      </c>
      <c r="AV132" s="14" t="s">
        <v>148</v>
      </c>
      <c r="AW132" s="14" t="s">
        <v>35</v>
      </c>
      <c r="AX132" s="14" t="s">
        <v>83</v>
      </c>
      <c r="AY132" s="153" t="s">
        <v>141</v>
      </c>
    </row>
    <row r="133" spans="1:65" s="2" customFormat="1" ht="24.15" customHeight="1">
      <c r="A133" s="30"/>
      <c r="B133" s="131"/>
      <c r="C133" s="132" t="s">
        <v>194</v>
      </c>
      <c r="D133" s="132" t="s">
        <v>143</v>
      </c>
      <c r="E133" s="133" t="s">
        <v>195</v>
      </c>
      <c r="F133" s="134" t="s">
        <v>196</v>
      </c>
      <c r="G133" s="135" t="s">
        <v>185</v>
      </c>
      <c r="H133" s="136">
        <v>73.44</v>
      </c>
      <c r="I133" s="137"/>
      <c r="J133" s="137">
        <f>ROUND(I133*H133,2)</f>
        <v>0</v>
      </c>
      <c r="K133" s="134" t="s">
        <v>147</v>
      </c>
      <c r="L133" s="31"/>
      <c r="M133" s="138" t="s">
        <v>3</v>
      </c>
      <c r="N133" s="139" t="s">
        <v>46</v>
      </c>
      <c r="O133" s="140">
        <v>0.83399999999999996</v>
      </c>
      <c r="P133" s="140">
        <f>O133*H133</f>
        <v>61.248959999999997</v>
      </c>
      <c r="Q133" s="140">
        <v>0</v>
      </c>
      <c r="R133" s="140">
        <f>Q133*H133</f>
        <v>0</v>
      </c>
      <c r="S133" s="140">
        <v>0</v>
      </c>
      <c r="T133" s="141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42" t="s">
        <v>148</v>
      </c>
      <c r="AT133" s="142" t="s">
        <v>143</v>
      </c>
      <c r="AU133" s="142" t="s">
        <v>85</v>
      </c>
      <c r="AY133" s="18" t="s">
        <v>141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8" t="s">
        <v>83</v>
      </c>
      <c r="BK133" s="143">
        <f>ROUND(I133*H133,2)</f>
        <v>0</v>
      </c>
      <c r="BL133" s="18" t="s">
        <v>148</v>
      </c>
      <c r="BM133" s="142" t="s">
        <v>197</v>
      </c>
    </row>
    <row r="134" spans="1:65" s="13" customFormat="1">
      <c r="B134" s="144"/>
      <c r="D134" s="145" t="s">
        <v>150</v>
      </c>
      <c r="E134" s="146" t="s">
        <v>3</v>
      </c>
      <c r="F134" s="147" t="s">
        <v>198</v>
      </c>
      <c r="H134" s="148">
        <v>73.44</v>
      </c>
      <c r="L134" s="144"/>
      <c r="M134" s="149"/>
      <c r="N134" s="150"/>
      <c r="O134" s="150"/>
      <c r="P134" s="150"/>
      <c r="Q134" s="150"/>
      <c r="R134" s="150"/>
      <c r="S134" s="150"/>
      <c r="T134" s="151"/>
      <c r="AT134" s="146" t="s">
        <v>150</v>
      </c>
      <c r="AU134" s="146" t="s">
        <v>85</v>
      </c>
      <c r="AV134" s="13" t="s">
        <v>85</v>
      </c>
      <c r="AW134" s="13" t="s">
        <v>35</v>
      </c>
      <c r="AX134" s="13" t="s">
        <v>75</v>
      </c>
      <c r="AY134" s="146" t="s">
        <v>141</v>
      </c>
    </row>
    <row r="135" spans="1:65" s="14" customFormat="1">
      <c r="B135" s="152"/>
      <c r="D135" s="145" t="s">
        <v>150</v>
      </c>
      <c r="E135" s="153" t="s">
        <v>3</v>
      </c>
      <c r="F135" s="154" t="s">
        <v>152</v>
      </c>
      <c r="H135" s="155">
        <v>73.44</v>
      </c>
      <c r="L135" s="152"/>
      <c r="M135" s="156"/>
      <c r="N135" s="157"/>
      <c r="O135" s="157"/>
      <c r="P135" s="157"/>
      <c r="Q135" s="157"/>
      <c r="R135" s="157"/>
      <c r="S135" s="157"/>
      <c r="T135" s="158"/>
      <c r="AT135" s="153" t="s">
        <v>150</v>
      </c>
      <c r="AU135" s="153" t="s">
        <v>85</v>
      </c>
      <c r="AV135" s="14" t="s">
        <v>148</v>
      </c>
      <c r="AW135" s="14" t="s">
        <v>35</v>
      </c>
      <c r="AX135" s="14" t="s">
        <v>83</v>
      </c>
      <c r="AY135" s="153" t="s">
        <v>141</v>
      </c>
    </row>
    <row r="136" spans="1:65" s="2" customFormat="1" ht="24.15" customHeight="1">
      <c r="A136" s="30"/>
      <c r="B136" s="131"/>
      <c r="C136" s="132" t="s">
        <v>199</v>
      </c>
      <c r="D136" s="132" t="s">
        <v>143</v>
      </c>
      <c r="E136" s="133" t="s">
        <v>200</v>
      </c>
      <c r="F136" s="134" t="s">
        <v>201</v>
      </c>
      <c r="G136" s="135" t="s">
        <v>146</v>
      </c>
      <c r="H136" s="136">
        <v>122.4</v>
      </c>
      <c r="I136" s="137"/>
      <c r="J136" s="137">
        <f>ROUND(I136*H136,2)</f>
        <v>0</v>
      </c>
      <c r="K136" s="134" t="s">
        <v>147</v>
      </c>
      <c r="L136" s="31"/>
      <c r="M136" s="138" t="s">
        <v>3</v>
      </c>
      <c r="N136" s="139" t="s">
        <v>46</v>
      </c>
      <c r="O136" s="140">
        <v>0.23599999999999999</v>
      </c>
      <c r="P136" s="140">
        <f>O136*H136</f>
        <v>28.886399999999998</v>
      </c>
      <c r="Q136" s="140">
        <v>8.4000000000000003E-4</v>
      </c>
      <c r="R136" s="140">
        <f>Q136*H136</f>
        <v>0.102816</v>
      </c>
      <c r="S136" s="140">
        <v>0</v>
      </c>
      <c r="T136" s="141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42" t="s">
        <v>148</v>
      </c>
      <c r="AT136" s="142" t="s">
        <v>143</v>
      </c>
      <c r="AU136" s="142" t="s">
        <v>85</v>
      </c>
      <c r="AY136" s="18" t="s">
        <v>141</v>
      </c>
      <c r="BE136" s="143">
        <f>IF(N136="základní",J136,0)</f>
        <v>0</v>
      </c>
      <c r="BF136" s="143">
        <f>IF(N136="snížená",J136,0)</f>
        <v>0</v>
      </c>
      <c r="BG136" s="143">
        <f>IF(N136="zákl. přenesená",J136,0)</f>
        <v>0</v>
      </c>
      <c r="BH136" s="143">
        <f>IF(N136="sníž. přenesená",J136,0)</f>
        <v>0</v>
      </c>
      <c r="BI136" s="143">
        <f>IF(N136="nulová",J136,0)</f>
        <v>0</v>
      </c>
      <c r="BJ136" s="18" t="s">
        <v>83</v>
      </c>
      <c r="BK136" s="143">
        <f>ROUND(I136*H136,2)</f>
        <v>0</v>
      </c>
      <c r="BL136" s="18" t="s">
        <v>148</v>
      </c>
      <c r="BM136" s="142" t="s">
        <v>202</v>
      </c>
    </row>
    <row r="137" spans="1:65" s="13" customFormat="1">
      <c r="B137" s="144"/>
      <c r="D137" s="145" t="s">
        <v>150</v>
      </c>
      <c r="E137" s="146" t="s">
        <v>3</v>
      </c>
      <c r="F137" s="147" t="s">
        <v>203</v>
      </c>
      <c r="H137" s="148">
        <v>122.4</v>
      </c>
      <c r="L137" s="144"/>
      <c r="M137" s="149"/>
      <c r="N137" s="150"/>
      <c r="O137" s="150"/>
      <c r="P137" s="150"/>
      <c r="Q137" s="150"/>
      <c r="R137" s="150"/>
      <c r="S137" s="150"/>
      <c r="T137" s="151"/>
      <c r="AT137" s="146" t="s">
        <v>150</v>
      </c>
      <c r="AU137" s="146" t="s">
        <v>85</v>
      </c>
      <c r="AV137" s="13" t="s">
        <v>85</v>
      </c>
      <c r="AW137" s="13" t="s">
        <v>35</v>
      </c>
      <c r="AX137" s="13" t="s">
        <v>75</v>
      </c>
      <c r="AY137" s="146" t="s">
        <v>141</v>
      </c>
    </row>
    <row r="138" spans="1:65" s="14" customFormat="1">
      <c r="B138" s="152"/>
      <c r="D138" s="145" t="s">
        <v>150</v>
      </c>
      <c r="E138" s="153" t="s">
        <v>3</v>
      </c>
      <c r="F138" s="154" t="s">
        <v>152</v>
      </c>
      <c r="H138" s="155">
        <v>122.4</v>
      </c>
      <c r="L138" s="152"/>
      <c r="M138" s="156"/>
      <c r="N138" s="157"/>
      <c r="O138" s="157"/>
      <c r="P138" s="157"/>
      <c r="Q138" s="157"/>
      <c r="R138" s="157"/>
      <c r="S138" s="157"/>
      <c r="T138" s="158"/>
      <c r="AT138" s="153" t="s">
        <v>150</v>
      </c>
      <c r="AU138" s="153" t="s">
        <v>85</v>
      </c>
      <c r="AV138" s="14" t="s">
        <v>148</v>
      </c>
      <c r="AW138" s="14" t="s">
        <v>35</v>
      </c>
      <c r="AX138" s="14" t="s">
        <v>83</v>
      </c>
      <c r="AY138" s="153" t="s">
        <v>141</v>
      </c>
    </row>
    <row r="139" spans="1:65" s="2" customFormat="1" ht="24.15" customHeight="1">
      <c r="A139" s="30"/>
      <c r="B139" s="131"/>
      <c r="C139" s="132" t="s">
        <v>204</v>
      </c>
      <c r="D139" s="132" t="s">
        <v>143</v>
      </c>
      <c r="E139" s="133" t="s">
        <v>205</v>
      </c>
      <c r="F139" s="134" t="s">
        <v>206</v>
      </c>
      <c r="G139" s="135" t="s">
        <v>146</v>
      </c>
      <c r="H139" s="136">
        <v>122.4</v>
      </c>
      <c r="I139" s="137"/>
      <c r="J139" s="137">
        <f>ROUND(I139*H139,2)</f>
        <v>0</v>
      </c>
      <c r="K139" s="134" t="s">
        <v>147</v>
      </c>
      <c r="L139" s="31"/>
      <c r="M139" s="138" t="s">
        <v>3</v>
      </c>
      <c r="N139" s="139" t="s">
        <v>46</v>
      </c>
      <c r="O139" s="140">
        <v>0.216</v>
      </c>
      <c r="P139" s="140">
        <f>O139*H139</f>
        <v>26.438400000000001</v>
      </c>
      <c r="Q139" s="140">
        <v>0</v>
      </c>
      <c r="R139" s="140">
        <f>Q139*H139</f>
        <v>0</v>
      </c>
      <c r="S139" s="140">
        <v>0</v>
      </c>
      <c r="T139" s="141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42" t="s">
        <v>148</v>
      </c>
      <c r="AT139" s="142" t="s">
        <v>143</v>
      </c>
      <c r="AU139" s="142" t="s">
        <v>85</v>
      </c>
      <c r="AY139" s="18" t="s">
        <v>141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8" t="s">
        <v>83</v>
      </c>
      <c r="BK139" s="143">
        <f>ROUND(I139*H139,2)</f>
        <v>0</v>
      </c>
      <c r="BL139" s="18" t="s">
        <v>148</v>
      </c>
      <c r="BM139" s="142" t="s">
        <v>207</v>
      </c>
    </row>
    <row r="140" spans="1:65" s="2" customFormat="1" ht="24.15" customHeight="1">
      <c r="A140" s="30"/>
      <c r="B140" s="131"/>
      <c r="C140" s="132" t="s">
        <v>208</v>
      </c>
      <c r="D140" s="132" t="s">
        <v>143</v>
      </c>
      <c r="E140" s="133" t="s">
        <v>209</v>
      </c>
      <c r="F140" s="134" t="s">
        <v>210</v>
      </c>
      <c r="G140" s="135" t="s">
        <v>185</v>
      </c>
      <c r="H140" s="136">
        <v>171.88</v>
      </c>
      <c r="I140" s="137"/>
      <c r="J140" s="137">
        <f>ROUND(I140*H140,2)</f>
        <v>0</v>
      </c>
      <c r="K140" s="134" t="s">
        <v>147</v>
      </c>
      <c r="L140" s="31"/>
      <c r="M140" s="138" t="s">
        <v>3</v>
      </c>
      <c r="N140" s="139" t="s">
        <v>46</v>
      </c>
      <c r="O140" s="140">
        <v>0.29099999999999998</v>
      </c>
      <c r="P140" s="140">
        <f>O140*H140</f>
        <v>50.017079999999993</v>
      </c>
      <c r="Q140" s="140">
        <v>0</v>
      </c>
      <c r="R140" s="140">
        <f>Q140*H140</f>
        <v>0</v>
      </c>
      <c r="S140" s="140">
        <v>0</v>
      </c>
      <c r="T140" s="141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42" t="s">
        <v>148</v>
      </c>
      <c r="AT140" s="142" t="s">
        <v>143</v>
      </c>
      <c r="AU140" s="142" t="s">
        <v>85</v>
      </c>
      <c r="AY140" s="18" t="s">
        <v>141</v>
      </c>
      <c r="BE140" s="143">
        <f>IF(N140="základní",J140,0)</f>
        <v>0</v>
      </c>
      <c r="BF140" s="143">
        <f>IF(N140="snížená",J140,0)</f>
        <v>0</v>
      </c>
      <c r="BG140" s="143">
        <f>IF(N140="zákl. přenesená",J140,0)</f>
        <v>0</v>
      </c>
      <c r="BH140" s="143">
        <f>IF(N140="sníž. přenesená",J140,0)</f>
        <v>0</v>
      </c>
      <c r="BI140" s="143">
        <f>IF(N140="nulová",J140,0)</f>
        <v>0</v>
      </c>
      <c r="BJ140" s="18" t="s">
        <v>83</v>
      </c>
      <c r="BK140" s="143">
        <f>ROUND(I140*H140,2)</f>
        <v>0</v>
      </c>
      <c r="BL140" s="18" t="s">
        <v>148</v>
      </c>
      <c r="BM140" s="142" t="s">
        <v>211</v>
      </c>
    </row>
    <row r="141" spans="1:65" s="13" customFormat="1">
      <c r="B141" s="144"/>
      <c r="D141" s="145" t="s">
        <v>150</v>
      </c>
      <c r="F141" s="147" t="s">
        <v>212</v>
      </c>
      <c r="H141" s="148">
        <v>171.88</v>
      </c>
      <c r="L141" s="144"/>
      <c r="M141" s="149"/>
      <c r="N141" s="150"/>
      <c r="O141" s="150"/>
      <c r="P141" s="150"/>
      <c r="Q141" s="150"/>
      <c r="R141" s="150"/>
      <c r="S141" s="150"/>
      <c r="T141" s="151"/>
      <c r="AT141" s="146" t="s">
        <v>150</v>
      </c>
      <c r="AU141" s="146" t="s">
        <v>85</v>
      </c>
      <c r="AV141" s="13" t="s">
        <v>85</v>
      </c>
      <c r="AW141" s="13" t="s">
        <v>4</v>
      </c>
      <c r="AX141" s="13" t="s">
        <v>83</v>
      </c>
      <c r="AY141" s="146" t="s">
        <v>141</v>
      </c>
    </row>
    <row r="142" spans="1:65" s="2" customFormat="1" ht="37.950000000000003" customHeight="1">
      <c r="A142" s="30"/>
      <c r="B142" s="131"/>
      <c r="C142" s="132" t="s">
        <v>9</v>
      </c>
      <c r="D142" s="132" t="s">
        <v>143</v>
      </c>
      <c r="E142" s="133" t="s">
        <v>213</v>
      </c>
      <c r="F142" s="134" t="s">
        <v>214</v>
      </c>
      <c r="G142" s="135" t="s">
        <v>185</v>
      </c>
      <c r="H142" s="136">
        <v>687.52</v>
      </c>
      <c r="I142" s="137"/>
      <c r="J142" s="137">
        <f>ROUND(I142*H142,2)</f>
        <v>0</v>
      </c>
      <c r="K142" s="134" t="s">
        <v>147</v>
      </c>
      <c r="L142" s="31"/>
      <c r="M142" s="138" t="s">
        <v>3</v>
      </c>
      <c r="N142" s="139" t="s">
        <v>46</v>
      </c>
      <c r="O142" s="140">
        <v>0.316</v>
      </c>
      <c r="P142" s="140">
        <f>O142*H142</f>
        <v>217.25631999999999</v>
      </c>
      <c r="Q142" s="140">
        <v>0</v>
      </c>
      <c r="R142" s="140">
        <f>Q142*H142</f>
        <v>0</v>
      </c>
      <c r="S142" s="140">
        <v>0</v>
      </c>
      <c r="T142" s="141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42" t="s">
        <v>148</v>
      </c>
      <c r="AT142" s="142" t="s">
        <v>143</v>
      </c>
      <c r="AU142" s="142" t="s">
        <v>85</v>
      </c>
      <c r="AY142" s="18" t="s">
        <v>141</v>
      </c>
      <c r="BE142" s="143">
        <f>IF(N142="základní",J142,0)</f>
        <v>0</v>
      </c>
      <c r="BF142" s="143">
        <f>IF(N142="snížená",J142,0)</f>
        <v>0</v>
      </c>
      <c r="BG142" s="143">
        <f>IF(N142="zákl. přenesená",J142,0)</f>
        <v>0</v>
      </c>
      <c r="BH142" s="143">
        <f>IF(N142="sníž. přenesená",J142,0)</f>
        <v>0</v>
      </c>
      <c r="BI142" s="143">
        <f>IF(N142="nulová",J142,0)</f>
        <v>0</v>
      </c>
      <c r="BJ142" s="18" t="s">
        <v>83</v>
      </c>
      <c r="BK142" s="143">
        <f>ROUND(I142*H142,2)</f>
        <v>0</v>
      </c>
      <c r="BL142" s="18" t="s">
        <v>148</v>
      </c>
      <c r="BM142" s="142" t="s">
        <v>215</v>
      </c>
    </row>
    <row r="143" spans="1:65" s="13" customFormat="1">
      <c r="B143" s="144"/>
      <c r="D143" s="145" t="s">
        <v>150</v>
      </c>
      <c r="F143" s="147" t="s">
        <v>216</v>
      </c>
      <c r="H143" s="148">
        <v>687.52</v>
      </c>
      <c r="L143" s="144"/>
      <c r="M143" s="149"/>
      <c r="N143" s="150"/>
      <c r="O143" s="150"/>
      <c r="P143" s="150"/>
      <c r="Q143" s="150"/>
      <c r="R143" s="150"/>
      <c r="S143" s="150"/>
      <c r="T143" s="151"/>
      <c r="AT143" s="146" t="s">
        <v>150</v>
      </c>
      <c r="AU143" s="146" t="s">
        <v>85</v>
      </c>
      <c r="AV143" s="13" t="s">
        <v>85</v>
      </c>
      <c r="AW143" s="13" t="s">
        <v>4</v>
      </c>
      <c r="AX143" s="13" t="s">
        <v>83</v>
      </c>
      <c r="AY143" s="146" t="s">
        <v>141</v>
      </c>
    </row>
    <row r="144" spans="1:65" s="2" customFormat="1" ht="37.950000000000003" customHeight="1">
      <c r="A144" s="30"/>
      <c r="B144" s="131"/>
      <c r="C144" s="132" t="s">
        <v>217</v>
      </c>
      <c r="D144" s="132" t="s">
        <v>143</v>
      </c>
      <c r="E144" s="133" t="s">
        <v>218</v>
      </c>
      <c r="F144" s="134" t="s">
        <v>219</v>
      </c>
      <c r="G144" s="135" t="s">
        <v>185</v>
      </c>
      <c r="H144" s="136">
        <v>8.5</v>
      </c>
      <c r="I144" s="137"/>
      <c r="J144" s="137">
        <f>ROUND(I144*H144,2)</f>
        <v>0</v>
      </c>
      <c r="K144" s="134" t="s">
        <v>147</v>
      </c>
      <c r="L144" s="31"/>
      <c r="M144" s="138" t="s">
        <v>3</v>
      </c>
      <c r="N144" s="139" t="s">
        <v>46</v>
      </c>
      <c r="O144" s="140">
        <v>8.6999999999999994E-2</v>
      </c>
      <c r="P144" s="140">
        <f>O144*H144</f>
        <v>0.73949999999999994</v>
      </c>
      <c r="Q144" s="140">
        <v>0</v>
      </c>
      <c r="R144" s="140">
        <f>Q144*H144</f>
        <v>0</v>
      </c>
      <c r="S144" s="140">
        <v>0</v>
      </c>
      <c r="T144" s="141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42" t="s">
        <v>148</v>
      </c>
      <c r="AT144" s="142" t="s">
        <v>143</v>
      </c>
      <c r="AU144" s="142" t="s">
        <v>85</v>
      </c>
      <c r="AY144" s="18" t="s">
        <v>141</v>
      </c>
      <c r="BE144" s="143">
        <f>IF(N144="základní",J144,0)</f>
        <v>0</v>
      </c>
      <c r="BF144" s="143">
        <f>IF(N144="snížená",J144,0)</f>
        <v>0</v>
      </c>
      <c r="BG144" s="143">
        <f>IF(N144="zákl. přenesená",J144,0)</f>
        <v>0</v>
      </c>
      <c r="BH144" s="143">
        <f>IF(N144="sníž. přenesená",J144,0)</f>
        <v>0</v>
      </c>
      <c r="BI144" s="143">
        <f>IF(N144="nulová",J144,0)</f>
        <v>0</v>
      </c>
      <c r="BJ144" s="18" t="s">
        <v>83</v>
      </c>
      <c r="BK144" s="143">
        <f>ROUND(I144*H144,2)</f>
        <v>0</v>
      </c>
      <c r="BL144" s="18" t="s">
        <v>148</v>
      </c>
      <c r="BM144" s="142" t="s">
        <v>220</v>
      </c>
    </row>
    <row r="145" spans="1:65" s="2" customFormat="1" ht="37.950000000000003" customHeight="1">
      <c r="A145" s="30"/>
      <c r="B145" s="131"/>
      <c r="C145" s="132" t="s">
        <v>221</v>
      </c>
      <c r="D145" s="132" t="s">
        <v>143</v>
      </c>
      <c r="E145" s="133" t="s">
        <v>222</v>
      </c>
      <c r="F145" s="134" t="s">
        <v>223</v>
      </c>
      <c r="G145" s="135" t="s">
        <v>185</v>
      </c>
      <c r="H145" s="136">
        <v>42.5</v>
      </c>
      <c r="I145" s="137"/>
      <c r="J145" s="137">
        <f>ROUND(I145*H145,2)</f>
        <v>0</v>
      </c>
      <c r="K145" s="134" t="s">
        <v>147</v>
      </c>
      <c r="L145" s="31"/>
      <c r="M145" s="138" t="s">
        <v>3</v>
      </c>
      <c r="N145" s="139" t="s">
        <v>46</v>
      </c>
      <c r="O145" s="140">
        <v>5.0000000000000001E-3</v>
      </c>
      <c r="P145" s="140">
        <f>O145*H145</f>
        <v>0.21249999999999999</v>
      </c>
      <c r="Q145" s="140">
        <v>0</v>
      </c>
      <c r="R145" s="140">
        <f>Q145*H145</f>
        <v>0</v>
      </c>
      <c r="S145" s="140">
        <v>0</v>
      </c>
      <c r="T145" s="141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42" t="s">
        <v>148</v>
      </c>
      <c r="AT145" s="142" t="s">
        <v>143</v>
      </c>
      <c r="AU145" s="142" t="s">
        <v>85</v>
      </c>
      <c r="AY145" s="18" t="s">
        <v>141</v>
      </c>
      <c r="BE145" s="143">
        <f>IF(N145="základní",J145,0)</f>
        <v>0</v>
      </c>
      <c r="BF145" s="143">
        <f>IF(N145="snížená",J145,0)</f>
        <v>0</v>
      </c>
      <c r="BG145" s="143">
        <f>IF(N145="zákl. přenesená",J145,0)</f>
        <v>0</v>
      </c>
      <c r="BH145" s="143">
        <f>IF(N145="sníž. přenesená",J145,0)</f>
        <v>0</v>
      </c>
      <c r="BI145" s="143">
        <f>IF(N145="nulová",J145,0)</f>
        <v>0</v>
      </c>
      <c r="BJ145" s="18" t="s">
        <v>83</v>
      </c>
      <c r="BK145" s="143">
        <f>ROUND(I145*H145,2)</f>
        <v>0</v>
      </c>
      <c r="BL145" s="18" t="s">
        <v>148</v>
      </c>
      <c r="BM145" s="142" t="s">
        <v>224</v>
      </c>
    </row>
    <row r="146" spans="1:65" s="13" customFormat="1">
      <c r="B146" s="144"/>
      <c r="D146" s="145" t="s">
        <v>150</v>
      </c>
      <c r="F146" s="147" t="s">
        <v>225</v>
      </c>
      <c r="H146" s="148">
        <v>42.5</v>
      </c>
      <c r="L146" s="144"/>
      <c r="M146" s="149"/>
      <c r="N146" s="150"/>
      <c r="O146" s="150"/>
      <c r="P146" s="150"/>
      <c r="Q146" s="150"/>
      <c r="R146" s="150"/>
      <c r="S146" s="150"/>
      <c r="T146" s="151"/>
      <c r="AT146" s="146" t="s">
        <v>150</v>
      </c>
      <c r="AU146" s="146" t="s">
        <v>85</v>
      </c>
      <c r="AV146" s="13" t="s">
        <v>85</v>
      </c>
      <c r="AW146" s="13" t="s">
        <v>4</v>
      </c>
      <c r="AX146" s="13" t="s">
        <v>83</v>
      </c>
      <c r="AY146" s="146" t="s">
        <v>141</v>
      </c>
    </row>
    <row r="147" spans="1:65" s="2" customFormat="1" ht="14.4" customHeight="1">
      <c r="A147" s="30"/>
      <c r="B147" s="131"/>
      <c r="C147" s="132" t="s">
        <v>226</v>
      </c>
      <c r="D147" s="132" t="s">
        <v>143</v>
      </c>
      <c r="E147" s="133" t="s">
        <v>227</v>
      </c>
      <c r="F147" s="134" t="s">
        <v>228</v>
      </c>
      <c r="G147" s="135" t="s">
        <v>185</v>
      </c>
      <c r="H147" s="136">
        <v>85.94</v>
      </c>
      <c r="I147" s="137"/>
      <c r="J147" s="137">
        <f>ROUND(I147*H147,2)</f>
        <v>0</v>
      </c>
      <c r="K147" s="134" t="s">
        <v>147</v>
      </c>
      <c r="L147" s="31"/>
      <c r="M147" s="138" t="s">
        <v>3</v>
      </c>
      <c r="N147" s="139" t="s">
        <v>46</v>
      </c>
      <c r="O147" s="140">
        <v>8.9999999999999993E-3</v>
      </c>
      <c r="P147" s="140">
        <f>O147*H147</f>
        <v>0.77345999999999993</v>
      </c>
      <c r="Q147" s="140">
        <v>0</v>
      </c>
      <c r="R147" s="140">
        <f>Q147*H147</f>
        <v>0</v>
      </c>
      <c r="S147" s="140">
        <v>0</v>
      </c>
      <c r="T147" s="141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42" t="s">
        <v>148</v>
      </c>
      <c r="AT147" s="142" t="s">
        <v>143</v>
      </c>
      <c r="AU147" s="142" t="s">
        <v>85</v>
      </c>
      <c r="AY147" s="18" t="s">
        <v>141</v>
      </c>
      <c r="BE147" s="143">
        <f>IF(N147="základní",J147,0)</f>
        <v>0</v>
      </c>
      <c r="BF147" s="143">
        <f>IF(N147="snížená",J147,0)</f>
        <v>0</v>
      </c>
      <c r="BG147" s="143">
        <f>IF(N147="zákl. přenesená",J147,0)</f>
        <v>0</v>
      </c>
      <c r="BH147" s="143">
        <f>IF(N147="sníž. přenesená",J147,0)</f>
        <v>0</v>
      </c>
      <c r="BI147" s="143">
        <f>IF(N147="nulová",J147,0)</f>
        <v>0</v>
      </c>
      <c r="BJ147" s="18" t="s">
        <v>83</v>
      </c>
      <c r="BK147" s="143">
        <f>ROUND(I147*H147,2)</f>
        <v>0</v>
      </c>
      <c r="BL147" s="18" t="s">
        <v>148</v>
      </c>
      <c r="BM147" s="142" t="s">
        <v>229</v>
      </c>
    </row>
    <row r="148" spans="1:65" s="13" customFormat="1">
      <c r="B148" s="144"/>
      <c r="D148" s="145" t="s">
        <v>150</v>
      </c>
      <c r="E148" s="146" t="s">
        <v>3</v>
      </c>
      <c r="F148" s="147" t="s">
        <v>230</v>
      </c>
      <c r="H148" s="148">
        <v>85.94</v>
      </c>
      <c r="L148" s="144"/>
      <c r="M148" s="149"/>
      <c r="N148" s="150"/>
      <c r="O148" s="150"/>
      <c r="P148" s="150"/>
      <c r="Q148" s="150"/>
      <c r="R148" s="150"/>
      <c r="S148" s="150"/>
      <c r="T148" s="151"/>
      <c r="AT148" s="146" t="s">
        <v>150</v>
      </c>
      <c r="AU148" s="146" t="s">
        <v>85</v>
      </c>
      <c r="AV148" s="13" t="s">
        <v>85</v>
      </c>
      <c r="AW148" s="13" t="s">
        <v>35</v>
      </c>
      <c r="AX148" s="13" t="s">
        <v>75</v>
      </c>
      <c r="AY148" s="146" t="s">
        <v>141</v>
      </c>
    </row>
    <row r="149" spans="1:65" s="14" customFormat="1">
      <c r="B149" s="152"/>
      <c r="D149" s="145" t="s">
        <v>150</v>
      </c>
      <c r="E149" s="153" t="s">
        <v>3</v>
      </c>
      <c r="F149" s="154" t="s">
        <v>152</v>
      </c>
      <c r="H149" s="155">
        <v>85.94</v>
      </c>
      <c r="L149" s="152"/>
      <c r="M149" s="156"/>
      <c r="N149" s="157"/>
      <c r="O149" s="157"/>
      <c r="P149" s="157"/>
      <c r="Q149" s="157"/>
      <c r="R149" s="157"/>
      <c r="S149" s="157"/>
      <c r="T149" s="158"/>
      <c r="AT149" s="153" t="s">
        <v>150</v>
      </c>
      <c r="AU149" s="153" t="s">
        <v>85</v>
      </c>
      <c r="AV149" s="14" t="s">
        <v>148</v>
      </c>
      <c r="AW149" s="14" t="s">
        <v>35</v>
      </c>
      <c r="AX149" s="14" t="s">
        <v>83</v>
      </c>
      <c r="AY149" s="153" t="s">
        <v>141</v>
      </c>
    </row>
    <row r="150" spans="1:65" s="2" customFormat="1" ht="24.15" customHeight="1">
      <c r="A150" s="30"/>
      <c r="B150" s="131"/>
      <c r="C150" s="132" t="s">
        <v>231</v>
      </c>
      <c r="D150" s="132" t="s">
        <v>143</v>
      </c>
      <c r="E150" s="133" t="s">
        <v>232</v>
      </c>
      <c r="F150" s="134" t="s">
        <v>233</v>
      </c>
      <c r="G150" s="135" t="s">
        <v>234</v>
      </c>
      <c r="H150" s="136">
        <v>15.725</v>
      </c>
      <c r="I150" s="137"/>
      <c r="J150" s="137">
        <f>ROUND(I150*H150,2)</f>
        <v>0</v>
      </c>
      <c r="K150" s="134" t="s">
        <v>147</v>
      </c>
      <c r="L150" s="31"/>
      <c r="M150" s="138" t="s">
        <v>3</v>
      </c>
      <c r="N150" s="139" t="s">
        <v>46</v>
      </c>
      <c r="O150" s="140">
        <v>0</v>
      </c>
      <c r="P150" s="140">
        <f>O150*H150</f>
        <v>0</v>
      </c>
      <c r="Q150" s="140">
        <v>0</v>
      </c>
      <c r="R150" s="140">
        <f>Q150*H150</f>
        <v>0</v>
      </c>
      <c r="S150" s="140">
        <v>0</v>
      </c>
      <c r="T150" s="141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42" t="s">
        <v>148</v>
      </c>
      <c r="AT150" s="142" t="s">
        <v>143</v>
      </c>
      <c r="AU150" s="142" t="s">
        <v>85</v>
      </c>
      <c r="AY150" s="18" t="s">
        <v>141</v>
      </c>
      <c r="BE150" s="143">
        <f>IF(N150="základní",J150,0)</f>
        <v>0</v>
      </c>
      <c r="BF150" s="143">
        <f>IF(N150="snížená",J150,0)</f>
        <v>0</v>
      </c>
      <c r="BG150" s="143">
        <f>IF(N150="zákl. přenesená",J150,0)</f>
        <v>0</v>
      </c>
      <c r="BH150" s="143">
        <f>IF(N150="sníž. přenesená",J150,0)</f>
        <v>0</v>
      </c>
      <c r="BI150" s="143">
        <f>IF(N150="nulová",J150,0)</f>
        <v>0</v>
      </c>
      <c r="BJ150" s="18" t="s">
        <v>83</v>
      </c>
      <c r="BK150" s="143">
        <f>ROUND(I150*H150,2)</f>
        <v>0</v>
      </c>
      <c r="BL150" s="18" t="s">
        <v>148</v>
      </c>
      <c r="BM150" s="142" t="s">
        <v>235</v>
      </c>
    </row>
    <row r="151" spans="1:65" s="13" customFormat="1">
      <c r="B151" s="144"/>
      <c r="D151" s="145" t="s">
        <v>150</v>
      </c>
      <c r="F151" s="147" t="s">
        <v>236</v>
      </c>
      <c r="H151" s="148">
        <v>15.725</v>
      </c>
      <c r="L151" s="144"/>
      <c r="M151" s="149"/>
      <c r="N151" s="150"/>
      <c r="O151" s="150"/>
      <c r="P151" s="150"/>
      <c r="Q151" s="150"/>
      <c r="R151" s="150"/>
      <c r="S151" s="150"/>
      <c r="T151" s="151"/>
      <c r="AT151" s="146" t="s">
        <v>150</v>
      </c>
      <c r="AU151" s="146" t="s">
        <v>85</v>
      </c>
      <c r="AV151" s="13" t="s">
        <v>85</v>
      </c>
      <c r="AW151" s="13" t="s">
        <v>4</v>
      </c>
      <c r="AX151" s="13" t="s">
        <v>83</v>
      </c>
      <c r="AY151" s="146" t="s">
        <v>141</v>
      </c>
    </row>
    <row r="152" spans="1:65" s="2" customFormat="1" ht="24.15" customHeight="1">
      <c r="A152" s="30"/>
      <c r="B152" s="131"/>
      <c r="C152" s="132" t="s">
        <v>237</v>
      </c>
      <c r="D152" s="132" t="s">
        <v>143</v>
      </c>
      <c r="E152" s="133" t="s">
        <v>238</v>
      </c>
      <c r="F152" s="134" t="s">
        <v>239</v>
      </c>
      <c r="G152" s="135" t="s">
        <v>185</v>
      </c>
      <c r="H152" s="136">
        <v>81.94</v>
      </c>
      <c r="I152" s="137"/>
      <c r="J152" s="137">
        <f>ROUND(I152*H152,2)</f>
        <v>0</v>
      </c>
      <c r="K152" s="134" t="s">
        <v>147</v>
      </c>
      <c r="L152" s="31"/>
      <c r="M152" s="138" t="s">
        <v>3</v>
      </c>
      <c r="N152" s="139" t="s">
        <v>46</v>
      </c>
      <c r="O152" s="140">
        <v>0.32800000000000001</v>
      </c>
      <c r="P152" s="140">
        <f>O152*H152</f>
        <v>26.87632</v>
      </c>
      <c r="Q152" s="140">
        <v>0</v>
      </c>
      <c r="R152" s="140">
        <f>Q152*H152</f>
        <v>0</v>
      </c>
      <c r="S152" s="140">
        <v>0</v>
      </c>
      <c r="T152" s="141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42" t="s">
        <v>148</v>
      </c>
      <c r="AT152" s="142" t="s">
        <v>143</v>
      </c>
      <c r="AU152" s="142" t="s">
        <v>85</v>
      </c>
      <c r="AY152" s="18" t="s">
        <v>141</v>
      </c>
      <c r="BE152" s="143">
        <f>IF(N152="základní",J152,0)</f>
        <v>0</v>
      </c>
      <c r="BF152" s="143">
        <f>IF(N152="snížená",J152,0)</f>
        <v>0</v>
      </c>
      <c r="BG152" s="143">
        <f>IF(N152="zákl. přenesená",J152,0)</f>
        <v>0</v>
      </c>
      <c r="BH152" s="143">
        <f>IF(N152="sníž. přenesená",J152,0)</f>
        <v>0</v>
      </c>
      <c r="BI152" s="143">
        <f>IF(N152="nulová",J152,0)</f>
        <v>0</v>
      </c>
      <c r="BJ152" s="18" t="s">
        <v>83</v>
      </c>
      <c r="BK152" s="143">
        <f>ROUND(I152*H152,2)</f>
        <v>0</v>
      </c>
      <c r="BL152" s="18" t="s">
        <v>148</v>
      </c>
      <c r="BM152" s="142" t="s">
        <v>240</v>
      </c>
    </row>
    <row r="153" spans="1:65" s="15" customFormat="1">
      <c r="B153" s="159"/>
      <c r="D153" s="145" t="s">
        <v>150</v>
      </c>
      <c r="E153" s="160" t="s">
        <v>3</v>
      </c>
      <c r="F153" s="161" t="s">
        <v>241</v>
      </c>
      <c r="H153" s="160" t="s">
        <v>3</v>
      </c>
      <c r="L153" s="159"/>
      <c r="M153" s="162"/>
      <c r="N153" s="163"/>
      <c r="O153" s="163"/>
      <c r="P153" s="163"/>
      <c r="Q153" s="163"/>
      <c r="R153" s="163"/>
      <c r="S153" s="163"/>
      <c r="T153" s="164"/>
      <c r="AT153" s="160" t="s">
        <v>150</v>
      </c>
      <c r="AU153" s="160" t="s">
        <v>85</v>
      </c>
      <c r="AV153" s="15" t="s">
        <v>83</v>
      </c>
      <c r="AW153" s="15" t="s">
        <v>35</v>
      </c>
      <c r="AX153" s="15" t="s">
        <v>75</v>
      </c>
      <c r="AY153" s="160" t="s">
        <v>141</v>
      </c>
    </row>
    <row r="154" spans="1:65" s="13" customFormat="1">
      <c r="B154" s="144"/>
      <c r="D154" s="145" t="s">
        <v>150</v>
      </c>
      <c r="E154" s="146" t="s">
        <v>3</v>
      </c>
      <c r="F154" s="147" t="s">
        <v>242</v>
      </c>
      <c r="H154" s="148">
        <v>8.5</v>
      </c>
      <c r="L154" s="144"/>
      <c r="M154" s="149"/>
      <c r="N154" s="150"/>
      <c r="O154" s="150"/>
      <c r="P154" s="150"/>
      <c r="Q154" s="150"/>
      <c r="R154" s="150"/>
      <c r="S154" s="150"/>
      <c r="T154" s="151"/>
      <c r="AT154" s="146" t="s">
        <v>150</v>
      </c>
      <c r="AU154" s="146" t="s">
        <v>85</v>
      </c>
      <c r="AV154" s="13" t="s">
        <v>85</v>
      </c>
      <c r="AW154" s="13" t="s">
        <v>35</v>
      </c>
      <c r="AX154" s="13" t="s">
        <v>75</v>
      </c>
      <c r="AY154" s="146" t="s">
        <v>141</v>
      </c>
    </row>
    <row r="155" spans="1:65" s="15" customFormat="1">
      <c r="B155" s="159"/>
      <c r="D155" s="145" t="s">
        <v>150</v>
      </c>
      <c r="E155" s="160" t="s">
        <v>3</v>
      </c>
      <c r="F155" s="161" t="s">
        <v>243</v>
      </c>
      <c r="H155" s="160" t="s">
        <v>3</v>
      </c>
      <c r="L155" s="159"/>
      <c r="M155" s="162"/>
      <c r="N155" s="163"/>
      <c r="O155" s="163"/>
      <c r="P155" s="163"/>
      <c r="Q155" s="163"/>
      <c r="R155" s="163"/>
      <c r="S155" s="163"/>
      <c r="T155" s="164"/>
      <c r="AT155" s="160" t="s">
        <v>150</v>
      </c>
      <c r="AU155" s="160" t="s">
        <v>85</v>
      </c>
      <c r="AV155" s="15" t="s">
        <v>83</v>
      </c>
      <c r="AW155" s="15" t="s">
        <v>35</v>
      </c>
      <c r="AX155" s="15" t="s">
        <v>75</v>
      </c>
      <c r="AY155" s="160" t="s">
        <v>141</v>
      </c>
    </row>
    <row r="156" spans="1:65" s="13" customFormat="1">
      <c r="B156" s="144"/>
      <c r="D156" s="145" t="s">
        <v>150</v>
      </c>
      <c r="E156" s="146" t="s">
        <v>3</v>
      </c>
      <c r="F156" s="147" t="s">
        <v>244</v>
      </c>
      <c r="H156" s="148">
        <v>73.44</v>
      </c>
      <c r="L156" s="144"/>
      <c r="M156" s="149"/>
      <c r="N156" s="150"/>
      <c r="O156" s="150"/>
      <c r="P156" s="150"/>
      <c r="Q156" s="150"/>
      <c r="R156" s="150"/>
      <c r="S156" s="150"/>
      <c r="T156" s="151"/>
      <c r="AT156" s="146" t="s">
        <v>150</v>
      </c>
      <c r="AU156" s="146" t="s">
        <v>85</v>
      </c>
      <c r="AV156" s="13" t="s">
        <v>85</v>
      </c>
      <c r="AW156" s="13" t="s">
        <v>35</v>
      </c>
      <c r="AX156" s="13" t="s">
        <v>75</v>
      </c>
      <c r="AY156" s="146" t="s">
        <v>141</v>
      </c>
    </row>
    <row r="157" spans="1:65" s="14" customFormat="1">
      <c r="B157" s="152"/>
      <c r="D157" s="145" t="s">
        <v>150</v>
      </c>
      <c r="E157" s="153" t="s">
        <v>3</v>
      </c>
      <c r="F157" s="154" t="s">
        <v>152</v>
      </c>
      <c r="H157" s="155">
        <v>81.94</v>
      </c>
      <c r="L157" s="152"/>
      <c r="M157" s="156"/>
      <c r="N157" s="157"/>
      <c r="O157" s="157"/>
      <c r="P157" s="157"/>
      <c r="Q157" s="157"/>
      <c r="R157" s="157"/>
      <c r="S157" s="157"/>
      <c r="T157" s="158"/>
      <c r="AT157" s="153" t="s">
        <v>150</v>
      </c>
      <c r="AU157" s="153" t="s">
        <v>85</v>
      </c>
      <c r="AV157" s="14" t="s">
        <v>148</v>
      </c>
      <c r="AW157" s="14" t="s">
        <v>35</v>
      </c>
      <c r="AX157" s="14" t="s">
        <v>83</v>
      </c>
      <c r="AY157" s="153" t="s">
        <v>141</v>
      </c>
    </row>
    <row r="158" spans="1:65" s="2" customFormat="1" ht="14.4" customHeight="1">
      <c r="A158" s="30"/>
      <c r="B158" s="131"/>
      <c r="C158" s="132" t="s">
        <v>8</v>
      </c>
      <c r="D158" s="132" t="s">
        <v>143</v>
      </c>
      <c r="E158" s="133" t="s">
        <v>245</v>
      </c>
      <c r="F158" s="134" t="s">
        <v>246</v>
      </c>
      <c r="G158" s="135" t="s">
        <v>146</v>
      </c>
      <c r="H158" s="136">
        <v>5</v>
      </c>
      <c r="I158" s="137"/>
      <c r="J158" s="137">
        <f>ROUND(I158*H158,2)</f>
        <v>0</v>
      </c>
      <c r="K158" s="134" t="s">
        <v>147</v>
      </c>
      <c r="L158" s="31"/>
      <c r="M158" s="138" t="s">
        <v>3</v>
      </c>
      <c r="N158" s="139" t="s">
        <v>46</v>
      </c>
      <c r="O158" s="140">
        <v>2.5000000000000001E-2</v>
      </c>
      <c r="P158" s="140">
        <f>O158*H158</f>
        <v>0.125</v>
      </c>
      <c r="Q158" s="140">
        <v>0</v>
      </c>
      <c r="R158" s="140">
        <f>Q158*H158</f>
        <v>0</v>
      </c>
      <c r="S158" s="140">
        <v>0</v>
      </c>
      <c r="T158" s="141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42" t="s">
        <v>148</v>
      </c>
      <c r="AT158" s="142" t="s">
        <v>143</v>
      </c>
      <c r="AU158" s="142" t="s">
        <v>85</v>
      </c>
      <c r="AY158" s="18" t="s">
        <v>141</v>
      </c>
      <c r="BE158" s="143">
        <f>IF(N158="základní",J158,0)</f>
        <v>0</v>
      </c>
      <c r="BF158" s="143">
        <f>IF(N158="snížená",J158,0)</f>
        <v>0</v>
      </c>
      <c r="BG158" s="143">
        <f>IF(N158="zákl. přenesená",J158,0)</f>
        <v>0</v>
      </c>
      <c r="BH158" s="143">
        <f>IF(N158="sníž. přenesená",J158,0)</f>
        <v>0</v>
      </c>
      <c r="BI158" s="143">
        <f>IF(N158="nulová",J158,0)</f>
        <v>0</v>
      </c>
      <c r="BJ158" s="18" t="s">
        <v>83</v>
      </c>
      <c r="BK158" s="143">
        <f>ROUND(I158*H158,2)</f>
        <v>0</v>
      </c>
      <c r="BL158" s="18" t="s">
        <v>148</v>
      </c>
      <c r="BM158" s="142" t="s">
        <v>247</v>
      </c>
    </row>
    <row r="159" spans="1:65" s="15" customFormat="1">
      <c r="B159" s="159"/>
      <c r="D159" s="145" t="s">
        <v>150</v>
      </c>
      <c r="E159" s="160" t="s">
        <v>3</v>
      </c>
      <c r="F159" s="161" t="s">
        <v>248</v>
      </c>
      <c r="H159" s="160" t="s">
        <v>3</v>
      </c>
      <c r="L159" s="159"/>
      <c r="M159" s="162"/>
      <c r="N159" s="163"/>
      <c r="O159" s="163"/>
      <c r="P159" s="163"/>
      <c r="Q159" s="163"/>
      <c r="R159" s="163"/>
      <c r="S159" s="163"/>
      <c r="T159" s="164"/>
      <c r="AT159" s="160" t="s">
        <v>150</v>
      </c>
      <c r="AU159" s="160" t="s">
        <v>85</v>
      </c>
      <c r="AV159" s="15" t="s">
        <v>83</v>
      </c>
      <c r="AW159" s="15" t="s">
        <v>35</v>
      </c>
      <c r="AX159" s="15" t="s">
        <v>75</v>
      </c>
      <c r="AY159" s="160" t="s">
        <v>141</v>
      </c>
    </row>
    <row r="160" spans="1:65" s="13" customFormat="1">
      <c r="B160" s="144"/>
      <c r="D160" s="145" t="s">
        <v>150</v>
      </c>
      <c r="E160" s="146" t="s">
        <v>3</v>
      </c>
      <c r="F160" s="147" t="s">
        <v>249</v>
      </c>
      <c r="H160" s="148">
        <v>5</v>
      </c>
      <c r="L160" s="144"/>
      <c r="M160" s="149"/>
      <c r="N160" s="150"/>
      <c r="O160" s="150"/>
      <c r="P160" s="150"/>
      <c r="Q160" s="150"/>
      <c r="R160" s="150"/>
      <c r="S160" s="150"/>
      <c r="T160" s="151"/>
      <c r="AT160" s="146" t="s">
        <v>150</v>
      </c>
      <c r="AU160" s="146" t="s">
        <v>85</v>
      </c>
      <c r="AV160" s="13" t="s">
        <v>85</v>
      </c>
      <c r="AW160" s="13" t="s">
        <v>35</v>
      </c>
      <c r="AX160" s="13" t="s">
        <v>75</v>
      </c>
      <c r="AY160" s="146" t="s">
        <v>141</v>
      </c>
    </row>
    <row r="161" spans="1:65" s="14" customFormat="1">
      <c r="B161" s="152"/>
      <c r="D161" s="145" t="s">
        <v>150</v>
      </c>
      <c r="E161" s="153" t="s">
        <v>3</v>
      </c>
      <c r="F161" s="154" t="s">
        <v>152</v>
      </c>
      <c r="H161" s="155">
        <v>5</v>
      </c>
      <c r="L161" s="152"/>
      <c r="M161" s="156"/>
      <c r="N161" s="157"/>
      <c r="O161" s="157"/>
      <c r="P161" s="157"/>
      <c r="Q161" s="157"/>
      <c r="R161" s="157"/>
      <c r="S161" s="157"/>
      <c r="T161" s="158"/>
      <c r="AT161" s="153" t="s">
        <v>150</v>
      </c>
      <c r="AU161" s="153" t="s">
        <v>85</v>
      </c>
      <c r="AV161" s="14" t="s">
        <v>148</v>
      </c>
      <c r="AW161" s="14" t="s">
        <v>35</v>
      </c>
      <c r="AX161" s="14" t="s">
        <v>83</v>
      </c>
      <c r="AY161" s="153" t="s">
        <v>141</v>
      </c>
    </row>
    <row r="162" spans="1:65" s="12" customFormat="1" ht="22.95" customHeight="1">
      <c r="B162" s="119"/>
      <c r="D162" s="120" t="s">
        <v>74</v>
      </c>
      <c r="E162" s="129" t="s">
        <v>85</v>
      </c>
      <c r="F162" s="129" t="s">
        <v>250</v>
      </c>
      <c r="J162" s="130">
        <f>BK162</f>
        <v>0</v>
      </c>
      <c r="L162" s="119"/>
      <c r="M162" s="123"/>
      <c r="N162" s="124"/>
      <c r="O162" s="124"/>
      <c r="P162" s="125">
        <f>SUM(P163:P166)</f>
        <v>0.58399999999999996</v>
      </c>
      <c r="Q162" s="124"/>
      <c r="R162" s="125">
        <f>SUM(R163:R166)</f>
        <v>2.2563399999999998</v>
      </c>
      <c r="S162" s="124"/>
      <c r="T162" s="126">
        <f>SUM(T163:T166)</f>
        <v>0</v>
      </c>
      <c r="AR162" s="120" t="s">
        <v>83</v>
      </c>
      <c r="AT162" s="127" t="s">
        <v>74</v>
      </c>
      <c r="AU162" s="127" t="s">
        <v>83</v>
      </c>
      <c r="AY162" s="120" t="s">
        <v>141</v>
      </c>
      <c r="BK162" s="128">
        <f>SUM(BK163:BK166)</f>
        <v>0</v>
      </c>
    </row>
    <row r="163" spans="1:65" s="2" customFormat="1" ht="14.4" customHeight="1">
      <c r="A163" s="30"/>
      <c r="B163" s="131"/>
      <c r="C163" s="132" t="s">
        <v>251</v>
      </c>
      <c r="D163" s="132" t="s">
        <v>143</v>
      </c>
      <c r="E163" s="133" t="s">
        <v>252</v>
      </c>
      <c r="F163" s="134" t="s">
        <v>253</v>
      </c>
      <c r="G163" s="135" t="s">
        <v>185</v>
      </c>
      <c r="H163" s="136">
        <v>1</v>
      </c>
      <c r="I163" s="137"/>
      <c r="J163" s="137">
        <f>ROUND(I163*H163,2)</f>
        <v>0</v>
      </c>
      <c r="K163" s="134" t="s">
        <v>147</v>
      </c>
      <c r="L163" s="31"/>
      <c r="M163" s="138" t="s">
        <v>3</v>
      </c>
      <c r="N163" s="139" t="s">
        <v>46</v>
      </c>
      <c r="O163" s="140">
        <v>0.58399999999999996</v>
      </c>
      <c r="P163" s="140">
        <f>O163*H163</f>
        <v>0.58399999999999996</v>
      </c>
      <c r="Q163" s="140">
        <v>2.2563399999999998</v>
      </c>
      <c r="R163" s="140">
        <f>Q163*H163</f>
        <v>2.2563399999999998</v>
      </c>
      <c r="S163" s="140">
        <v>0</v>
      </c>
      <c r="T163" s="141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42" t="s">
        <v>148</v>
      </c>
      <c r="AT163" s="142" t="s">
        <v>143</v>
      </c>
      <c r="AU163" s="142" t="s">
        <v>85</v>
      </c>
      <c r="AY163" s="18" t="s">
        <v>141</v>
      </c>
      <c r="BE163" s="143">
        <f>IF(N163="základní",J163,0)</f>
        <v>0</v>
      </c>
      <c r="BF163" s="143">
        <f>IF(N163="snížená",J163,0)</f>
        <v>0</v>
      </c>
      <c r="BG163" s="143">
        <f>IF(N163="zákl. přenesená",J163,0)</f>
        <v>0</v>
      </c>
      <c r="BH163" s="143">
        <f>IF(N163="sníž. přenesená",J163,0)</f>
        <v>0</v>
      </c>
      <c r="BI163" s="143">
        <f>IF(N163="nulová",J163,0)</f>
        <v>0</v>
      </c>
      <c r="BJ163" s="18" t="s">
        <v>83</v>
      </c>
      <c r="BK163" s="143">
        <f>ROUND(I163*H163,2)</f>
        <v>0</v>
      </c>
      <c r="BL163" s="18" t="s">
        <v>148</v>
      </c>
      <c r="BM163" s="142" t="s">
        <v>254</v>
      </c>
    </row>
    <row r="164" spans="1:65" s="15" customFormat="1">
      <c r="B164" s="159"/>
      <c r="D164" s="145" t="s">
        <v>150</v>
      </c>
      <c r="E164" s="160" t="s">
        <v>3</v>
      </c>
      <c r="F164" s="161" t="s">
        <v>248</v>
      </c>
      <c r="H164" s="160" t="s">
        <v>3</v>
      </c>
      <c r="L164" s="159"/>
      <c r="M164" s="162"/>
      <c r="N164" s="163"/>
      <c r="O164" s="163"/>
      <c r="P164" s="163"/>
      <c r="Q164" s="163"/>
      <c r="R164" s="163"/>
      <c r="S164" s="163"/>
      <c r="T164" s="164"/>
      <c r="AT164" s="160" t="s">
        <v>150</v>
      </c>
      <c r="AU164" s="160" t="s">
        <v>85</v>
      </c>
      <c r="AV164" s="15" t="s">
        <v>83</v>
      </c>
      <c r="AW164" s="15" t="s">
        <v>35</v>
      </c>
      <c r="AX164" s="15" t="s">
        <v>75</v>
      </c>
      <c r="AY164" s="160" t="s">
        <v>141</v>
      </c>
    </row>
    <row r="165" spans="1:65" s="13" customFormat="1">
      <c r="B165" s="144"/>
      <c r="D165" s="145" t="s">
        <v>150</v>
      </c>
      <c r="E165" s="146" t="s">
        <v>3</v>
      </c>
      <c r="F165" s="147" t="s">
        <v>255</v>
      </c>
      <c r="H165" s="148">
        <v>1</v>
      </c>
      <c r="L165" s="144"/>
      <c r="M165" s="149"/>
      <c r="N165" s="150"/>
      <c r="O165" s="150"/>
      <c r="P165" s="150"/>
      <c r="Q165" s="150"/>
      <c r="R165" s="150"/>
      <c r="S165" s="150"/>
      <c r="T165" s="151"/>
      <c r="AT165" s="146" t="s">
        <v>150</v>
      </c>
      <c r="AU165" s="146" t="s">
        <v>85</v>
      </c>
      <c r="AV165" s="13" t="s">
        <v>85</v>
      </c>
      <c r="AW165" s="13" t="s">
        <v>35</v>
      </c>
      <c r="AX165" s="13" t="s">
        <v>75</v>
      </c>
      <c r="AY165" s="146" t="s">
        <v>141</v>
      </c>
    </row>
    <row r="166" spans="1:65" s="14" customFormat="1">
      <c r="B166" s="152"/>
      <c r="D166" s="145" t="s">
        <v>150</v>
      </c>
      <c r="E166" s="153" t="s">
        <v>3</v>
      </c>
      <c r="F166" s="154" t="s">
        <v>152</v>
      </c>
      <c r="H166" s="155">
        <v>1</v>
      </c>
      <c r="L166" s="152"/>
      <c r="M166" s="156"/>
      <c r="N166" s="157"/>
      <c r="O166" s="157"/>
      <c r="P166" s="157"/>
      <c r="Q166" s="157"/>
      <c r="R166" s="157"/>
      <c r="S166" s="157"/>
      <c r="T166" s="158"/>
      <c r="AT166" s="153" t="s">
        <v>150</v>
      </c>
      <c r="AU166" s="153" t="s">
        <v>85</v>
      </c>
      <c r="AV166" s="14" t="s">
        <v>148</v>
      </c>
      <c r="AW166" s="14" t="s">
        <v>35</v>
      </c>
      <c r="AX166" s="14" t="s">
        <v>83</v>
      </c>
      <c r="AY166" s="153" t="s">
        <v>141</v>
      </c>
    </row>
    <row r="167" spans="1:65" s="12" customFormat="1" ht="22.95" customHeight="1">
      <c r="B167" s="119"/>
      <c r="D167" s="120" t="s">
        <v>74</v>
      </c>
      <c r="E167" s="129" t="s">
        <v>157</v>
      </c>
      <c r="F167" s="129" t="s">
        <v>256</v>
      </c>
      <c r="J167" s="130">
        <f>BK167</f>
        <v>0</v>
      </c>
      <c r="L167" s="119"/>
      <c r="M167" s="123"/>
      <c r="N167" s="124"/>
      <c r="O167" s="124"/>
      <c r="P167" s="125">
        <f>SUM(P168:P172)</f>
        <v>8.5423079999999985</v>
      </c>
      <c r="Q167" s="124"/>
      <c r="R167" s="125">
        <f>SUM(R168:R172)</f>
        <v>4.1197538799999993</v>
      </c>
      <c r="S167" s="124"/>
      <c r="T167" s="126">
        <f>SUM(T168:T172)</f>
        <v>0</v>
      </c>
      <c r="AR167" s="120" t="s">
        <v>83</v>
      </c>
      <c r="AT167" s="127" t="s">
        <v>74</v>
      </c>
      <c r="AU167" s="127" t="s">
        <v>83</v>
      </c>
      <c r="AY167" s="120" t="s">
        <v>141</v>
      </c>
      <c r="BK167" s="128">
        <f>SUM(BK168:BK172)</f>
        <v>0</v>
      </c>
    </row>
    <row r="168" spans="1:65" s="2" customFormat="1" ht="24.15" customHeight="1">
      <c r="A168" s="30"/>
      <c r="B168" s="131"/>
      <c r="C168" s="132" t="s">
        <v>257</v>
      </c>
      <c r="D168" s="132" t="s">
        <v>143</v>
      </c>
      <c r="E168" s="133" t="s">
        <v>258</v>
      </c>
      <c r="F168" s="134" t="s">
        <v>259</v>
      </c>
      <c r="G168" s="135" t="s">
        <v>146</v>
      </c>
      <c r="H168" s="136">
        <v>9.5879999999999992</v>
      </c>
      <c r="I168" s="137"/>
      <c r="J168" s="137">
        <f>ROUND(I168*H168,2)</f>
        <v>0</v>
      </c>
      <c r="K168" s="134" t="s">
        <v>147</v>
      </c>
      <c r="L168" s="31"/>
      <c r="M168" s="138" t="s">
        <v>3</v>
      </c>
      <c r="N168" s="139" t="s">
        <v>46</v>
      </c>
      <c r="O168" s="140">
        <v>0.69099999999999995</v>
      </c>
      <c r="P168" s="140">
        <f>O168*H168</f>
        <v>6.6253079999999986</v>
      </c>
      <c r="Q168" s="140">
        <v>0.17351</v>
      </c>
      <c r="R168" s="140">
        <f>Q168*H168</f>
        <v>1.6636138799999998</v>
      </c>
      <c r="S168" s="140">
        <v>0</v>
      </c>
      <c r="T168" s="141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42" t="s">
        <v>148</v>
      </c>
      <c r="AT168" s="142" t="s">
        <v>143</v>
      </c>
      <c r="AU168" s="142" t="s">
        <v>85</v>
      </c>
      <c r="AY168" s="18" t="s">
        <v>141</v>
      </c>
      <c r="BE168" s="143">
        <f>IF(N168="základní",J168,0)</f>
        <v>0</v>
      </c>
      <c r="BF168" s="143">
        <f>IF(N168="snížená",J168,0)</f>
        <v>0</v>
      </c>
      <c r="BG168" s="143">
        <f>IF(N168="zákl. přenesená",J168,0)</f>
        <v>0</v>
      </c>
      <c r="BH168" s="143">
        <f>IF(N168="sníž. přenesená",J168,0)</f>
        <v>0</v>
      </c>
      <c r="BI168" s="143">
        <f>IF(N168="nulová",J168,0)</f>
        <v>0</v>
      </c>
      <c r="BJ168" s="18" t="s">
        <v>83</v>
      </c>
      <c r="BK168" s="143">
        <f>ROUND(I168*H168,2)</f>
        <v>0</v>
      </c>
      <c r="BL168" s="18" t="s">
        <v>148</v>
      </c>
      <c r="BM168" s="142" t="s">
        <v>260</v>
      </c>
    </row>
    <row r="169" spans="1:65" s="15" customFormat="1">
      <c r="B169" s="159"/>
      <c r="D169" s="145" t="s">
        <v>150</v>
      </c>
      <c r="E169" s="160" t="s">
        <v>3</v>
      </c>
      <c r="F169" s="161" t="s">
        <v>261</v>
      </c>
      <c r="H169" s="160" t="s">
        <v>3</v>
      </c>
      <c r="L169" s="159"/>
      <c r="M169" s="162"/>
      <c r="N169" s="163"/>
      <c r="O169" s="163"/>
      <c r="P169" s="163"/>
      <c r="Q169" s="163"/>
      <c r="R169" s="163"/>
      <c r="S169" s="163"/>
      <c r="T169" s="164"/>
      <c r="AT169" s="160" t="s">
        <v>150</v>
      </c>
      <c r="AU169" s="160" t="s">
        <v>85</v>
      </c>
      <c r="AV169" s="15" t="s">
        <v>83</v>
      </c>
      <c r="AW169" s="15" t="s">
        <v>35</v>
      </c>
      <c r="AX169" s="15" t="s">
        <v>75</v>
      </c>
      <c r="AY169" s="160" t="s">
        <v>141</v>
      </c>
    </row>
    <row r="170" spans="1:65" s="13" customFormat="1">
      <c r="B170" s="144"/>
      <c r="D170" s="145" t="s">
        <v>150</v>
      </c>
      <c r="E170" s="146" t="s">
        <v>3</v>
      </c>
      <c r="F170" s="147" t="s">
        <v>262</v>
      </c>
      <c r="H170" s="148">
        <v>9.5879999999999992</v>
      </c>
      <c r="L170" s="144"/>
      <c r="M170" s="149"/>
      <c r="N170" s="150"/>
      <c r="O170" s="150"/>
      <c r="P170" s="150"/>
      <c r="Q170" s="150"/>
      <c r="R170" s="150"/>
      <c r="S170" s="150"/>
      <c r="T170" s="151"/>
      <c r="AT170" s="146" t="s">
        <v>150</v>
      </c>
      <c r="AU170" s="146" t="s">
        <v>85</v>
      </c>
      <c r="AV170" s="13" t="s">
        <v>85</v>
      </c>
      <c r="AW170" s="13" t="s">
        <v>35</v>
      </c>
      <c r="AX170" s="13" t="s">
        <v>75</v>
      </c>
      <c r="AY170" s="146" t="s">
        <v>141</v>
      </c>
    </row>
    <row r="171" spans="1:65" s="14" customFormat="1">
      <c r="B171" s="152"/>
      <c r="D171" s="145" t="s">
        <v>150</v>
      </c>
      <c r="E171" s="153" t="s">
        <v>3</v>
      </c>
      <c r="F171" s="154" t="s">
        <v>152</v>
      </c>
      <c r="H171" s="155">
        <v>9.5879999999999992</v>
      </c>
      <c r="L171" s="152"/>
      <c r="M171" s="156"/>
      <c r="N171" s="157"/>
      <c r="O171" s="157"/>
      <c r="P171" s="157"/>
      <c r="Q171" s="157"/>
      <c r="R171" s="157"/>
      <c r="S171" s="157"/>
      <c r="T171" s="158"/>
      <c r="AT171" s="153" t="s">
        <v>150</v>
      </c>
      <c r="AU171" s="153" t="s">
        <v>85</v>
      </c>
      <c r="AV171" s="14" t="s">
        <v>148</v>
      </c>
      <c r="AW171" s="14" t="s">
        <v>35</v>
      </c>
      <c r="AX171" s="14" t="s">
        <v>83</v>
      </c>
      <c r="AY171" s="153" t="s">
        <v>141</v>
      </c>
    </row>
    <row r="172" spans="1:65" s="2" customFormat="1" ht="24.15" customHeight="1">
      <c r="A172" s="30"/>
      <c r="B172" s="131"/>
      <c r="C172" s="132" t="s">
        <v>263</v>
      </c>
      <c r="D172" s="132" t="s">
        <v>143</v>
      </c>
      <c r="E172" s="133" t="s">
        <v>264</v>
      </c>
      <c r="F172" s="134" t="s">
        <v>265</v>
      </c>
      <c r="G172" s="135" t="s">
        <v>167</v>
      </c>
      <c r="H172" s="136">
        <v>1</v>
      </c>
      <c r="I172" s="137"/>
      <c r="J172" s="137">
        <f>ROUND(I172*H172,2)</f>
        <v>0</v>
      </c>
      <c r="K172" s="134" t="s">
        <v>147</v>
      </c>
      <c r="L172" s="31"/>
      <c r="M172" s="138" t="s">
        <v>3</v>
      </c>
      <c r="N172" s="139" t="s">
        <v>46</v>
      </c>
      <c r="O172" s="140">
        <v>1.917</v>
      </c>
      <c r="P172" s="140">
        <f>O172*H172</f>
        <v>1.917</v>
      </c>
      <c r="Q172" s="140">
        <v>2.45614</v>
      </c>
      <c r="R172" s="140">
        <f>Q172*H172</f>
        <v>2.45614</v>
      </c>
      <c r="S172" s="140">
        <v>0</v>
      </c>
      <c r="T172" s="141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42" t="s">
        <v>148</v>
      </c>
      <c r="AT172" s="142" t="s">
        <v>143</v>
      </c>
      <c r="AU172" s="142" t="s">
        <v>85</v>
      </c>
      <c r="AY172" s="18" t="s">
        <v>141</v>
      </c>
      <c r="BE172" s="143">
        <f>IF(N172="základní",J172,0)</f>
        <v>0</v>
      </c>
      <c r="BF172" s="143">
        <f>IF(N172="snížená",J172,0)</f>
        <v>0</v>
      </c>
      <c r="BG172" s="143">
        <f>IF(N172="zákl. přenesená",J172,0)</f>
        <v>0</v>
      </c>
      <c r="BH172" s="143">
        <f>IF(N172="sníž. přenesená",J172,0)</f>
        <v>0</v>
      </c>
      <c r="BI172" s="143">
        <f>IF(N172="nulová",J172,0)</f>
        <v>0</v>
      </c>
      <c r="BJ172" s="18" t="s">
        <v>83</v>
      </c>
      <c r="BK172" s="143">
        <f>ROUND(I172*H172,2)</f>
        <v>0</v>
      </c>
      <c r="BL172" s="18" t="s">
        <v>148</v>
      </c>
      <c r="BM172" s="142" t="s">
        <v>266</v>
      </c>
    </row>
    <row r="173" spans="1:65" s="12" customFormat="1" ht="22.95" customHeight="1">
      <c r="B173" s="119"/>
      <c r="D173" s="120" t="s">
        <v>74</v>
      </c>
      <c r="E173" s="129" t="s">
        <v>148</v>
      </c>
      <c r="F173" s="129" t="s">
        <v>267</v>
      </c>
      <c r="J173" s="130">
        <f>BK173</f>
        <v>0</v>
      </c>
      <c r="L173" s="119"/>
      <c r="M173" s="123"/>
      <c r="N173" s="124"/>
      <c r="O173" s="124"/>
      <c r="P173" s="125">
        <f>SUM(P174:P180)</f>
        <v>65.685450000000003</v>
      </c>
      <c r="Q173" s="124"/>
      <c r="R173" s="125">
        <f>SUM(R174:R180)</f>
        <v>9.3935624999999998</v>
      </c>
      <c r="S173" s="124"/>
      <c r="T173" s="126">
        <f>SUM(T174:T180)</f>
        <v>0</v>
      </c>
      <c r="AR173" s="120" t="s">
        <v>83</v>
      </c>
      <c r="AT173" s="127" t="s">
        <v>74</v>
      </c>
      <c r="AU173" s="127" t="s">
        <v>83</v>
      </c>
      <c r="AY173" s="120" t="s">
        <v>141</v>
      </c>
      <c r="BK173" s="128">
        <f>SUM(BK174:BK180)</f>
        <v>0</v>
      </c>
    </row>
    <row r="174" spans="1:65" s="2" customFormat="1" ht="14.4" customHeight="1">
      <c r="A174" s="30"/>
      <c r="B174" s="131"/>
      <c r="C174" s="132" t="s">
        <v>268</v>
      </c>
      <c r="D174" s="132" t="s">
        <v>143</v>
      </c>
      <c r="E174" s="133" t="s">
        <v>269</v>
      </c>
      <c r="F174" s="134" t="s">
        <v>270</v>
      </c>
      <c r="G174" s="135" t="s">
        <v>167</v>
      </c>
      <c r="H174" s="136">
        <v>6</v>
      </c>
      <c r="I174" s="137"/>
      <c r="J174" s="137">
        <f>ROUND(I174*H174,2)</f>
        <v>0</v>
      </c>
      <c r="K174" s="134" t="s">
        <v>147</v>
      </c>
      <c r="L174" s="31"/>
      <c r="M174" s="138" t="s">
        <v>3</v>
      </c>
      <c r="N174" s="139" t="s">
        <v>46</v>
      </c>
      <c r="O174" s="140">
        <v>1.242</v>
      </c>
      <c r="P174" s="140">
        <f>O174*H174</f>
        <v>7.452</v>
      </c>
      <c r="Q174" s="140">
        <v>8.7260000000000004E-2</v>
      </c>
      <c r="R174" s="140">
        <f>Q174*H174</f>
        <v>0.52356000000000003</v>
      </c>
      <c r="S174" s="140">
        <v>0</v>
      </c>
      <c r="T174" s="141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42" t="s">
        <v>148</v>
      </c>
      <c r="AT174" s="142" t="s">
        <v>143</v>
      </c>
      <c r="AU174" s="142" t="s">
        <v>85</v>
      </c>
      <c r="AY174" s="18" t="s">
        <v>141</v>
      </c>
      <c r="BE174" s="143">
        <f>IF(N174="základní",J174,0)</f>
        <v>0</v>
      </c>
      <c r="BF174" s="143">
        <f>IF(N174="snížená",J174,0)</f>
        <v>0</v>
      </c>
      <c r="BG174" s="143">
        <f>IF(N174="zákl. přenesená",J174,0)</f>
        <v>0</v>
      </c>
      <c r="BH174" s="143">
        <f>IF(N174="sníž. přenesená",J174,0)</f>
        <v>0</v>
      </c>
      <c r="BI174" s="143">
        <f>IF(N174="nulová",J174,0)</f>
        <v>0</v>
      </c>
      <c r="BJ174" s="18" t="s">
        <v>83</v>
      </c>
      <c r="BK174" s="143">
        <f>ROUND(I174*H174,2)</f>
        <v>0</v>
      </c>
      <c r="BL174" s="18" t="s">
        <v>148</v>
      </c>
      <c r="BM174" s="142" t="s">
        <v>271</v>
      </c>
    </row>
    <row r="175" spans="1:65" s="2" customFormat="1" ht="14.4" customHeight="1">
      <c r="A175" s="30"/>
      <c r="B175" s="131"/>
      <c r="C175" s="165" t="s">
        <v>272</v>
      </c>
      <c r="D175" s="165" t="s">
        <v>273</v>
      </c>
      <c r="E175" s="166" t="s">
        <v>274</v>
      </c>
      <c r="F175" s="167" t="s">
        <v>275</v>
      </c>
      <c r="G175" s="168" t="s">
        <v>167</v>
      </c>
      <c r="H175" s="169">
        <v>6</v>
      </c>
      <c r="I175" s="170"/>
      <c r="J175" s="170">
        <f>ROUND(I175*H175,2)</f>
        <v>0</v>
      </c>
      <c r="K175" s="167" t="s">
        <v>3</v>
      </c>
      <c r="L175" s="171"/>
      <c r="M175" s="172" t="s">
        <v>3</v>
      </c>
      <c r="N175" s="173" t="s">
        <v>46</v>
      </c>
      <c r="O175" s="140">
        <v>0</v>
      </c>
      <c r="P175" s="140">
        <f>O175*H175</f>
        <v>0</v>
      </c>
      <c r="Q175" s="140">
        <v>0.245</v>
      </c>
      <c r="R175" s="140">
        <f>Q175*H175</f>
        <v>1.47</v>
      </c>
      <c r="S175" s="140">
        <v>0</v>
      </c>
      <c r="T175" s="141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42" t="s">
        <v>178</v>
      </c>
      <c r="AT175" s="142" t="s">
        <v>273</v>
      </c>
      <c r="AU175" s="142" t="s">
        <v>85</v>
      </c>
      <c r="AY175" s="18" t="s">
        <v>141</v>
      </c>
      <c r="BE175" s="143">
        <f>IF(N175="základní",J175,0)</f>
        <v>0</v>
      </c>
      <c r="BF175" s="143">
        <f>IF(N175="snížená",J175,0)</f>
        <v>0</v>
      </c>
      <c r="BG175" s="143">
        <f>IF(N175="zákl. přenesená",J175,0)</f>
        <v>0</v>
      </c>
      <c r="BH175" s="143">
        <f>IF(N175="sníž. přenesená",J175,0)</f>
        <v>0</v>
      </c>
      <c r="BI175" s="143">
        <f>IF(N175="nulová",J175,0)</f>
        <v>0</v>
      </c>
      <c r="BJ175" s="18" t="s">
        <v>83</v>
      </c>
      <c r="BK175" s="143">
        <f>ROUND(I175*H175,2)</f>
        <v>0</v>
      </c>
      <c r="BL175" s="18" t="s">
        <v>148</v>
      </c>
      <c r="BM175" s="142" t="s">
        <v>276</v>
      </c>
    </row>
    <row r="176" spans="1:65" s="2" customFormat="1" ht="24.15" customHeight="1">
      <c r="A176" s="30"/>
      <c r="B176" s="131"/>
      <c r="C176" s="132" t="s">
        <v>277</v>
      </c>
      <c r="D176" s="132" t="s">
        <v>143</v>
      </c>
      <c r="E176" s="133" t="s">
        <v>278</v>
      </c>
      <c r="F176" s="134" t="s">
        <v>279</v>
      </c>
      <c r="G176" s="135" t="s">
        <v>176</v>
      </c>
      <c r="H176" s="136">
        <v>47.85</v>
      </c>
      <c r="I176" s="137"/>
      <c r="J176" s="137">
        <f>ROUND(I176*H176,2)</f>
        <v>0</v>
      </c>
      <c r="K176" s="134" t="s">
        <v>147</v>
      </c>
      <c r="L176" s="31"/>
      <c r="M176" s="138" t="s">
        <v>3</v>
      </c>
      <c r="N176" s="139" t="s">
        <v>46</v>
      </c>
      <c r="O176" s="140">
        <v>1.2170000000000001</v>
      </c>
      <c r="P176" s="140">
        <f>O176*H176</f>
        <v>58.233450000000005</v>
      </c>
      <c r="Q176" s="140">
        <v>3.465E-2</v>
      </c>
      <c r="R176" s="140">
        <f>Q176*H176</f>
        <v>1.6580025</v>
      </c>
      <c r="S176" s="140">
        <v>0</v>
      </c>
      <c r="T176" s="141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42" t="s">
        <v>148</v>
      </c>
      <c r="AT176" s="142" t="s">
        <v>143</v>
      </c>
      <c r="AU176" s="142" t="s">
        <v>85</v>
      </c>
      <c r="AY176" s="18" t="s">
        <v>141</v>
      </c>
      <c r="BE176" s="143">
        <f>IF(N176="základní",J176,0)</f>
        <v>0</v>
      </c>
      <c r="BF176" s="143">
        <f>IF(N176="snížená",J176,0)</f>
        <v>0</v>
      </c>
      <c r="BG176" s="143">
        <f>IF(N176="zákl. přenesená",J176,0)</f>
        <v>0</v>
      </c>
      <c r="BH176" s="143">
        <f>IF(N176="sníž. přenesená",J176,0)</f>
        <v>0</v>
      </c>
      <c r="BI176" s="143">
        <f>IF(N176="nulová",J176,0)</f>
        <v>0</v>
      </c>
      <c r="BJ176" s="18" t="s">
        <v>83</v>
      </c>
      <c r="BK176" s="143">
        <f>ROUND(I176*H176,2)</f>
        <v>0</v>
      </c>
      <c r="BL176" s="18" t="s">
        <v>148</v>
      </c>
      <c r="BM176" s="142" t="s">
        <v>280</v>
      </c>
    </row>
    <row r="177" spans="1:65" s="15" customFormat="1">
      <c r="B177" s="159"/>
      <c r="D177" s="145" t="s">
        <v>150</v>
      </c>
      <c r="E177" s="160" t="s">
        <v>3</v>
      </c>
      <c r="F177" s="161" t="s">
        <v>281</v>
      </c>
      <c r="H177" s="160" t="s">
        <v>3</v>
      </c>
      <c r="L177" s="159"/>
      <c r="M177" s="162"/>
      <c r="N177" s="163"/>
      <c r="O177" s="163"/>
      <c r="P177" s="163"/>
      <c r="Q177" s="163"/>
      <c r="R177" s="163"/>
      <c r="S177" s="163"/>
      <c r="T177" s="164"/>
      <c r="AT177" s="160" t="s">
        <v>150</v>
      </c>
      <c r="AU177" s="160" t="s">
        <v>85</v>
      </c>
      <c r="AV177" s="15" t="s">
        <v>83</v>
      </c>
      <c r="AW177" s="15" t="s">
        <v>35</v>
      </c>
      <c r="AX177" s="15" t="s">
        <v>75</v>
      </c>
      <c r="AY177" s="160" t="s">
        <v>141</v>
      </c>
    </row>
    <row r="178" spans="1:65" s="13" customFormat="1">
      <c r="B178" s="144"/>
      <c r="D178" s="145" t="s">
        <v>150</v>
      </c>
      <c r="E178" s="146" t="s">
        <v>3</v>
      </c>
      <c r="F178" s="147" t="s">
        <v>282</v>
      </c>
      <c r="H178" s="148">
        <v>47.85</v>
      </c>
      <c r="L178" s="144"/>
      <c r="M178" s="149"/>
      <c r="N178" s="150"/>
      <c r="O178" s="150"/>
      <c r="P178" s="150"/>
      <c r="Q178" s="150"/>
      <c r="R178" s="150"/>
      <c r="S178" s="150"/>
      <c r="T178" s="151"/>
      <c r="AT178" s="146" t="s">
        <v>150</v>
      </c>
      <c r="AU178" s="146" t="s">
        <v>85</v>
      </c>
      <c r="AV178" s="13" t="s">
        <v>85</v>
      </c>
      <c r="AW178" s="13" t="s">
        <v>35</v>
      </c>
      <c r="AX178" s="13" t="s">
        <v>75</v>
      </c>
      <c r="AY178" s="146" t="s">
        <v>141</v>
      </c>
    </row>
    <row r="179" spans="1:65" s="14" customFormat="1">
      <c r="B179" s="152"/>
      <c r="D179" s="145" t="s">
        <v>150</v>
      </c>
      <c r="E179" s="153" t="s">
        <v>3</v>
      </c>
      <c r="F179" s="154" t="s">
        <v>152</v>
      </c>
      <c r="H179" s="155">
        <v>47.85</v>
      </c>
      <c r="L179" s="152"/>
      <c r="M179" s="156"/>
      <c r="N179" s="157"/>
      <c r="O179" s="157"/>
      <c r="P179" s="157"/>
      <c r="Q179" s="157"/>
      <c r="R179" s="157"/>
      <c r="S179" s="157"/>
      <c r="T179" s="158"/>
      <c r="AT179" s="153" t="s">
        <v>150</v>
      </c>
      <c r="AU179" s="153" t="s">
        <v>85</v>
      </c>
      <c r="AV179" s="14" t="s">
        <v>148</v>
      </c>
      <c r="AW179" s="14" t="s">
        <v>35</v>
      </c>
      <c r="AX179" s="14" t="s">
        <v>83</v>
      </c>
      <c r="AY179" s="153" t="s">
        <v>141</v>
      </c>
    </row>
    <row r="180" spans="1:65" s="2" customFormat="1" ht="14.4" customHeight="1">
      <c r="A180" s="30"/>
      <c r="B180" s="131"/>
      <c r="C180" s="165" t="s">
        <v>283</v>
      </c>
      <c r="D180" s="165" t="s">
        <v>273</v>
      </c>
      <c r="E180" s="166" t="s">
        <v>284</v>
      </c>
      <c r="F180" s="167" t="s">
        <v>285</v>
      </c>
      <c r="G180" s="168" t="s">
        <v>167</v>
      </c>
      <c r="H180" s="169">
        <v>33</v>
      </c>
      <c r="I180" s="170"/>
      <c r="J180" s="170">
        <f>ROUND(I180*H180,2)</f>
        <v>0</v>
      </c>
      <c r="K180" s="167" t="s">
        <v>3</v>
      </c>
      <c r="L180" s="171"/>
      <c r="M180" s="172" t="s">
        <v>3</v>
      </c>
      <c r="N180" s="173" t="s">
        <v>46</v>
      </c>
      <c r="O180" s="140">
        <v>0</v>
      </c>
      <c r="P180" s="140">
        <f>O180*H180</f>
        <v>0</v>
      </c>
      <c r="Q180" s="140">
        <v>0.17399999999999999</v>
      </c>
      <c r="R180" s="140">
        <f>Q180*H180</f>
        <v>5.742</v>
      </c>
      <c r="S180" s="140">
        <v>0</v>
      </c>
      <c r="T180" s="141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42" t="s">
        <v>178</v>
      </c>
      <c r="AT180" s="142" t="s">
        <v>273</v>
      </c>
      <c r="AU180" s="142" t="s">
        <v>85</v>
      </c>
      <c r="AY180" s="18" t="s">
        <v>141</v>
      </c>
      <c r="BE180" s="143">
        <f>IF(N180="základní",J180,0)</f>
        <v>0</v>
      </c>
      <c r="BF180" s="143">
        <f>IF(N180="snížená",J180,0)</f>
        <v>0</v>
      </c>
      <c r="BG180" s="143">
        <f>IF(N180="zákl. přenesená",J180,0)</f>
        <v>0</v>
      </c>
      <c r="BH180" s="143">
        <f>IF(N180="sníž. přenesená",J180,0)</f>
        <v>0</v>
      </c>
      <c r="BI180" s="143">
        <f>IF(N180="nulová",J180,0)</f>
        <v>0</v>
      </c>
      <c r="BJ180" s="18" t="s">
        <v>83</v>
      </c>
      <c r="BK180" s="143">
        <f>ROUND(I180*H180,2)</f>
        <v>0</v>
      </c>
      <c r="BL180" s="18" t="s">
        <v>148</v>
      </c>
      <c r="BM180" s="142" t="s">
        <v>286</v>
      </c>
    </row>
    <row r="181" spans="1:65" s="12" customFormat="1" ht="22.95" customHeight="1">
      <c r="B181" s="119"/>
      <c r="D181" s="120" t="s">
        <v>74</v>
      </c>
      <c r="E181" s="129" t="s">
        <v>164</v>
      </c>
      <c r="F181" s="129" t="s">
        <v>287</v>
      </c>
      <c r="J181" s="130">
        <f>BK181</f>
        <v>0</v>
      </c>
      <c r="L181" s="119"/>
      <c r="M181" s="123"/>
      <c r="N181" s="124"/>
      <c r="O181" s="124"/>
      <c r="P181" s="125">
        <f>SUM(P182:P188)</f>
        <v>50.415840000000003</v>
      </c>
      <c r="Q181" s="124"/>
      <c r="R181" s="125">
        <f>SUM(R182:R188)</f>
        <v>41.905673999999998</v>
      </c>
      <c r="S181" s="124"/>
      <c r="T181" s="126">
        <f>SUM(T182:T188)</f>
        <v>0</v>
      </c>
      <c r="AR181" s="120" t="s">
        <v>83</v>
      </c>
      <c r="AT181" s="127" t="s">
        <v>74</v>
      </c>
      <c r="AU181" s="127" t="s">
        <v>83</v>
      </c>
      <c r="AY181" s="120" t="s">
        <v>141</v>
      </c>
      <c r="BK181" s="128">
        <f>SUM(BK182:BK188)</f>
        <v>0</v>
      </c>
    </row>
    <row r="182" spans="1:65" s="2" customFormat="1" ht="24.15" customHeight="1">
      <c r="A182" s="30"/>
      <c r="B182" s="131"/>
      <c r="C182" s="132" t="s">
        <v>288</v>
      </c>
      <c r="D182" s="132" t="s">
        <v>143</v>
      </c>
      <c r="E182" s="133" t="s">
        <v>289</v>
      </c>
      <c r="F182" s="134" t="s">
        <v>290</v>
      </c>
      <c r="G182" s="135" t="s">
        <v>146</v>
      </c>
      <c r="H182" s="136">
        <v>25.8</v>
      </c>
      <c r="I182" s="137"/>
      <c r="J182" s="137">
        <f>ROUND(I182*H182,2)</f>
        <v>0</v>
      </c>
      <c r="K182" s="134" t="s">
        <v>147</v>
      </c>
      <c r="L182" s="31"/>
      <c r="M182" s="138" t="s">
        <v>3</v>
      </c>
      <c r="N182" s="139" t="s">
        <v>46</v>
      </c>
      <c r="O182" s="140">
        <v>5.8999999999999997E-2</v>
      </c>
      <c r="P182" s="140">
        <f>O182*H182</f>
        <v>1.5222</v>
      </c>
      <c r="Q182" s="140">
        <v>0.13188</v>
      </c>
      <c r="R182" s="140">
        <f>Q182*H182</f>
        <v>3.402504</v>
      </c>
      <c r="S182" s="140">
        <v>0</v>
      </c>
      <c r="T182" s="141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42" t="s">
        <v>148</v>
      </c>
      <c r="AT182" s="142" t="s">
        <v>143</v>
      </c>
      <c r="AU182" s="142" t="s">
        <v>85</v>
      </c>
      <c r="AY182" s="18" t="s">
        <v>141</v>
      </c>
      <c r="BE182" s="143">
        <f>IF(N182="základní",J182,0)</f>
        <v>0</v>
      </c>
      <c r="BF182" s="143">
        <f>IF(N182="snížená",J182,0)</f>
        <v>0</v>
      </c>
      <c r="BG182" s="143">
        <f>IF(N182="zákl. přenesená",J182,0)</f>
        <v>0</v>
      </c>
      <c r="BH182" s="143">
        <f>IF(N182="sníž. přenesená",J182,0)</f>
        <v>0</v>
      </c>
      <c r="BI182" s="143">
        <f>IF(N182="nulová",J182,0)</f>
        <v>0</v>
      </c>
      <c r="BJ182" s="18" t="s">
        <v>83</v>
      </c>
      <c r="BK182" s="143">
        <f>ROUND(I182*H182,2)</f>
        <v>0</v>
      </c>
      <c r="BL182" s="18" t="s">
        <v>148</v>
      </c>
      <c r="BM182" s="142" t="s">
        <v>291</v>
      </c>
    </row>
    <row r="183" spans="1:65" s="2" customFormat="1" ht="24.15" customHeight="1">
      <c r="A183" s="30"/>
      <c r="B183" s="131"/>
      <c r="C183" s="132" t="s">
        <v>292</v>
      </c>
      <c r="D183" s="132" t="s">
        <v>143</v>
      </c>
      <c r="E183" s="133" t="s">
        <v>293</v>
      </c>
      <c r="F183" s="134" t="s">
        <v>294</v>
      </c>
      <c r="G183" s="135" t="s">
        <v>146</v>
      </c>
      <c r="H183" s="136">
        <v>51.6</v>
      </c>
      <c r="I183" s="137"/>
      <c r="J183" s="137">
        <f>ROUND(I183*H183,2)</f>
        <v>0</v>
      </c>
      <c r="K183" s="134" t="s">
        <v>147</v>
      </c>
      <c r="L183" s="31"/>
      <c r="M183" s="138" t="s">
        <v>3</v>
      </c>
      <c r="N183" s="139" t="s">
        <v>46</v>
      </c>
      <c r="O183" s="140">
        <v>0.17499999999999999</v>
      </c>
      <c r="P183" s="140">
        <f>O183*H183</f>
        <v>9.0299999999999994</v>
      </c>
      <c r="Q183" s="140">
        <v>0.34499999999999997</v>
      </c>
      <c r="R183" s="140">
        <f>Q183*H183</f>
        <v>17.802</v>
      </c>
      <c r="S183" s="140">
        <v>0</v>
      </c>
      <c r="T183" s="141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42" t="s">
        <v>148</v>
      </c>
      <c r="AT183" s="142" t="s">
        <v>143</v>
      </c>
      <c r="AU183" s="142" t="s">
        <v>85</v>
      </c>
      <c r="AY183" s="18" t="s">
        <v>141</v>
      </c>
      <c r="BE183" s="143">
        <f>IF(N183="základní",J183,0)</f>
        <v>0</v>
      </c>
      <c r="BF183" s="143">
        <f>IF(N183="snížená",J183,0)</f>
        <v>0</v>
      </c>
      <c r="BG183" s="143">
        <f>IF(N183="zákl. přenesená",J183,0)</f>
        <v>0</v>
      </c>
      <c r="BH183" s="143">
        <f>IF(N183="sníž. přenesená",J183,0)</f>
        <v>0</v>
      </c>
      <c r="BI183" s="143">
        <f>IF(N183="nulová",J183,0)</f>
        <v>0</v>
      </c>
      <c r="BJ183" s="18" t="s">
        <v>83</v>
      </c>
      <c r="BK183" s="143">
        <f>ROUND(I183*H183,2)</f>
        <v>0</v>
      </c>
      <c r="BL183" s="18" t="s">
        <v>148</v>
      </c>
      <c r="BM183" s="142" t="s">
        <v>295</v>
      </c>
    </row>
    <row r="184" spans="1:65" s="13" customFormat="1">
      <c r="B184" s="144"/>
      <c r="D184" s="145" t="s">
        <v>150</v>
      </c>
      <c r="F184" s="147" t="s">
        <v>296</v>
      </c>
      <c r="H184" s="148">
        <v>51.6</v>
      </c>
      <c r="L184" s="144"/>
      <c r="M184" s="149"/>
      <c r="N184" s="150"/>
      <c r="O184" s="150"/>
      <c r="P184" s="150"/>
      <c r="Q184" s="150"/>
      <c r="R184" s="150"/>
      <c r="S184" s="150"/>
      <c r="T184" s="151"/>
      <c r="AT184" s="146" t="s">
        <v>150</v>
      </c>
      <c r="AU184" s="146" t="s">
        <v>85</v>
      </c>
      <c r="AV184" s="13" t="s">
        <v>85</v>
      </c>
      <c r="AW184" s="13" t="s">
        <v>4</v>
      </c>
      <c r="AX184" s="13" t="s">
        <v>83</v>
      </c>
      <c r="AY184" s="146" t="s">
        <v>141</v>
      </c>
    </row>
    <row r="185" spans="1:65" s="2" customFormat="1" ht="24.15" customHeight="1">
      <c r="A185" s="30"/>
      <c r="B185" s="131"/>
      <c r="C185" s="132" t="s">
        <v>297</v>
      </c>
      <c r="D185" s="132" t="s">
        <v>143</v>
      </c>
      <c r="E185" s="133" t="s">
        <v>298</v>
      </c>
      <c r="F185" s="134" t="s">
        <v>299</v>
      </c>
      <c r="G185" s="135" t="s">
        <v>146</v>
      </c>
      <c r="H185" s="136">
        <v>27.36</v>
      </c>
      <c r="I185" s="137"/>
      <c r="J185" s="137">
        <f>ROUND(I185*H185,2)</f>
        <v>0</v>
      </c>
      <c r="K185" s="134" t="s">
        <v>147</v>
      </c>
      <c r="L185" s="31"/>
      <c r="M185" s="138" t="s">
        <v>3</v>
      </c>
      <c r="N185" s="139" t="s">
        <v>46</v>
      </c>
      <c r="O185" s="140">
        <v>0.217</v>
      </c>
      <c r="P185" s="140">
        <f>O185*H185</f>
        <v>5.9371200000000002</v>
      </c>
      <c r="Q185" s="140">
        <v>0.46</v>
      </c>
      <c r="R185" s="140">
        <f>Q185*H185</f>
        <v>12.585599999999999</v>
      </c>
      <c r="S185" s="140">
        <v>0</v>
      </c>
      <c r="T185" s="141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42" t="s">
        <v>148</v>
      </c>
      <c r="AT185" s="142" t="s">
        <v>143</v>
      </c>
      <c r="AU185" s="142" t="s">
        <v>85</v>
      </c>
      <c r="AY185" s="18" t="s">
        <v>141</v>
      </c>
      <c r="BE185" s="143">
        <f>IF(N185="základní",J185,0)</f>
        <v>0</v>
      </c>
      <c r="BF185" s="143">
        <f>IF(N185="snížená",J185,0)</f>
        <v>0</v>
      </c>
      <c r="BG185" s="143">
        <f>IF(N185="zákl. přenesená",J185,0)</f>
        <v>0</v>
      </c>
      <c r="BH185" s="143">
        <f>IF(N185="sníž. přenesená",J185,0)</f>
        <v>0</v>
      </c>
      <c r="BI185" s="143">
        <f>IF(N185="nulová",J185,0)</f>
        <v>0</v>
      </c>
      <c r="BJ185" s="18" t="s">
        <v>83</v>
      </c>
      <c r="BK185" s="143">
        <f>ROUND(I185*H185,2)</f>
        <v>0</v>
      </c>
      <c r="BL185" s="18" t="s">
        <v>148</v>
      </c>
      <c r="BM185" s="142" t="s">
        <v>300</v>
      </c>
    </row>
    <row r="186" spans="1:65" s="2" customFormat="1" ht="24.15" customHeight="1">
      <c r="A186" s="30"/>
      <c r="B186" s="131"/>
      <c r="C186" s="132" t="s">
        <v>301</v>
      </c>
      <c r="D186" s="132" t="s">
        <v>143</v>
      </c>
      <c r="E186" s="133" t="s">
        <v>302</v>
      </c>
      <c r="F186" s="134" t="s">
        <v>303</v>
      </c>
      <c r="G186" s="135" t="s">
        <v>146</v>
      </c>
      <c r="H186" s="136">
        <v>25.8</v>
      </c>
      <c r="I186" s="137"/>
      <c r="J186" s="137">
        <f>ROUND(I186*H186,2)</f>
        <v>0</v>
      </c>
      <c r="K186" s="134" t="s">
        <v>147</v>
      </c>
      <c r="L186" s="31"/>
      <c r="M186" s="138" t="s">
        <v>3</v>
      </c>
      <c r="N186" s="139" t="s">
        <v>46</v>
      </c>
      <c r="O186" s="140">
        <v>0.49099999999999999</v>
      </c>
      <c r="P186" s="140">
        <f>O186*H186</f>
        <v>12.6678</v>
      </c>
      <c r="Q186" s="140">
        <v>0.20745</v>
      </c>
      <c r="R186" s="140">
        <f>Q186*H186</f>
        <v>5.3522100000000004</v>
      </c>
      <c r="S186" s="140">
        <v>0</v>
      </c>
      <c r="T186" s="141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42" t="s">
        <v>148</v>
      </c>
      <c r="AT186" s="142" t="s">
        <v>143</v>
      </c>
      <c r="AU186" s="142" t="s">
        <v>85</v>
      </c>
      <c r="AY186" s="18" t="s">
        <v>141</v>
      </c>
      <c r="BE186" s="143">
        <f>IF(N186="základní",J186,0)</f>
        <v>0</v>
      </c>
      <c r="BF186" s="143">
        <f>IF(N186="snížená",J186,0)</f>
        <v>0</v>
      </c>
      <c r="BG186" s="143">
        <f>IF(N186="zákl. přenesená",J186,0)</f>
        <v>0</v>
      </c>
      <c r="BH186" s="143">
        <f>IF(N186="sníž. přenesená",J186,0)</f>
        <v>0</v>
      </c>
      <c r="BI186" s="143">
        <f>IF(N186="nulová",J186,0)</f>
        <v>0</v>
      </c>
      <c r="BJ186" s="18" t="s">
        <v>83</v>
      </c>
      <c r="BK186" s="143">
        <f>ROUND(I186*H186,2)</f>
        <v>0</v>
      </c>
      <c r="BL186" s="18" t="s">
        <v>148</v>
      </c>
      <c r="BM186" s="142" t="s">
        <v>304</v>
      </c>
    </row>
    <row r="187" spans="1:65" s="2" customFormat="1" ht="37.950000000000003" customHeight="1">
      <c r="A187" s="30"/>
      <c r="B187" s="131"/>
      <c r="C187" s="132" t="s">
        <v>305</v>
      </c>
      <c r="D187" s="132" t="s">
        <v>143</v>
      </c>
      <c r="E187" s="133" t="s">
        <v>306</v>
      </c>
      <c r="F187" s="134" t="s">
        <v>307</v>
      </c>
      <c r="G187" s="135" t="s">
        <v>146</v>
      </c>
      <c r="H187" s="136">
        <v>27.36</v>
      </c>
      <c r="I187" s="137"/>
      <c r="J187" s="137">
        <f>ROUND(I187*H187,2)</f>
        <v>0</v>
      </c>
      <c r="K187" s="134" t="s">
        <v>147</v>
      </c>
      <c r="L187" s="31"/>
      <c r="M187" s="138" t="s">
        <v>3</v>
      </c>
      <c r="N187" s="139" t="s">
        <v>46</v>
      </c>
      <c r="O187" s="140">
        <v>0.77700000000000002</v>
      </c>
      <c r="P187" s="140">
        <f>O187*H187</f>
        <v>21.25872</v>
      </c>
      <c r="Q187" s="140">
        <v>0.10100000000000001</v>
      </c>
      <c r="R187" s="140">
        <f>Q187*H187</f>
        <v>2.76336</v>
      </c>
      <c r="S187" s="140">
        <v>0</v>
      </c>
      <c r="T187" s="141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42" t="s">
        <v>148</v>
      </c>
      <c r="AT187" s="142" t="s">
        <v>143</v>
      </c>
      <c r="AU187" s="142" t="s">
        <v>85</v>
      </c>
      <c r="AY187" s="18" t="s">
        <v>141</v>
      </c>
      <c r="BE187" s="143">
        <f>IF(N187="základní",J187,0)</f>
        <v>0</v>
      </c>
      <c r="BF187" s="143">
        <f>IF(N187="snížená",J187,0)</f>
        <v>0</v>
      </c>
      <c r="BG187" s="143">
        <f>IF(N187="zákl. přenesená",J187,0)</f>
        <v>0</v>
      </c>
      <c r="BH187" s="143">
        <f>IF(N187="sníž. přenesená",J187,0)</f>
        <v>0</v>
      </c>
      <c r="BI187" s="143">
        <f>IF(N187="nulová",J187,0)</f>
        <v>0</v>
      </c>
      <c r="BJ187" s="18" t="s">
        <v>83</v>
      </c>
      <c r="BK187" s="143">
        <f>ROUND(I187*H187,2)</f>
        <v>0</v>
      </c>
      <c r="BL187" s="18" t="s">
        <v>148</v>
      </c>
      <c r="BM187" s="142" t="s">
        <v>308</v>
      </c>
    </row>
    <row r="188" spans="1:65" s="2" customFormat="1" ht="19.2">
      <c r="A188" s="30"/>
      <c r="B188" s="31"/>
      <c r="C188" s="30"/>
      <c r="D188" s="145" t="s">
        <v>309</v>
      </c>
      <c r="E188" s="30"/>
      <c r="F188" s="174" t="s">
        <v>310</v>
      </c>
      <c r="G188" s="30"/>
      <c r="H188" s="30"/>
      <c r="I188" s="30"/>
      <c r="J188" s="30"/>
      <c r="K188" s="30"/>
      <c r="L188" s="31"/>
      <c r="M188" s="175"/>
      <c r="N188" s="176"/>
      <c r="O188" s="51"/>
      <c r="P188" s="51"/>
      <c r="Q188" s="51"/>
      <c r="R188" s="51"/>
      <c r="S188" s="51"/>
      <c r="T188" s="52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T188" s="18" t="s">
        <v>309</v>
      </c>
      <c r="AU188" s="18" t="s">
        <v>85</v>
      </c>
    </row>
    <row r="189" spans="1:65" s="12" customFormat="1" ht="22.95" customHeight="1">
      <c r="B189" s="119"/>
      <c r="D189" s="120" t="s">
        <v>74</v>
      </c>
      <c r="E189" s="129" t="s">
        <v>169</v>
      </c>
      <c r="F189" s="129" t="s">
        <v>311</v>
      </c>
      <c r="J189" s="130">
        <f>BK189</f>
        <v>0</v>
      </c>
      <c r="L189" s="119"/>
      <c r="M189" s="123"/>
      <c r="N189" s="124"/>
      <c r="O189" s="124"/>
      <c r="P189" s="125">
        <f>SUM(P190:P197)</f>
        <v>53.672080000000001</v>
      </c>
      <c r="Q189" s="124"/>
      <c r="R189" s="125">
        <f>SUM(R190:R197)</f>
        <v>7.3876756400000003</v>
      </c>
      <c r="S189" s="124"/>
      <c r="T189" s="126">
        <f>SUM(T190:T197)</f>
        <v>0</v>
      </c>
      <c r="AR189" s="120" t="s">
        <v>83</v>
      </c>
      <c r="AT189" s="127" t="s">
        <v>74</v>
      </c>
      <c r="AU189" s="127" t="s">
        <v>83</v>
      </c>
      <c r="AY189" s="120" t="s">
        <v>141</v>
      </c>
      <c r="BK189" s="128">
        <f>SUM(BK190:BK197)</f>
        <v>0</v>
      </c>
    </row>
    <row r="190" spans="1:65" s="2" customFormat="1" ht="24.15" customHeight="1">
      <c r="A190" s="30"/>
      <c r="B190" s="131"/>
      <c r="C190" s="132" t="s">
        <v>312</v>
      </c>
      <c r="D190" s="132" t="s">
        <v>143</v>
      </c>
      <c r="E190" s="133" t="s">
        <v>313</v>
      </c>
      <c r="F190" s="134" t="s">
        <v>314</v>
      </c>
      <c r="G190" s="135" t="s">
        <v>146</v>
      </c>
      <c r="H190" s="136">
        <v>9.5879999999999992</v>
      </c>
      <c r="I190" s="137"/>
      <c r="J190" s="137">
        <f>ROUND(I190*H190,2)</f>
        <v>0</v>
      </c>
      <c r="K190" s="134" t="s">
        <v>147</v>
      </c>
      <c r="L190" s="31"/>
      <c r="M190" s="138" t="s">
        <v>3</v>
      </c>
      <c r="N190" s="139" t="s">
        <v>46</v>
      </c>
      <c r="O190" s="140">
        <v>0.41</v>
      </c>
      <c r="P190" s="140">
        <f>O190*H190</f>
        <v>3.9310799999999992</v>
      </c>
      <c r="Q190" s="140">
        <v>1.103E-2</v>
      </c>
      <c r="R190" s="140">
        <f>Q190*H190</f>
        <v>0.10575563999999998</v>
      </c>
      <c r="S190" s="140">
        <v>0</v>
      </c>
      <c r="T190" s="141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42" t="s">
        <v>148</v>
      </c>
      <c r="AT190" s="142" t="s">
        <v>143</v>
      </c>
      <c r="AU190" s="142" t="s">
        <v>85</v>
      </c>
      <c r="AY190" s="18" t="s">
        <v>141</v>
      </c>
      <c r="BE190" s="143">
        <f>IF(N190="základní",J190,0)</f>
        <v>0</v>
      </c>
      <c r="BF190" s="143">
        <f>IF(N190="snížená",J190,0)</f>
        <v>0</v>
      </c>
      <c r="BG190" s="143">
        <f>IF(N190="zákl. přenesená",J190,0)</f>
        <v>0</v>
      </c>
      <c r="BH190" s="143">
        <f>IF(N190="sníž. přenesená",J190,0)</f>
        <v>0</v>
      </c>
      <c r="BI190" s="143">
        <f>IF(N190="nulová",J190,0)</f>
        <v>0</v>
      </c>
      <c r="BJ190" s="18" t="s">
        <v>83</v>
      </c>
      <c r="BK190" s="143">
        <f>ROUND(I190*H190,2)</f>
        <v>0</v>
      </c>
      <c r="BL190" s="18" t="s">
        <v>148</v>
      </c>
      <c r="BM190" s="142" t="s">
        <v>315</v>
      </c>
    </row>
    <row r="191" spans="1:65" s="2" customFormat="1" ht="24.15" customHeight="1">
      <c r="A191" s="30"/>
      <c r="B191" s="131"/>
      <c r="C191" s="132" t="s">
        <v>316</v>
      </c>
      <c r="D191" s="132" t="s">
        <v>143</v>
      </c>
      <c r="E191" s="133" t="s">
        <v>317</v>
      </c>
      <c r="F191" s="134" t="s">
        <v>318</v>
      </c>
      <c r="G191" s="135" t="s">
        <v>167</v>
      </c>
      <c r="H191" s="136">
        <v>12</v>
      </c>
      <c r="I191" s="137"/>
      <c r="J191" s="137">
        <f>ROUND(I191*H191,2)</f>
        <v>0</v>
      </c>
      <c r="K191" s="134" t="s">
        <v>147</v>
      </c>
      <c r="L191" s="31"/>
      <c r="M191" s="138" t="s">
        <v>3</v>
      </c>
      <c r="N191" s="139" t="s">
        <v>46</v>
      </c>
      <c r="O191" s="140">
        <v>0.41899999999999998</v>
      </c>
      <c r="P191" s="140">
        <f>O191*H191</f>
        <v>5.0279999999999996</v>
      </c>
      <c r="Q191" s="140">
        <v>5.5700000000000003E-3</v>
      </c>
      <c r="R191" s="140">
        <f>Q191*H191</f>
        <v>6.6840000000000011E-2</v>
      </c>
      <c r="S191" s="140">
        <v>0</v>
      </c>
      <c r="T191" s="141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42" t="s">
        <v>148</v>
      </c>
      <c r="AT191" s="142" t="s">
        <v>143</v>
      </c>
      <c r="AU191" s="142" t="s">
        <v>85</v>
      </c>
      <c r="AY191" s="18" t="s">
        <v>141</v>
      </c>
      <c r="BE191" s="143">
        <f>IF(N191="základní",J191,0)</f>
        <v>0</v>
      </c>
      <c r="BF191" s="143">
        <f>IF(N191="snížená",J191,0)</f>
        <v>0</v>
      </c>
      <c r="BG191" s="143">
        <f>IF(N191="zákl. přenesená",J191,0)</f>
        <v>0</v>
      </c>
      <c r="BH191" s="143">
        <f>IF(N191="sníž. přenesená",J191,0)</f>
        <v>0</v>
      </c>
      <c r="BI191" s="143">
        <f>IF(N191="nulová",J191,0)</f>
        <v>0</v>
      </c>
      <c r="BJ191" s="18" t="s">
        <v>83</v>
      </c>
      <c r="BK191" s="143">
        <f>ROUND(I191*H191,2)</f>
        <v>0</v>
      </c>
      <c r="BL191" s="18" t="s">
        <v>148</v>
      </c>
      <c r="BM191" s="142" t="s">
        <v>319</v>
      </c>
    </row>
    <row r="192" spans="1:65" s="2" customFormat="1" ht="24.15" customHeight="1">
      <c r="A192" s="30"/>
      <c r="B192" s="131"/>
      <c r="C192" s="132" t="s">
        <v>320</v>
      </c>
      <c r="D192" s="132" t="s">
        <v>143</v>
      </c>
      <c r="E192" s="133" t="s">
        <v>321</v>
      </c>
      <c r="F192" s="134" t="s">
        <v>322</v>
      </c>
      <c r="G192" s="135" t="s">
        <v>146</v>
      </c>
      <c r="H192" s="136">
        <v>61</v>
      </c>
      <c r="I192" s="137"/>
      <c r="J192" s="137">
        <f>ROUND(I192*H192,2)</f>
        <v>0</v>
      </c>
      <c r="K192" s="134" t="s">
        <v>147</v>
      </c>
      <c r="L192" s="31"/>
      <c r="M192" s="138" t="s">
        <v>3</v>
      </c>
      <c r="N192" s="139" t="s">
        <v>46</v>
      </c>
      <c r="O192" s="140">
        <v>0.73299999999999998</v>
      </c>
      <c r="P192" s="140">
        <f>O192*H192</f>
        <v>44.713000000000001</v>
      </c>
      <c r="Q192" s="140">
        <v>2E-3</v>
      </c>
      <c r="R192" s="140">
        <f>Q192*H192</f>
        <v>0.122</v>
      </c>
      <c r="S192" s="140">
        <v>0</v>
      </c>
      <c r="T192" s="141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42" t="s">
        <v>148</v>
      </c>
      <c r="AT192" s="142" t="s">
        <v>143</v>
      </c>
      <c r="AU192" s="142" t="s">
        <v>85</v>
      </c>
      <c r="AY192" s="18" t="s">
        <v>141</v>
      </c>
      <c r="BE192" s="143">
        <f>IF(N192="základní",J192,0)</f>
        <v>0</v>
      </c>
      <c r="BF192" s="143">
        <f>IF(N192="snížená",J192,0)</f>
        <v>0</v>
      </c>
      <c r="BG192" s="143">
        <f>IF(N192="zákl. přenesená",J192,0)</f>
        <v>0</v>
      </c>
      <c r="BH192" s="143">
        <f>IF(N192="sníž. přenesená",J192,0)</f>
        <v>0</v>
      </c>
      <c r="BI192" s="143">
        <f>IF(N192="nulová",J192,0)</f>
        <v>0</v>
      </c>
      <c r="BJ192" s="18" t="s">
        <v>83</v>
      </c>
      <c r="BK192" s="143">
        <f>ROUND(I192*H192,2)</f>
        <v>0</v>
      </c>
      <c r="BL192" s="18" t="s">
        <v>148</v>
      </c>
      <c r="BM192" s="142" t="s">
        <v>323</v>
      </c>
    </row>
    <row r="193" spans="1:65" s="15" customFormat="1">
      <c r="B193" s="159"/>
      <c r="D193" s="145" t="s">
        <v>150</v>
      </c>
      <c r="E193" s="160" t="s">
        <v>3</v>
      </c>
      <c r="F193" s="161" t="s">
        <v>324</v>
      </c>
      <c r="H193" s="160" t="s">
        <v>3</v>
      </c>
      <c r="L193" s="159"/>
      <c r="M193" s="162"/>
      <c r="N193" s="163"/>
      <c r="O193" s="163"/>
      <c r="P193" s="163"/>
      <c r="Q193" s="163"/>
      <c r="R193" s="163"/>
      <c r="S193" s="163"/>
      <c r="T193" s="164"/>
      <c r="AT193" s="160" t="s">
        <v>150</v>
      </c>
      <c r="AU193" s="160" t="s">
        <v>85</v>
      </c>
      <c r="AV193" s="15" t="s">
        <v>83</v>
      </c>
      <c r="AW193" s="15" t="s">
        <v>35</v>
      </c>
      <c r="AX193" s="15" t="s">
        <v>75</v>
      </c>
      <c r="AY193" s="160" t="s">
        <v>141</v>
      </c>
    </row>
    <row r="194" spans="1:65" s="13" customFormat="1">
      <c r="B194" s="144"/>
      <c r="D194" s="145" t="s">
        <v>150</v>
      </c>
      <c r="E194" s="146" t="s">
        <v>3</v>
      </c>
      <c r="F194" s="147" t="s">
        <v>325</v>
      </c>
      <c r="H194" s="148">
        <v>61</v>
      </c>
      <c r="L194" s="144"/>
      <c r="M194" s="149"/>
      <c r="N194" s="150"/>
      <c r="O194" s="150"/>
      <c r="P194" s="150"/>
      <c r="Q194" s="150"/>
      <c r="R194" s="150"/>
      <c r="S194" s="150"/>
      <c r="T194" s="151"/>
      <c r="AT194" s="146" t="s">
        <v>150</v>
      </c>
      <c r="AU194" s="146" t="s">
        <v>85</v>
      </c>
      <c r="AV194" s="13" t="s">
        <v>85</v>
      </c>
      <c r="AW194" s="13" t="s">
        <v>35</v>
      </c>
      <c r="AX194" s="13" t="s">
        <v>75</v>
      </c>
      <c r="AY194" s="146" t="s">
        <v>141</v>
      </c>
    </row>
    <row r="195" spans="1:65" s="14" customFormat="1">
      <c r="B195" s="152"/>
      <c r="D195" s="145" t="s">
        <v>150</v>
      </c>
      <c r="E195" s="153" t="s">
        <v>3</v>
      </c>
      <c r="F195" s="154" t="s">
        <v>152</v>
      </c>
      <c r="H195" s="155">
        <v>61</v>
      </c>
      <c r="L195" s="152"/>
      <c r="M195" s="156"/>
      <c r="N195" s="157"/>
      <c r="O195" s="157"/>
      <c r="P195" s="157"/>
      <c r="Q195" s="157"/>
      <c r="R195" s="157"/>
      <c r="S195" s="157"/>
      <c r="T195" s="158"/>
      <c r="AT195" s="153" t="s">
        <v>150</v>
      </c>
      <c r="AU195" s="153" t="s">
        <v>85</v>
      </c>
      <c r="AV195" s="14" t="s">
        <v>148</v>
      </c>
      <c r="AW195" s="14" t="s">
        <v>35</v>
      </c>
      <c r="AX195" s="14" t="s">
        <v>83</v>
      </c>
      <c r="AY195" s="153" t="s">
        <v>141</v>
      </c>
    </row>
    <row r="196" spans="1:65" s="2" customFormat="1" ht="14.4" customHeight="1">
      <c r="A196" s="30"/>
      <c r="B196" s="131"/>
      <c r="C196" s="165" t="s">
        <v>326</v>
      </c>
      <c r="D196" s="165" t="s">
        <v>273</v>
      </c>
      <c r="E196" s="166" t="s">
        <v>327</v>
      </c>
      <c r="F196" s="167" t="s">
        <v>328</v>
      </c>
      <c r="G196" s="168" t="s">
        <v>146</v>
      </c>
      <c r="H196" s="169">
        <v>62.22</v>
      </c>
      <c r="I196" s="170"/>
      <c r="J196" s="170">
        <f>ROUND(I196*H196,2)</f>
        <v>0</v>
      </c>
      <c r="K196" s="167" t="s">
        <v>147</v>
      </c>
      <c r="L196" s="171"/>
      <c r="M196" s="172" t="s">
        <v>3</v>
      </c>
      <c r="N196" s="173" t="s">
        <v>46</v>
      </c>
      <c r="O196" s="140">
        <v>0</v>
      </c>
      <c r="P196" s="140">
        <f>O196*H196</f>
        <v>0</v>
      </c>
      <c r="Q196" s="140">
        <v>0.114</v>
      </c>
      <c r="R196" s="140">
        <f>Q196*H196</f>
        <v>7.0930800000000005</v>
      </c>
      <c r="S196" s="140">
        <v>0</v>
      </c>
      <c r="T196" s="141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42" t="s">
        <v>178</v>
      </c>
      <c r="AT196" s="142" t="s">
        <v>273</v>
      </c>
      <c r="AU196" s="142" t="s">
        <v>85</v>
      </c>
      <c r="AY196" s="18" t="s">
        <v>141</v>
      </c>
      <c r="BE196" s="143">
        <f>IF(N196="základní",J196,0)</f>
        <v>0</v>
      </c>
      <c r="BF196" s="143">
        <f>IF(N196="snížená",J196,0)</f>
        <v>0</v>
      </c>
      <c r="BG196" s="143">
        <f>IF(N196="zákl. přenesená",J196,0)</f>
        <v>0</v>
      </c>
      <c r="BH196" s="143">
        <f>IF(N196="sníž. přenesená",J196,0)</f>
        <v>0</v>
      </c>
      <c r="BI196" s="143">
        <f>IF(N196="nulová",J196,0)</f>
        <v>0</v>
      </c>
      <c r="BJ196" s="18" t="s">
        <v>83</v>
      </c>
      <c r="BK196" s="143">
        <f>ROUND(I196*H196,2)</f>
        <v>0</v>
      </c>
      <c r="BL196" s="18" t="s">
        <v>148</v>
      </c>
      <c r="BM196" s="142" t="s">
        <v>329</v>
      </c>
    </row>
    <row r="197" spans="1:65" s="13" customFormat="1">
      <c r="B197" s="144"/>
      <c r="D197" s="145" t="s">
        <v>150</v>
      </c>
      <c r="F197" s="147" t="s">
        <v>330</v>
      </c>
      <c r="H197" s="148">
        <v>62.22</v>
      </c>
      <c r="L197" s="144"/>
      <c r="M197" s="149"/>
      <c r="N197" s="150"/>
      <c r="O197" s="150"/>
      <c r="P197" s="150"/>
      <c r="Q197" s="150"/>
      <c r="R197" s="150"/>
      <c r="S197" s="150"/>
      <c r="T197" s="151"/>
      <c r="AT197" s="146" t="s">
        <v>150</v>
      </c>
      <c r="AU197" s="146" t="s">
        <v>85</v>
      </c>
      <c r="AV197" s="13" t="s">
        <v>85</v>
      </c>
      <c r="AW197" s="13" t="s">
        <v>4</v>
      </c>
      <c r="AX197" s="13" t="s">
        <v>83</v>
      </c>
      <c r="AY197" s="146" t="s">
        <v>141</v>
      </c>
    </row>
    <row r="198" spans="1:65" s="12" customFormat="1" ht="22.95" customHeight="1">
      <c r="B198" s="119"/>
      <c r="D198" s="120" t="s">
        <v>74</v>
      </c>
      <c r="E198" s="129" t="s">
        <v>182</v>
      </c>
      <c r="F198" s="129" t="s">
        <v>331</v>
      </c>
      <c r="J198" s="130">
        <f>BK198</f>
        <v>0</v>
      </c>
      <c r="L198" s="119"/>
      <c r="M198" s="123"/>
      <c r="N198" s="124"/>
      <c r="O198" s="124"/>
      <c r="P198" s="125">
        <f>SUM(P199:P233)</f>
        <v>164.78630000000001</v>
      </c>
      <c r="Q198" s="124"/>
      <c r="R198" s="125">
        <f>SUM(R199:R233)</f>
        <v>1.9016999999999999E-2</v>
      </c>
      <c r="S198" s="124"/>
      <c r="T198" s="126">
        <f>SUM(T199:T233)</f>
        <v>1.5</v>
      </c>
      <c r="AR198" s="120" t="s">
        <v>83</v>
      </c>
      <c r="AT198" s="127" t="s">
        <v>74</v>
      </c>
      <c r="AU198" s="127" t="s">
        <v>83</v>
      </c>
      <c r="AY198" s="120" t="s">
        <v>141</v>
      </c>
      <c r="BK198" s="128">
        <f>SUM(BK199:BK233)</f>
        <v>0</v>
      </c>
    </row>
    <row r="199" spans="1:65" s="2" customFormat="1" ht="24.15" customHeight="1">
      <c r="A199" s="30"/>
      <c r="B199" s="131"/>
      <c r="C199" s="132" t="s">
        <v>332</v>
      </c>
      <c r="D199" s="132" t="s">
        <v>143</v>
      </c>
      <c r="E199" s="133" t="s">
        <v>333</v>
      </c>
      <c r="F199" s="134" t="s">
        <v>334</v>
      </c>
      <c r="G199" s="135" t="s">
        <v>176</v>
      </c>
      <c r="H199" s="136">
        <v>44</v>
      </c>
      <c r="I199" s="137"/>
      <c r="J199" s="137">
        <f>ROUND(I199*H199,2)</f>
        <v>0</v>
      </c>
      <c r="K199" s="134" t="s">
        <v>147</v>
      </c>
      <c r="L199" s="31"/>
      <c r="M199" s="138" t="s">
        <v>3</v>
      </c>
      <c r="N199" s="139" t="s">
        <v>46</v>
      </c>
      <c r="O199" s="140">
        <v>9.2999999999999999E-2</v>
      </c>
      <c r="P199" s="140">
        <f>O199*H199</f>
        <v>4.0919999999999996</v>
      </c>
      <c r="Q199" s="140">
        <v>0</v>
      </c>
      <c r="R199" s="140">
        <f>Q199*H199</f>
        <v>0</v>
      </c>
      <c r="S199" s="140">
        <v>0</v>
      </c>
      <c r="T199" s="141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42" t="s">
        <v>148</v>
      </c>
      <c r="AT199" s="142" t="s">
        <v>143</v>
      </c>
      <c r="AU199" s="142" t="s">
        <v>85</v>
      </c>
      <c r="AY199" s="18" t="s">
        <v>141</v>
      </c>
      <c r="BE199" s="143">
        <f>IF(N199="základní",J199,0)</f>
        <v>0</v>
      </c>
      <c r="BF199" s="143">
        <f>IF(N199="snížená",J199,0)</f>
        <v>0</v>
      </c>
      <c r="BG199" s="143">
        <f>IF(N199="zákl. přenesená",J199,0)</f>
        <v>0</v>
      </c>
      <c r="BH199" s="143">
        <f>IF(N199="sníž. přenesená",J199,0)</f>
        <v>0</v>
      </c>
      <c r="BI199" s="143">
        <f>IF(N199="nulová",J199,0)</f>
        <v>0</v>
      </c>
      <c r="BJ199" s="18" t="s">
        <v>83</v>
      </c>
      <c r="BK199" s="143">
        <f>ROUND(I199*H199,2)</f>
        <v>0</v>
      </c>
      <c r="BL199" s="18" t="s">
        <v>148</v>
      </c>
      <c r="BM199" s="142" t="s">
        <v>335</v>
      </c>
    </row>
    <row r="200" spans="1:65" s="2" customFormat="1" ht="14.4" customHeight="1">
      <c r="A200" s="30"/>
      <c r="B200" s="131"/>
      <c r="C200" s="132" t="s">
        <v>336</v>
      </c>
      <c r="D200" s="132" t="s">
        <v>143</v>
      </c>
      <c r="E200" s="133" t="s">
        <v>337</v>
      </c>
      <c r="F200" s="134" t="s">
        <v>338</v>
      </c>
      <c r="G200" s="135" t="s">
        <v>146</v>
      </c>
      <c r="H200" s="136">
        <v>150</v>
      </c>
      <c r="I200" s="137"/>
      <c r="J200" s="137">
        <f>ROUND(I200*H200,2)</f>
        <v>0</v>
      </c>
      <c r="K200" s="134" t="s">
        <v>147</v>
      </c>
      <c r="L200" s="31"/>
      <c r="M200" s="138" t="s">
        <v>3</v>
      </c>
      <c r="N200" s="139" t="s">
        <v>46</v>
      </c>
      <c r="O200" s="140">
        <v>1.2999999999999999E-2</v>
      </c>
      <c r="P200" s="140">
        <f>O200*H200</f>
        <v>1.95</v>
      </c>
      <c r="Q200" s="140">
        <v>0</v>
      </c>
      <c r="R200" s="140">
        <f>Q200*H200</f>
        <v>0</v>
      </c>
      <c r="S200" s="140">
        <v>0.01</v>
      </c>
      <c r="T200" s="141">
        <f>S200*H200</f>
        <v>1.5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42" t="s">
        <v>148</v>
      </c>
      <c r="AT200" s="142" t="s">
        <v>143</v>
      </c>
      <c r="AU200" s="142" t="s">
        <v>85</v>
      </c>
      <c r="AY200" s="18" t="s">
        <v>141</v>
      </c>
      <c r="BE200" s="143">
        <f>IF(N200="základní",J200,0)</f>
        <v>0</v>
      </c>
      <c r="BF200" s="143">
        <f>IF(N200="snížená",J200,0)</f>
        <v>0</v>
      </c>
      <c r="BG200" s="143">
        <f>IF(N200="zákl. přenesená",J200,0)</f>
        <v>0</v>
      </c>
      <c r="BH200" s="143">
        <f>IF(N200="sníž. přenesená",J200,0)</f>
        <v>0</v>
      </c>
      <c r="BI200" s="143">
        <f>IF(N200="nulová",J200,0)</f>
        <v>0</v>
      </c>
      <c r="BJ200" s="18" t="s">
        <v>83</v>
      </c>
      <c r="BK200" s="143">
        <f>ROUND(I200*H200,2)</f>
        <v>0</v>
      </c>
      <c r="BL200" s="18" t="s">
        <v>148</v>
      </c>
      <c r="BM200" s="142" t="s">
        <v>339</v>
      </c>
    </row>
    <row r="201" spans="1:65" s="2" customFormat="1" ht="24.15" customHeight="1">
      <c r="A201" s="30"/>
      <c r="B201" s="131"/>
      <c r="C201" s="132" t="s">
        <v>340</v>
      </c>
      <c r="D201" s="132" t="s">
        <v>143</v>
      </c>
      <c r="E201" s="133" t="s">
        <v>341</v>
      </c>
      <c r="F201" s="134" t="s">
        <v>342</v>
      </c>
      <c r="G201" s="135" t="s">
        <v>146</v>
      </c>
      <c r="H201" s="136">
        <v>172.125</v>
      </c>
      <c r="I201" s="137"/>
      <c r="J201" s="137">
        <f>ROUND(I201*H201,2)</f>
        <v>0</v>
      </c>
      <c r="K201" s="134" t="s">
        <v>147</v>
      </c>
      <c r="L201" s="31"/>
      <c r="M201" s="138" t="s">
        <v>3</v>
      </c>
      <c r="N201" s="139" t="s">
        <v>46</v>
      </c>
      <c r="O201" s="140">
        <v>0.128</v>
      </c>
      <c r="P201" s="140">
        <f>O201*H201</f>
        <v>22.032</v>
      </c>
      <c r="Q201" s="140">
        <v>0</v>
      </c>
      <c r="R201" s="140">
        <f>Q201*H201</f>
        <v>0</v>
      </c>
      <c r="S201" s="140">
        <v>0</v>
      </c>
      <c r="T201" s="141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42" t="s">
        <v>148</v>
      </c>
      <c r="AT201" s="142" t="s">
        <v>143</v>
      </c>
      <c r="AU201" s="142" t="s">
        <v>85</v>
      </c>
      <c r="AY201" s="18" t="s">
        <v>141</v>
      </c>
      <c r="BE201" s="143">
        <f>IF(N201="základní",J201,0)</f>
        <v>0</v>
      </c>
      <c r="BF201" s="143">
        <f>IF(N201="snížená",J201,0)</f>
        <v>0</v>
      </c>
      <c r="BG201" s="143">
        <f>IF(N201="zákl. přenesená",J201,0)</f>
        <v>0</v>
      </c>
      <c r="BH201" s="143">
        <f>IF(N201="sníž. přenesená",J201,0)</f>
        <v>0</v>
      </c>
      <c r="BI201" s="143">
        <f>IF(N201="nulová",J201,0)</f>
        <v>0</v>
      </c>
      <c r="BJ201" s="18" t="s">
        <v>83</v>
      </c>
      <c r="BK201" s="143">
        <f>ROUND(I201*H201,2)</f>
        <v>0</v>
      </c>
      <c r="BL201" s="18" t="s">
        <v>148</v>
      </c>
      <c r="BM201" s="142" t="s">
        <v>343</v>
      </c>
    </row>
    <row r="202" spans="1:65" s="13" customFormat="1">
      <c r="B202" s="144"/>
      <c r="D202" s="145" t="s">
        <v>150</v>
      </c>
      <c r="E202" s="146" t="s">
        <v>3</v>
      </c>
      <c r="F202" s="147" t="s">
        <v>344</v>
      </c>
      <c r="H202" s="148">
        <v>172.125</v>
      </c>
      <c r="L202" s="144"/>
      <c r="M202" s="149"/>
      <c r="N202" s="150"/>
      <c r="O202" s="150"/>
      <c r="P202" s="150"/>
      <c r="Q202" s="150"/>
      <c r="R202" s="150"/>
      <c r="S202" s="150"/>
      <c r="T202" s="151"/>
      <c r="AT202" s="146" t="s">
        <v>150</v>
      </c>
      <c r="AU202" s="146" t="s">
        <v>85</v>
      </c>
      <c r="AV202" s="13" t="s">
        <v>85</v>
      </c>
      <c r="AW202" s="13" t="s">
        <v>35</v>
      </c>
      <c r="AX202" s="13" t="s">
        <v>75</v>
      </c>
      <c r="AY202" s="146" t="s">
        <v>141</v>
      </c>
    </row>
    <row r="203" spans="1:65" s="14" customFormat="1">
      <c r="B203" s="152"/>
      <c r="D203" s="145" t="s">
        <v>150</v>
      </c>
      <c r="E203" s="153" t="s">
        <v>3</v>
      </c>
      <c r="F203" s="154" t="s">
        <v>152</v>
      </c>
      <c r="H203" s="155">
        <v>172.125</v>
      </c>
      <c r="L203" s="152"/>
      <c r="M203" s="156"/>
      <c r="N203" s="157"/>
      <c r="O203" s="157"/>
      <c r="P203" s="157"/>
      <c r="Q203" s="157"/>
      <c r="R203" s="157"/>
      <c r="S203" s="157"/>
      <c r="T203" s="158"/>
      <c r="AT203" s="153" t="s">
        <v>150</v>
      </c>
      <c r="AU203" s="153" t="s">
        <v>85</v>
      </c>
      <c r="AV203" s="14" t="s">
        <v>148</v>
      </c>
      <c r="AW203" s="14" t="s">
        <v>35</v>
      </c>
      <c r="AX203" s="14" t="s">
        <v>83</v>
      </c>
      <c r="AY203" s="153" t="s">
        <v>141</v>
      </c>
    </row>
    <row r="204" spans="1:65" s="2" customFormat="1" ht="24.15" customHeight="1">
      <c r="A204" s="30"/>
      <c r="B204" s="131"/>
      <c r="C204" s="132" t="s">
        <v>345</v>
      </c>
      <c r="D204" s="132" t="s">
        <v>143</v>
      </c>
      <c r="E204" s="133" t="s">
        <v>346</v>
      </c>
      <c r="F204" s="134" t="s">
        <v>347</v>
      </c>
      <c r="G204" s="135" t="s">
        <v>146</v>
      </c>
      <c r="H204" s="136">
        <v>10327.5</v>
      </c>
      <c r="I204" s="137"/>
      <c r="J204" s="137">
        <f>ROUND(I204*H204,2)</f>
        <v>0</v>
      </c>
      <c r="K204" s="134" t="s">
        <v>147</v>
      </c>
      <c r="L204" s="31"/>
      <c r="M204" s="138" t="s">
        <v>3</v>
      </c>
      <c r="N204" s="139" t="s">
        <v>46</v>
      </c>
      <c r="O204" s="140">
        <v>0</v>
      </c>
      <c r="P204" s="140">
        <f>O204*H204</f>
        <v>0</v>
      </c>
      <c r="Q204" s="140">
        <v>0</v>
      </c>
      <c r="R204" s="140">
        <f>Q204*H204</f>
        <v>0</v>
      </c>
      <c r="S204" s="140">
        <v>0</v>
      </c>
      <c r="T204" s="141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42" t="s">
        <v>148</v>
      </c>
      <c r="AT204" s="142" t="s">
        <v>143</v>
      </c>
      <c r="AU204" s="142" t="s">
        <v>85</v>
      </c>
      <c r="AY204" s="18" t="s">
        <v>141</v>
      </c>
      <c r="BE204" s="143">
        <f>IF(N204="základní",J204,0)</f>
        <v>0</v>
      </c>
      <c r="BF204" s="143">
        <f>IF(N204="snížená",J204,0)</f>
        <v>0</v>
      </c>
      <c r="BG204" s="143">
        <f>IF(N204="zákl. přenesená",J204,0)</f>
        <v>0</v>
      </c>
      <c r="BH204" s="143">
        <f>IF(N204="sníž. přenesená",J204,0)</f>
        <v>0</v>
      </c>
      <c r="BI204" s="143">
        <f>IF(N204="nulová",J204,0)</f>
        <v>0</v>
      </c>
      <c r="BJ204" s="18" t="s">
        <v>83</v>
      </c>
      <c r="BK204" s="143">
        <f>ROUND(I204*H204,2)</f>
        <v>0</v>
      </c>
      <c r="BL204" s="18" t="s">
        <v>148</v>
      </c>
      <c r="BM204" s="142" t="s">
        <v>348</v>
      </c>
    </row>
    <row r="205" spans="1:65" s="13" customFormat="1">
      <c r="B205" s="144"/>
      <c r="D205" s="145" t="s">
        <v>150</v>
      </c>
      <c r="F205" s="147" t="s">
        <v>349</v>
      </c>
      <c r="H205" s="148">
        <v>10327.5</v>
      </c>
      <c r="L205" s="144"/>
      <c r="M205" s="149"/>
      <c r="N205" s="150"/>
      <c r="O205" s="150"/>
      <c r="P205" s="150"/>
      <c r="Q205" s="150"/>
      <c r="R205" s="150"/>
      <c r="S205" s="150"/>
      <c r="T205" s="151"/>
      <c r="AT205" s="146" t="s">
        <v>150</v>
      </c>
      <c r="AU205" s="146" t="s">
        <v>85</v>
      </c>
      <c r="AV205" s="13" t="s">
        <v>85</v>
      </c>
      <c r="AW205" s="13" t="s">
        <v>4</v>
      </c>
      <c r="AX205" s="13" t="s">
        <v>83</v>
      </c>
      <c r="AY205" s="146" t="s">
        <v>141</v>
      </c>
    </row>
    <row r="206" spans="1:65" s="2" customFormat="1" ht="24.15" customHeight="1">
      <c r="A206" s="30"/>
      <c r="B206" s="131"/>
      <c r="C206" s="132" t="s">
        <v>350</v>
      </c>
      <c r="D206" s="132" t="s">
        <v>143</v>
      </c>
      <c r="E206" s="133" t="s">
        <v>351</v>
      </c>
      <c r="F206" s="134" t="s">
        <v>352</v>
      </c>
      <c r="G206" s="135" t="s">
        <v>146</v>
      </c>
      <c r="H206" s="136">
        <v>172.125</v>
      </c>
      <c r="I206" s="137"/>
      <c r="J206" s="137">
        <f>ROUND(I206*H206,2)</f>
        <v>0</v>
      </c>
      <c r="K206" s="134" t="s">
        <v>147</v>
      </c>
      <c r="L206" s="31"/>
      <c r="M206" s="138" t="s">
        <v>3</v>
      </c>
      <c r="N206" s="139" t="s">
        <v>46</v>
      </c>
      <c r="O206" s="140">
        <v>8.7999999999999995E-2</v>
      </c>
      <c r="P206" s="140">
        <f>O206*H206</f>
        <v>15.146999999999998</v>
      </c>
      <c r="Q206" s="140">
        <v>0</v>
      </c>
      <c r="R206" s="140">
        <f>Q206*H206</f>
        <v>0</v>
      </c>
      <c r="S206" s="140">
        <v>0</v>
      </c>
      <c r="T206" s="141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42" t="s">
        <v>148</v>
      </c>
      <c r="AT206" s="142" t="s">
        <v>143</v>
      </c>
      <c r="AU206" s="142" t="s">
        <v>85</v>
      </c>
      <c r="AY206" s="18" t="s">
        <v>141</v>
      </c>
      <c r="BE206" s="143">
        <f>IF(N206="základní",J206,0)</f>
        <v>0</v>
      </c>
      <c r="BF206" s="143">
        <f>IF(N206="snížená",J206,0)</f>
        <v>0</v>
      </c>
      <c r="BG206" s="143">
        <f>IF(N206="zákl. přenesená",J206,0)</f>
        <v>0</v>
      </c>
      <c r="BH206" s="143">
        <f>IF(N206="sníž. přenesená",J206,0)</f>
        <v>0</v>
      </c>
      <c r="BI206" s="143">
        <f>IF(N206="nulová",J206,0)</f>
        <v>0</v>
      </c>
      <c r="BJ206" s="18" t="s">
        <v>83</v>
      </c>
      <c r="BK206" s="143">
        <f>ROUND(I206*H206,2)</f>
        <v>0</v>
      </c>
      <c r="BL206" s="18" t="s">
        <v>148</v>
      </c>
      <c r="BM206" s="142" t="s">
        <v>353</v>
      </c>
    </row>
    <row r="207" spans="1:65" s="2" customFormat="1" ht="14.4" customHeight="1">
      <c r="A207" s="30"/>
      <c r="B207" s="131"/>
      <c r="C207" s="132" t="s">
        <v>354</v>
      </c>
      <c r="D207" s="132" t="s">
        <v>143</v>
      </c>
      <c r="E207" s="133" t="s">
        <v>355</v>
      </c>
      <c r="F207" s="134" t="s">
        <v>356</v>
      </c>
      <c r="G207" s="135" t="s">
        <v>176</v>
      </c>
      <c r="H207" s="136">
        <v>81</v>
      </c>
      <c r="I207" s="137"/>
      <c r="J207" s="137">
        <f>ROUND(I207*H207,2)</f>
        <v>0</v>
      </c>
      <c r="K207" s="134" t="s">
        <v>147</v>
      </c>
      <c r="L207" s="31"/>
      <c r="M207" s="138" t="s">
        <v>3</v>
      </c>
      <c r="N207" s="139" t="s">
        <v>46</v>
      </c>
      <c r="O207" s="140">
        <v>0.255</v>
      </c>
      <c r="P207" s="140">
        <f>O207*H207</f>
        <v>20.655000000000001</v>
      </c>
      <c r="Q207" s="140">
        <v>0</v>
      </c>
      <c r="R207" s="140">
        <f>Q207*H207</f>
        <v>0</v>
      </c>
      <c r="S207" s="140">
        <v>0</v>
      </c>
      <c r="T207" s="141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42" t="s">
        <v>148</v>
      </c>
      <c r="AT207" s="142" t="s">
        <v>143</v>
      </c>
      <c r="AU207" s="142" t="s">
        <v>85</v>
      </c>
      <c r="AY207" s="18" t="s">
        <v>141</v>
      </c>
      <c r="BE207" s="143">
        <f>IF(N207="základní",J207,0)</f>
        <v>0</v>
      </c>
      <c r="BF207" s="143">
        <f>IF(N207="snížená",J207,0)</f>
        <v>0</v>
      </c>
      <c r="BG207" s="143">
        <f>IF(N207="zákl. přenesená",J207,0)</f>
        <v>0</v>
      </c>
      <c r="BH207" s="143">
        <f>IF(N207="sníž. přenesená",J207,0)</f>
        <v>0</v>
      </c>
      <c r="BI207" s="143">
        <f>IF(N207="nulová",J207,0)</f>
        <v>0</v>
      </c>
      <c r="BJ207" s="18" t="s">
        <v>83</v>
      </c>
      <c r="BK207" s="143">
        <f>ROUND(I207*H207,2)</f>
        <v>0</v>
      </c>
      <c r="BL207" s="18" t="s">
        <v>148</v>
      </c>
      <c r="BM207" s="142" t="s">
        <v>357</v>
      </c>
    </row>
    <row r="208" spans="1:65" s="13" customFormat="1">
      <c r="B208" s="144"/>
      <c r="D208" s="145" t="s">
        <v>150</v>
      </c>
      <c r="E208" s="146" t="s">
        <v>3</v>
      </c>
      <c r="F208" s="147" t="s">
        <v>358</v>
      </c>
      <c r="H208" s="148">
        <v>81</v>
      </c>
      <c r="L208" s="144"/>
      <c r="M208" s="149"/>
      <c r="N208" s="150"/>
      <c r="O208" s="150"/>
      <c r="P208" s="150"/>
      <c r="Q208" s="150"/>
      <c r="R208" s="150"/>
      <c r="S208" s="150"/>
      <c r="T208" s="151"/>
      <c r="AT208" s="146" t="s">
        <v>150</v>
      </c>
      <c r="AU208" s="146" t="s">
        <v>85</v>
      </c>
      <c r="AV208" s="13" t="s">
        <v>85</v>
      </c>
      <c r="AW208" s="13" t="s">
        <v>35</v>
      </c>
      <c r="AX208" s="13" t="s">
        <v>75</v>
      </c>
      <c r="AY208" s="146" t="s">
        <v>141</v>
      </c>
    </row>
    <row r="209" spans="1:65" s="14" customFormat="1">
      <c r="B209" s="152"/>
      <c r="D209" s="145" t="s">
        <v>150</v>
      </c>
      <c r="E209" s="153" t="s">
        <v>3</v>
      </c>
      <c r="F209" s="154" t="s">
        <v>152</v>
      </c>
      <c r="H209" s="155">
        <v>81</v>
      </c>
      <c r="L209" s="152"/>
      <c r="M209" s="156"/>
      <c r="N209" s="157"/>
      <c r="O209" s="157"/>
      <c r="P209" s="157"/>
      <c r="Q209" s="157"/>
      <c r="R209" s="157"/>
      <c r="S209" s="157"/>
      <c r="T209" s="158"/>
      <c r="AT209" s="153" t="s">
        <v>150</v>
      </c>
      <c r="AU209" s="153" t="s">
        <v>85</v>
      </c>
      <c r="AV209" s="14" t="s">
        <v>148</v>
      </c>
      <c r="AW209" s="14" t="s">
        <v>35</v>
      </c>
      <c r="AX209" s="14" t="s">
        <v>83</v>
      </c>
      <c r="AY209" s="153" t="s">
        <v>141</v>
      </c>
    </row>
    <row r="210" spans="1:65" s="2" customFormat="1" ht="14.4" customHeight="1">
      <c r="A210" s="30"/>
      <c r="B210" s="131"/>
      <c r="C210" s="132" t="s">
        <v>359</v>
      </c>
      <c r="D210" s="132" t="s">
        <v>143</v>
      </c>
      <c r="E210" s="133" t="s">
        <v>360</v>
      </c>
      <c r="F210" s="134" t="s">
        <v>361</v>
      </c>
      <c r="G210" s="135" t="s">
        <v>176</v>
      </c>
      <c r="H210" s="136">
        <v>81</v>
      </c>
      <c r="I210" s="137"/>
      <c r="J210" s="137">
        <f>ROUND(I210*H210,2)</f>
        <v>0</v>
      </c>
      <c r="K210" s="134" t="s">
        <v>147</v>
      </c>
      <c r="L210" s="31"/>
      <c r="M210" s="138" t="s">
        <v>3</v>
      </c>
      <c r="N210" s="139" t="s">
        <v>46</v>
      </c>
      <c r="O210" s="140">
        <v>4.8000000000000001E-2</v>
      </c>
      <c r="P210" s="140">
        <f>O210*H210</f>
        <v>3.8879999999999999</v>
      </c>
      <c r="Q210" s="140">
        <v>0</v>
      </c>
      <c r="R210" s="140">
        <f>Q210*H210</f>
        <v>0</v>
      </c>
      <c r="S210" s="140">
        <v>0</v>
      </c>
      <c r="T210" s="141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42" t="s">
        <v>148</v>
      </c>
      <c r="AT210" s="142" t="s">
        <v>143</v>
      </c>
      <c r="AU210" s="142" t="s">
        <v>85</v>
      </c>
      <c r="AY210" s="18" t="s">
        <v>141</v>
      </c>
      <c r="BE210" s="143">
        <f>IF(N210="základní",J210,0)</f>
        <v>0</v>
      </c>
      <c r="BF210" s="143">
        <f>IF(N210="snížená",J210,0)</f>
        <v>0</v>
      </c>
      <c r="BG210" s="143">
        <f>IF(N210="zákl. přenesená",J210,0)</f>
        <v>0</v>
      </c>
      <c r="BH210" s="143">
        <f>IF(N210="sníž. přenesená",J210,0)</f>
        <v>0</v>
      </c>
      <c r="BI210" s="143">
        <f>IF(N210="nulová",J210,0)</f>
        <v>0</v>
      </c>
      <c r="BJ210" s="18" t="s">
        <v>83</v>
      </c>
      <c r="BK210" s="143">
        <f>ROUND(I210*H210,2)</f>
        <v>0</v>
      </c>
      <c r="BL210" s="18" t="s">
        <v>148</v>
      </c>
      <c r="BM210" s="142" t="s">
        <v>362</v>
      </c>
    </row>
    <row r="211" spans="1:65" s="2" customFormat="1" ht="14.4" customHeight="1">
      <c r="A211" s="30"/>
      <c r="B211" s="131"/>
      <c r="C211" s="132" t="s">
        <v>363</v>
      </c>
      <c r="D211" s="132" t="s">
        <v>143</v>
      </c>
      <c r="E211" s="133" t="s">
        <v>364</v>
      </c>
      <c r="F211" s="134" t="s">
        <v>365</v>
      </c>
      <c r="G211" s="135" t="s">
        <v>176</v>
      </c>
      <c r="H211" s="136">
        <v>4860</v>
      </c>
      <c r="I211" s="137"/>
      <c r="J211" s="137">
        <f>ROUND(I211*H211,2)</f>
        <v>0</v>
      </c>
      <c r="K211" s="134" t="s">
        <v>147</v>
      </c>
      <c r="L211" s="31"/>
      <c r="M211" s="138" t="s">
        <v>3</v>
      </c>
      <c r="N211" s="139" t="s">
        <v>46</v>
      </c>
      <c r="O211" s="140">
        <v>0</v>
      </c>
      <c r="P211" s="140">
        <f>O211*H211</f>
        <v>0</v>
      </c>
      <c r="Q211" s="140">
        <v>0</v>
      </c>
      <c r="R211" s="140">
        <f>Q211*H211</f>
        <v>0</v>
      </c>
      <c r="S211" s="140">
        <v>0</v>
      </c>
      <c r="T211" s="141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42" t="s">
        <v>148</v>
      </c>
      <c r="AT211" s="142" t="s">
        <v>143</v>
      </c>
      <c r="AU211" s="142" t="s">
        <v>85</v>
      </c>
      <c r="AY211" s="18" t="s">
        <v>141</v>
      </c>
      <c r="BE211" s="143">
        <f>IF(N211="základní",J211,0)</f>
        <v>0</v>
      </c>
      <c r="BF211" s="143">
        <f>IF(N211="snížená",J211,0)</f>
        <v>0</v>
      </c>
      <c r="BG211" s="143">
        <f>IF(N211="zákl. přenesená",J211,0)</f>
        <v>0</v>
      </c>
      <c r="BH211" s="143">
        <f>IF(N211="sníž. přenesená",J211,0)</f>
        <v>0</v>
      </c>
      <c r="BI211" s="143">
        <f>IF(N211="nulová",J211,0)</f>
        <v>0</v>
      </c>
      <c r="BJ211" s="18" t="s">
        <v>83</v>
      </c>
      <c r="BK211" s="143">
        <f>ROUND(I211*H211,2)</f>
        <v>0</v>
      </c>
      <c r="BL211" s="18" t="s">
        <v>148</v>
      </c>
      <c r="BM211" s="142" t="s">
        <v>366</v>
      </c>
    </row>
    <row r="212" spans="1:65" s="13" customFormat="1">
      <c r="B212" s="144"/>
      <c r="D212" s="145" t="s">
        <v>150</v>
      </c>
      <c r="F212" s="147" t="s">
        <v>367</v>
      </c>
      <c r="H212" s="148">
        <v>4860</v>
      </c>
      <c r="L212" s="144"/>
      <c r="M212" s="149"/>
      <c r="N212" s="150"/>
      <c r="O212" s="150"/>
      <c r="P212" s="150"/>
      <c r="Q212" s="150"/>
      <c r="R212" s="150"/>
      <c r="S212" s="150"/>
      <c r="T212" s="151"/>
      <c r="AT212" s="146" t="s">
        <v>150</v>
      </c>
      <c r="AU212" s="146" t="s">
        <v>85</v>
      </c>
      <c r="AV212" s="13" t="s">
        <v>85</v>
      </c>
      <c r="AW212" s="13" t="s">
        <v>4</v>
      </c>
      <c r="AX212" s="13" t="s">
        <v>83</v>
      </c>
      <c r="AY212" s="146" t="s">
        <v>141</v>
      </c>
    </row>
    <row r="213" spans="1:65" s="2" customFormat="1" ht="14.4" customHeight="1">
      <c r="A213" s="30"/>
      <c r="B213" s="131"/>
      <c r="C213" s="132" t="s">
        <v>368</v>
      </c>
      <c r="D213" s="132" t="s">
        <v>143</v>
      </c>
      <c r="E213" s="133" t="s">
        <v>369</v>
      </c>
      <c r="F213" s="134" t="s">
        <v>370</v>
      </c>
      <c r="G213" s="135" t="s">
        <v>176</v>
      </c>
      <c r="H213" s="136">
        <v>4860</v>
      </c>
      <c r="I213" s="137"/>
      <c r="J213" s="137">
        <f>ROUND(I213*H213,2)</f>
        <v>0</v>
      </c>
      <c r="K213" s="134" t="s">
        <v>147</v>
      </c>
      <c r="L213" s="31"/>
      <c r="M213" s="138" t="s">
        <v>3</v>
      </c>
      <c r="N213" s="139" t="s">
        <v>46</v>
      </c>
      <c r="O213" s="140">
        <v>0</v>
      </c>
      <c r="P213" s="140">
        <f>O213*H213</f>
        <v>0</v>
      </c>
      <c r="Q213" s="140">
        <v>0</v>
      </c>
      <c r="R213" s="140">
        <f>Q213*H213</f>
        <v>0</v>
      </c>
      <c r="S213" s="140">
        <v>0</v>
      </c>
      <c r="T213" s="141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42" t="s">
        <v>148</v>
      </c>
      <c r="AT213" s="142" t="s">
        <v>143</v>
      </c>
      <c r="AU213" s="142" t="s">
        <v>85</v>
      </c>
      <c r="AY213" s="18" t="s">
        <v>141</v>
      </c>
      <c r="BE213" s="143">
        <f>IF(N213="základní",J213,0)</f>
        <v>0</v>
      </c>
      <c r="BF213" s="143">
        <f>IF(N213="snížená",J213,0)</f>
        <v>0</v>
      </c>
      <c r="BG213" s="143">
        <f>IF(N213="zákl. přenesená",J213,0)</f>
        <v>0</v>
      </c>
      <c r="BH213" s="143">
        <f>IF(N213="sníž. přenesená",J213,0)</f>
        <v>0</v>
      </c>
      <c r="BI213" s="143">
        <f>IF(N213="nulová",J213,0)</f>
        <v>0</v>
      </c>
      <c r="BJ213" s="18" t="s">
        <v>83</v>
      </c>
      <c r="BK213" s="143">
        <f>ROUND(I213*H213,2)</f>
        <v>0</v>
      </c>
      <c r="BL213" s="18" t="s">
        <v>148</v>
      </c>
      <c r="BM213" s="142" t="s">
        <v>371</v>
      </c>
    </row>
    <row r="214" spans="1:65" s="13" customFormat="1">
      <c r="B214" s="144"/>
      <c r="D214" s="145" t="s">
        <v>150</v>
      </c>
      <c r="F214" s="147" t="s">
        <v>367</v>
      </c>
      <c r="H214" s="148">
        <v>4860</v>
      </c>
      <c r="L214" s="144"/>
      <c r="M214" s="149"/>
      <c r="N214" s="150"/>
      <c r="O214" s="150"/>
      <c r="P214" s="150"/>
      <c r="Q214" s="150"/>
      <c r="R214" s="150"/>
      <c r="S214" s="150"/>
      <c r="T214" s="151"/>
      <c r="AT214" s="146" t="s">
        <v>150</v>
      </c>
      <c r="AU214" s="146" t="s">
        <v>85</v>
      </c>
      <c r="AV214" s="13" t="s">
        <v>85</v>
      </c>
      <c r="AW214" s="13" t="s">
        <v>4</v>
      </c>
      <c r="AX214" s="13" t="s">
        <v>83</v>
      </c>
      <c r="AY214" s="146" t="s">
        <v>141</v>
      </c>
    </row>
    <row r="215" spans="1:65" s="2" customFormat="1" ht="14.4" customHeight="1">
      <c r="A215" s="30"/>
      <c r="B215" s="131"/>
      <c r="C215" s="132" t="s">
        <v>372</v>
      </c>
      <c r="D215" s="132" t="s">
        <v>143</v>
      </c>
      <c r="E215" s="133" t="s">
        <v>373</v>
      </c>
      <c r="F215" s="134" t="s">
        <v>374</v>
      </c>
      <c r="G215" s="135" t="s">
        <v>176</v>
      </c>
      <c r="H215" s="136">
        <v>81</v>
      </c>
      <c r="I215" s="137"/>
      <c r="J215" s="137">
        <f>ROUND(I215*H215,2)</f>
        <v>0</v>
      </c>
      <c r="K215" s="134" t="s">
        <v>147</v>
      </c>
      <c r="L215" s="31"/>
      <c r="M215" s="138" t="s">
        <v>3</v>
      </c>
      <c r="N215" s="139" t="s">
        <v>46</v>
      </c>
      <c r="O215" s="140">
        <v>0.152</v>
      </c>
      <c r="P215" s="140">
        <f>O215*H215</f>
        <v>12.311999999999999</v>
      </c>
      <c r="Q215" s="140">
        <v>0</v>
      </c>
      <c r="R215" s="140">
        <f>Q215*H215</f>
        <v>0</v>
      </c>
      <c r="S215" s="140">
        <v>0</v>
      </c>
      <c r="T215" s="141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42" t="s">
        <v>148</v>
      </c>
      <c r="AT215" s="142" t="s">
        <v>143</v>
      </c>
      <c r="AU215" s="142" t="s">
        <v>85</v>
      </c>
      <c r="AY215" s="18" t="s">
        <v>141</v>
      </c>
      <c r="BE215" s="143">
        <f>IF(N215="základní",J215,0)</f>
        <v>0</v>
      </c>
      <c r="BF215" s="143">
        <f>IF(N215="snížená",J215,0)</f>
        <v>0</v>
      </c>
      <c r="BG215" s="143">
        <f>IF(N215="zákl. přenesená",J215,0)</f>
        <v>0</v>
      </c>
      <c r="BH215" s="143">
        <f>IF(N215="sníž. přenesená",J215,0)</f>
        <v>0</v>
      </c>
      <c r="BI215" s="143">
        <f>IF(N215="nulová",J215,0)</f>
        <v>0</v>
      </c>
      <c r="BJ215" s="18" t="s">
        <v>83</v>
      </c>
      <c r="BK215" s="143">
        <f>ROUND(I215*H215,2)</f>
        <v>0</v>
      </c>
      <c r="BL215" s="18" t="s">
        <v>148</v>
      </c>
      <c r="BM215" s="142" t="s">
        <v>375</v>
      </c>
    </row>
    <row r="216" spans="1:65" s="2" customFormat="1" ht="14.4" customHeight="1">
      <c r="A216" s="30"/>
      <c r="B216" s="131"/>
      <c r="C216" s="132" t="s">
        <v>376</v>
      </c>
      <c r="D216" s="132" t="s">
        <v>143</v>
      </c>
      <c r="E216" s="133" t="s">
        <v>377</v>
      </c>
      <c r="F216" s="134" t="s">
        <v>378</v>
      </c>
      <c r="G216" s="135" t="s">
        <v>176</v>
      </c>
      <c r="H216" s="136">
        <v>81</v>
      </c>
      <c r="I216" s="137"/>
      <c r="J216" s="137">
        <f>ROUND(I216*H216,2)</f>
        <v>0</v>
      </c>
      <c r="K216" s="134" t="s">
        <v>147</v>
      </c>
      <c r="L216" s="31"/>
      <c r="M216" s="138" t="s">
        <v>3</v>
      </c>
      <c r="N216" s="139" t="s">
        <v>46</v>
      </c>
      <c r="O216" s="140">
        <v>2.9000000000000001E-2</v>
      </c>
      <c r="P216" s="140">
        <f>O216*H216</f>
        <v>2.3490000000000002</v>
      </c>
      <c r="Q216" s="140">
        <v>0</v>
      </c>
      <c r="R216" s="140">
        <f>Q216*H216</f>
        <v>0</v>
      </c>
      <c r="S216" s="140">
        <v>0</v>
      </c>
      <c r="T216" s="141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42" t="s">
        <v>148</v>
      </c>
      <c r="AT216" s="142" t="s">
        <v>143</v>
      </c>
      <c r="AU216" s="142" t="s">
        <v>85</v>
      </c>
      <c r="AY216" s="18" t="s">
        <v>141</v>
      </c>
      <c r="BE216" s="143">
        <f>IF(N216="základní",J216,0)</f>
        <v>0</v>
      </c>
      <c r="BF216" s="143">
        <f>IF(N216="snížená",J216,0)</f>
        <v>0</v>
      </c>
      <c r="BG216" s="143">
        <f>IF(N216="zákl. přenesená",J216,0)</f>
        <v>0</v>
      </c>
      <c r="BH216" s="143">
        <f>IF(N216="sníž. přenesená",J216,0)</f>
        <v>0</v>
      </c>
      <c r="BI216" s="143">
        <f>IF(N216="nulová",J216,0)</f>
        <v>0</v>
      </c>
      <c r="BJ216" s="18" t="s">
        <v>83</v>
      </c>
      <c r="BK216" s="143">
        <f>ROUND(I216*H216,2)</f>
        <v>0</v>
      </c>
      <c r="BL216" s="18" t="s">
        <v>148</v>
      </c>
      <c r="BM216" s="142" t="s">
        <v>379</v>
      </c>
    </row>
    <row r="217" spans="1:65" s="2" customFormat="1" ht="14.4" customHeight="1">
      <c r="A217" s="30"/>
      <c r="B217" s="131"/>
      <c r="C217" s="132" t="s">
        <v>380</v>
      </c>
      <c r="D217" s="132" t="s">
        <v>143</v>
      </c>
      <c r="E217" s="133" t="s">
        <v>381</v>
      </c>
      <c r="F217" s="134" t="s">
        <v>382</v>
      </c>
      <c r="G217" s="135" t="s">
        <v>176</v>
      </c>
      <c r="H217" s="136">
        <v>2</v>
      </c>
      <c r="I217" s="137"/>
      <c r="J217" s="137">
        <f>ROUND(I217*H217,2)</f>
        <v>0</v>
      </c>
      <c r="K217" s="134" t="s">
        <v>147</v>
      </c>
      <c r="L217" s="31"/>
      <c r="M217" s="138" t="s">
        <v>3</v>
      </c>
      <c r="N217" s="139" t="s">
        <v>46</v>
      </c>
      <c r="O217" s="140">
        <v>0.28799999999999998</v>
      </c>
      <c r="P217" s="140">
        <f>O217*H217</f>
        <v>0.57599999999999996</v>
      </c>
      <c r="Q217" s="140">
        <v>0</v>
      </c>
      <c r="R217" s="140">
        <f>Q217*H217</f>
        <v>0</v>
      </c>
      <c r="S217" s="140">
        <v>0</v>
      </c>
      <c r="T217" s="141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42" t="s">
        <v>148</v>
      </c>
      <c r="AT217" s="142" t="s">
        <v>143</v>
      </c>
      <c r="AU217" s="142" t="s">
        <v>85</v>
      </c>
      <c r="AY217" s="18" t="s">
        <v>141</v>
      </c>
      <c r="BE217" s="143">
        <f>IF(N217="základní",J217,0)</f>
        <v>0</v>
      </c>
      <c r="BF217" s="143">
        <f>IF(N217="snížená",J217,0)</f>
        <v>0</v>
      </c>
      <c r="BG217" s="143">
        <f>IF(N217="zákl. přenesená",J217,0)</f>
        <v>0</v>
      </c>
      <c r="BH217" s="143">
        <f>IF(N217="sníž. přenesená",J217,0)</f>
        <v>0</v>
      </c>
      <c r="BI217" s="143">
        <f>IF(N217="nulová",J217,0)</f>
        <v>0</v>
      </c>
      <c r="BJ217" s="18" t="s">
        <v>83</v>
      </c>
      <c r="BK217" s="143">
        <f>ROUND(I217*H217,2)</f>
        <v>0</v>
      </c>
      <c r="BL217" s="18" t="s">
        <v>148</v>
      </c>
      <c r="BM217" s="142" t="s">
        <v>383</v>
      </c>
    </row>
    <row r="218" spans="1:65" s="2" customFormat="1" ht="14.4" customHeight="1">
      <c r="A218" s="30"/>
      <c r="B218" s="131"/>
      <c r="C218" s="132" t="s">
        <v>384</v>
      </c>
      <c r="D218" s="132" t="s">
        <v>143</v>
      </c>
      <c r="E218" s="133" t="s">
        <v>385</v>
      </c>
      <c r="F218" s="134" t="s">
        <v>386</v>
      </c>
      <c r="G218" s="135" t="s">
        <v>176</v>
      </c>
      <c r="H218" s="136">
        <v>120</v>
      </c>
      <c r="I218" s="137"/>
      <c r="J218" s="137">
        <f>ROUND(I218*H218,2)</f>
        <v>0</v>
      </c>
      <c r="K218" s="134" t="s">
        <v>147</v>
      </c>
      <c r="L218" s="31"/>
      <c r="M218" s="138" t="s">
        <v>3</v>
      </c>
      <c r="N218" s="139" t="s">
        <v>46</v>
      </c>
      <c r="O218" s="140">
        <v>0</v>
      </c>
      <c r="P218" s="140">
        <f>O218*H218</f>
        <v>0</v>
      </c>
      <c r="Q218" s="140">
        <v>0</v>
      </c>
      <c r="R218" s="140">
        <f>Q218*H218</f>
        <v>0</v>
      </c>
      <c r="S218" s="140">
        <v>0</v>
      </c>
      <c r="T218" s="141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42" t="s">
        <v>148</v>
      </c>
      <c r="AT218" s="142" t="s">
        <v>143</v>
      </c>
      <c r="AU218" s="142" t="s">
        <v>85</v>
      </c>
      <c r="AY218" s="18" t="s">
        <v>141</v>
      </c>
      <c r="BE218" s="143">
        <f>IF(N218="základní",J218,0)</f>
        <v>0</v>
      </c>
      <c r="BF218" s="143">
        <f>IF(N218="snížená",J218,0)</f>
        <v>0</v>
      </c>
      <c r="BG218" s="143">
        <f>IF(N218="zákl. přenesená",J218,0)</f>
        <v>0</v>
      </c>
      <c r="BH218" s="143">
        <f>IF(N218="sníž. přenesená",J218,0)</f>
        <v>0</v>
      </c>
      <c r="BI218" s="143">
        <f>IF(N218="nulová",J218,0)</f>
        <v>0</v>
      </c>
      <c r="BJ218" s="18" t="s">
        <v>83</v>
      </c>
      <c r="BK218" s="143">
        <f>ROUND(I218*H218,2)</f>
        <v>0</v>
      </c>
      <c r="BL218" s="18" t="s">
        <v>148</v>
      </c>
      <c r="BM218" s="142" t="s">
        <v>387</v>
      </c>
    </row>
    <row r="219" spans="1:65" s="13" customFormat="1">
      <c r="B219" s="144"/>
      <c r="D219" s="145" t="s">
        <v>150</v>
      </c>
      <c r="F219" s="147" t="s">
        <v>388</v>
      </c>
      <c r="H219" s="148">
        <v>120</v>
      </c>
      <c r="L219" s="144"/>
      <c r="M219" s="149"/>
      <c r="N219" s="150"/>
      <c r="O219" s="150"/>
      <c r="P219" s="150"/>
      <c r="Q219" s="150"/>
      <c r="R219" s="150"/>
      <c r="S219" s="150"/>
      <c r="T219" s="151"/>
      <c r="AT219" s="146" t="s">
        <v>150</v>
      </c>
      <c r="AU219" s="146" t="s">
        <v>85</v>
      </c>
      <c r="AV219" s="13" t="s">
        <v>85</v>
      </c>
      <c r="AW219" s="13" t="s">
        <v>4</v>
      </c>
      <c r="AX219" s="13" t="s">
        <v>83</v>
      </c>
      <c r="AY219" s="146" t="s">
        <v>141</v>
      </c>
    </row>
    <row r="220" spans="1:65" s="2" customFormat="1" ht="14.4" customHeight="1">
      <c r="A220" s="30"/>
      <c r="B220" s="131"/>
      <c r="C220" s="132" t="s">
        <v>389</v>
      </c>
      <c r="D220" s="132" t="s">
        <v>143</v>
      </c>
      <c r="E220" s="133" t="s">
        <v>390</v>
      </c>
      <c r="F220" s="134" t="s">
        <v>391</v>
      </c>
      <c r="G220" s="135" t="s">
        <v>176</v>
      </c>
      <c r="H220" s="136">
        <v>2</v>
      </c>
      <c r="I220" s="137"/>
      <c r="J220" s="137">
        <f>ROUND(I220*H220,2)</f>
        <v>0</v>
      </c>
      <c r="K220" s="134" t="s">
        <v>147</v>
      </c>
      <c r="L220" s="31"/>
      <c r="M220" s="138" t="s">
        <v>3</v>
      </c>
      <c r="N220" s="139" t="s">
        <v>46</v>
      </c>
      <c r="O220" s="140">
        <v>0.13400000000000001</v>
      </c>
      <c r="P220" s="140">
        <f>O220*H220</f>
        <v>0.26800000000000002</v>
      </c>
      <c r="Q220" s="140">
        <v>0</v>
      </c>
      <c r="R220" s="140">
        <f>Q220*H220</f>
        <v>0</v>
      </c>
      <c r="S220" s="140">
        <v>0</v>
      </c>
      <c r="T220" s="141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42" t="s">
        <v>148</v>
      </c>
      <c r="AT220" s="142" t="s">
        <v>143</v>
      </c>
      <c r="AU220" s="142" t="s">
        <v>85</v>
      </c>
      <c r="AY220" s="18" t="s">
        <v>141</v>
      </c>
      <c r="BE220" s="143">
        <f>IF(N220="základní",J220,0)</f>
        <v>0</v>
      </c>
      <c r="BF220" s="143">
        <f>IF(N220="snížená",J220,0)</f>
        <v>0</v>
      </c>
      <c r="BG220" s="143">
        <f>IF(N220="zákl. přenesená",J220,0)</f>
        <v>0</v>
      </c>
      <c r="BH220" s="143">
        <f>IF(N220="sníž. přenesená",J220,0)</f>
        <v>0</v>
      </c>
      <c r="BI220" s="143">
        <f>IF(N220="nulová",J220,0)</f>
        <v>0</v>
      </c>
      <c r="BJ220" s="18" t="s">
        <v>83</v>
      </c>
      <c r="BK220" s="143">
        <f>ROUND(I220*H220,2)</f>
        <v>0</v>
      </c>
      <c r="BL220" s="18" t="s">
        <v>148</v>
      </c>
      <c r="BM220" s="142" t="s">
        <v>392</v>
      </c>
    </row>
    <row r="221" spans="1:65" s="2" customFormat="1" ht="24.15" customHeight="1">
      <c r="A221" s="30"/>
      <c r="B221" s="131"/>
      <c r="C221" s="132" t="s">
        <v>393</v>
      </c>
      <c r="D221" s="132" t="s">
        <v>143</v>
      </c>
      <c r="E221" s="133" t="s">
        <v>394</v>
      </c>
      <c r="F221" s="134" t="s">
        <v>395</v>
      </c>
      <c r="G221" s="135" t="s">
        <v>146</v>
      </c>
      <c r="H221" s="136">
        <v>44.1</v>
      </c>
      <c r="I221" s="137"/>
      <c r="J221" s="137">
        <f>ROUND(I221*H221,2)</f>
        <v>0</v>
      </c>
      <c r="K221" s="134" t="s">
        <v>147</v>
      </c>
      <c r="L221" s="31"/>
      <c r="M221" s="138" t="s">
        <v>3</v>
      </c>
      <c r="N221" s="139" t="s">
        <v>46</v>
      </c>
      <c r="O221" s="140">
        <v>0.105</v>
      </c>
      <c r="P221" s="140">
        <f>O221*H221</f>
        <v>4.6304999999999996</v>
      </c>
      <c r="Q221" s="140">
        <v>1.2999999999999999E-4</v>
      </c>
      <c r="R221" s="140">
        <f>Q221*H221</f>
        <v>5.7329999999999994E-3</v>
      </c>
      <c r="S221" s="140">
        <v>0</v>
      </c>
      <c r="T221" s="141">
        <f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42" t="s">
        <v>148</v>
      </c>
      <c r="AT221" s="142" t="s">
        <v>143</v>
      </c>
      <c r="AU221" s="142" t="s">
        <v>85</v>
      </c>
      <c r="AY221" s="18" t="s">
        <v>141</v>
      </c>
      <c r="BE221" s="143">
        <f>IF(N221="základní",J221,0)</f>
        <v>0</v>
      </c>
      <c r="BF221" s="143">
        <f>IF(N221="snížená",J221,0)</f>
        <v>0</v>
      </c>
      <c r="BG221" s="143">
        <f>IF(N221="zákl. přenesená",J221,0)</f>
        <v>0</v>
      </c>
      <c r="BH221" s="143">
        <f>IF(N221="sníž. přenesená",J221,0)</f>
        <v>0</v>
      </c>
      <c r="BI221" s="143">
        <f>IF(N221="nulová",J221,0)</f>
        <v>0</v>
      </c>
      <c r="BJ221" s="18" t="s">
        <v>83</v>
      </c>
      <c r="BK221" s="143">
        <f>ROUND(I221*H221,2)</f>
        <v>0</v>
      </c>
      <c r="BL221" s="18" t="s">
        <v>148</v>
      </c>
      <c r="BM221" s="142" t="s">
        <v>396</v>
      </c>
    </row>
    <row r="222" spans="1:65" s="2" customFormat="1" ht="14.4" customHeight="1">
      <c r="A222" s="30"/>
      <c r="B222" s="131"/>
      <c r="C222" s="132" t="s">
        <v>397</v>
      </c>
      <c r="D222" s="132" t="s">
        <v>143</v>
      </c>
      <c r="E222" s="133" t="s">
        <v>398</v>
      </c>
      <c r="F222" s="134" t="s">
        <v>399</v>
      </c>
      <c r="G222" s="135" t="s">
        <v>176</v>
      </c>
      <c r="H222" s="136">
        <v>8</v>
      </c>
      <c r="I222" s="137"/>
      <c r="J222" s="137">
        <f>ROUND(I222*H222,2)</f>
        <v>0</v>
      </c>
      <c r="K222" s="134" t="s">
        <v>147</v>
      </c>
      <c r="L222" s="31"/>
      <c r="M222" s="138" t="s">
        <v>3</v>
      </c>
      <c r="N222" s="139" t="s">
        <v>46</v>
      </c>
      <c r="O222" s="140">
        <v>2.9969999999999999</v>
      </c>
      <c r="P222" s="140">
        <f>O222*H222</f>
        <v>23.975999999999999</v>
      </c>
      <c r="Q222" s="140">
        <v>0</v>
      </c>
      <c r="R222" s="140">
        <f>Q222*H222</f>
        <v>0</v>
      </c>
      <c r="S222" s="140">
        <v>0</v>
      </c>
      <c r="T222" s="141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42" t="s">
        <v>148</v>
      </c>
      <c r="AT222" s="142" t="s">
        <v>143</v>
      </c>
      <c r="AU222" s="142" t="s">
        <v>85</v>
      </c>
      <c r="AY222" s="18" t="s">
        <v>141</v>
      </c>
      <c r="BE222" s="143">
        <f>IF(N222="základní",J222,0)</f>
        <v>0</v>
      </c>
      <c r="BF222" s="143">
        <f>IF(N222="snížená",J222,0)</f>
        <v>0</v>
      </c>
      <c r="BG222" s="143">
        <f>IF(N222="zákl. přenesená",J222,0)</f>
        <v>0</v>
      </c>
      <c r="BH222" s="143">
        <f>IF(N222="sníž. přenesená",J222,0)</f>
        <v>0</v>
      </c>
      <c r="BI222" s="143">
        <f>IF(N222="nulová",J222,0)</f>
        <v>0</v>
      </c>
      <c r="BJ222" s="18" t="s">
        <v>83</v>
      </c>
      <c r="BK222" s="143">
        <f>ROUND(I222*H222,2)</f>
        <v>0</v>
      </c>
      <c r="BL222" s="18" t="s">
        <v>148</v>
      </c>
      <c r="BM222" s="142" t="s">
        <v>400</v>
      </c>
    </row>
    <row r="223" spans="1:65" s="2" customFormat="1" ht="24.15" customHeight="1">
      <c r="A223" s="30"/>
      <c r="B223" s="131"/>
      <c r="C223" s="132" t="s">
        <v>401</v>
      </c>
      <c r="D223" s="132" t="s">
        <v>143</v>
      </c>
      <c r="E223" s="133" t="s">
        <v>402</v>
      </c>
      <c r="F223" s="134" t="s">
        <v>403</v>
      </c>
      <c r="G223" s="135" t="s">
        <v>176</v>
      </c>
      <c r="H223" s="136">
        <v>480</v>
      </c>
      <c r="I223" s="137"/>
      <c r="J223" s="137">
        <f>ROUND(I223*H223,2)</f>
        <v>0</v>
      </c>
      <c r="K223" s="134" t="s">
        <v>147</v>
      </c>
      <c r="L223" s="31"/>
      <c r="M223" s="138" t="s">
        <v>3</v>
      </c>
      <c r="N223" s="139" t="s">
        <v>46</v>
      </c>
      <c r="O223" s="140">
        <v>0</v>
      </c>
      <c r="P223" s="140">
        <f>O223*H223</f>
        <v>0</v>
      </c>
      <c r="Q223" s="140">
        <v>0</v>
      </c>
      <c r="R223" s="140">
        <f>Q223*H223</f>
        <v>0</v>
      </c>
      <c r="S223" s="140">
        <v>0</v>
      </c>
      <c r="T223" s="141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42" t="s">
        <v>148</v>
      </c>
      <c r="AT223" s="142" t="s">
        <v>143</v>
      </c>
      <c r="AU223" s="142" t="s">
        <v>85</v>
      </c>
      <c r="AY223" s="18" t="s">
        <v>141</v>
      </c>
      <c r="BE223" s="143">
        <f>IF(N223="základní",J223,0)</f>
        <v>0</v>
      </c>
      <c r="BF223" s="143">
        <f>IF(N223="snížená",J223,0)</f>
        <v>0</v>
      </c>
      <c r="BG223" s="143">
        <f>IF(N223="zákl. přenesená",J223,0)</f>
        <v>0</v>
      </c>
      <c r="BH223" s="143">
        <f>IF(N223="sníž. přenesená",J223,0)</f>
        <v>0</v>
      </c>
      <c r="BI223" s="143">
        <f>IF(N223="nulová",J223,0)</f>
        <v>0</v>
      </c>
      <c r="BJ223" s="18" t="s">
        <v>83</v>
      </c>
      <c r="BK223" s="143">
        <f>ROUND(I223*H223,2)</f>
        <v>0</v>
      </c>
      <c r="BL223" s="18" t="s">
        <v>148</v>
      </c>
      <c r="BM223" s="142" t="s">
        <v>404</v>
      </c>
    </row>
    <row r="224" spans="1:65" s="13" customFormat="1">
      <c r="B224" s="144"/>
      <c r="D224" s="145" t="s">
        <v>150</v>
      </c>
      <c r="F224" s="147" t="s">
        <v>405</v>
      </c>
      <c r="H224" s="148">
        <v>480</v>
      </c>
      <c r="L224" s="144"/>
      <c r="M224" s="149"/>
      <c r="N224" s="150"/>
      <c r="O224" s="150"/>
      <c r="P224" s="150"/>
      <c r="Q224" s="150"/>
      <c r="R224" s="150"/>
      <c r="S224" s="150"/>
      <c r="T224" s="151"/>
      <c r="AT224" s="146" t="s">
        <v>150</v>
      </c>
      <c r="AU224" s="146" t="s">
        <v>85</v>
      </c>
      <c r="AV224" s="13" t="s">
        <v>85</v>
      </c>
      <c r="AW224" s="13" t="s">
        <v>4</v>
      </c>
      <c r="AX224" s="13" t="s">
        <v>83</v>
      </c>
      <c r="AY224" s="146" t="s">
        <v>141</v>
      </c>
    </row>
    <row r="225" spans="1:65" s="2" customFormat="1" ht="24.15" customHeight="1">
      <c r="A225" s="30"/>
      <c r="B225" s="131"/>
      <c r="C225" s="132" t="s">
        <v>406</v>
      </c>
      <c r="D225" s="132" t="s">
        <v>143</v>
      </c>
      <c r="E225" s="133" t="s">
        <v>407</v>
      </c>
      <c r="F225" s="134" t="s">
        <v>408</v>
      </c>
      <c r="G225" s="135" t="s">
        <v>176</v>
      </c>
      <c r="H225" s="136">
        <v>8</v>
      </c>
      <c r="I225" s="137"/>
      <c r="J225" s="137">
        <f>ROUND(I225*H225,2)</f>
        <v>0</v>
      </c>
      <c r="K225" s="134" t="s">
        <v>147</v>
      </c>
      <c r="L225" s="31"/>
      <c r="M225" s="138" t="s">
        <v>3</v>
      </c>
      <c r="N225" s="139" t="s">
        <v>46</v>
      </c>
      <c r="O225" s="140">
        <v>2.1110000000000002</v>
      </c>
      <c r="P225" s="140">
        <f>O225*H225</f>
        <v>16.888000000000002</v>
      </c>
      <c r="Q225" s="140">
        <v>0</v>
      </c>
      <c r="R225" s="140">
        <f>Q225*H225</f>
        <v>0</v>
      </c>
      <c r="S225" s="140">
        <v>0</v>
      </c>
      <c r="T225" s="141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42" t="s">
        <v>148</v>
      </c>
      <c r="AT225" s="142" t="s">
        <v>143</v>
      </c>
      <c r="AU225" s="142" t="s">
        <v>85</v>
      </c>
      <c r="AY225" s="18" t="s">
        <v>141</v>
      </c>
      <c r="BE225" s="143">
        <f>IF(N225="základní",J225,0)</f>
        <v>0</v>
      </c>
      <c r="BF225" s="143">
        <f>IF(N225="snížená",J225,0)</f>
        <v>0</v>
      </c>
      <c r="BG225" s="143">
        <f>IF(N225="zákl. přenesená",J225,0)</f>
        <v>0</v>
      </c>
      <c r="BH225" s="143">
        <f>IF(N225="sníž. přenesená",J225,0)</f>
        <v>0</v>
      </c>
      <c r="BI225" s="143">
        <f>IF(N225="nulová",J225,0)</f>
        <v>0</v>
      </c>
      <c r="BJ225" s="18" t="s">
        <v>83</v>
      </c>
      <c r="BK225" s="143">
        <f>ROUND(I225*H225,2)</f>
        <v>0</v>
      </c>
      <c r="BL225" s="18" t="s">
        <v>148</v>
      </c>
      <c r="BM225" s="142" t="s">
        <v>409</v>
      </c>
    </row>
    <row r="226" spans="1:65" s="2" customFormat="1" ht="24.15" customHeight="1">
      <c r="A226" s="30"/>
      <c r="B226" s="131"/>
      <c r="C226" s="132" t="s">
        <v>410</v>
      </c>
      <c r="D226" s="132" t="s">
        <v>143</v>
      </c>
      <c r="E226" s="133" t="s">
        <v>411</v>
      </c>
      <c r="F226" s="134" t="s">
        <v>412</v>
      </c>
      <c r="G226" s="135" t="s">
        <v>146</v>
      </c>
      <c r="H226" s="136">
        <v>94.1</v>
      </c>
      <c r="I226" s="137"/>
      <c r="J226" s="137">
        <f>ROUND(I226*H226,2)</f>
        <v>0</v>
      </c>
      <c r="K226" s="134" t="s">
        <v>147</v>
      </c>
      <c r="L226" s="31"/>
      <c r="M226" s="138" t="s">
        <v>3</v>
      </c>
      <c r="N226" s="139" t="s">
        <v>46</v>
      </c>
      <c r="O226" s="140">
        <v>0.308</v>
      </c>
      <c r="P226" s="140">
        <f>O226*H226</f>
        <v>28.982799999999997</v>
      </c>
      <c r="Q226" s="140">
        <v>4.0000000000000003E-5</v>
      </c>
      <c r="R226" s="140">
        <f>Q226*H226</f>
        <v>3.764E-3</v>
      </c>
      <c r="S226" s="140">
        <v>0</v>
      </c>
      <c r="T226" s="141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42" t="s">
        <v>148</v>
      </c>
      <c r="AT226" s="142" t="s">
        <v>143</v>
      </c>
      <c r="AU226" s="142" t="s">
        <v>85</v>
      </c>
      <c r="AY226" s="18" t="s">
        <v>141</v>
      </c>
      <c r="BE226" s="143">
        <f>IF(N226="základní",J226,0)</f>
        <v>0</v>
      </c>
      <c r="BF226" s="143">
        <f>IF(N226="snížená",J226,0)</f>
        <v>0</v>
      </c>
      <c r="BG226" s="143">
        <f>IF(N226="zákl. přenesená",J226,0)</f>
        <v>0</v>
      </c>
      <c r="BH226" s="143">
        <f>IF(N226="sníž. přenesená",J226,0)</f>
        <v>0</v>
      </c>
      <c r="BI226" s="143">
        <f>IF(N226="nulová",J226,0)</f>
        <v>0</v>
      </c>
      <c r="BJ226" s="18" t="s">
        <v>83</v>
      </c>
      <c r="BK226" s="143">
        <f>ROUND(I226*H226,2)</f>
        <v>0</v>
      </c>
      <c r="BL226" s="18" t="s">
        <v>148</v>
      </c>
      <c r="BM226" s="142" t="s">
        <v>413</v>
      </c>
    </row>
    <row r="227" spans="1:65" s="13" customFormat="1">
      <c r="B227" s="144"/>
      <c r="D227" s="145" t="s">
        <v>150</v>
      </c>
      <c r="E227" s="146" t="s">
        <v>3</v>
      </c>
      <c r="F227" s="147" t="s">
        <v>414</v>
      </c>
      <c r="H227" s="148">
        <v>44.1</v>
      </c>
      <c r="L227" s="144"/>
      <c r="M227" s="149"/>
      <c r="N227" s="150"/>
      <c r="O227" s="150"/>
      <c r="P227" s="150"/>
      <c r="Q227" s="150"/>
      <c r="R227" s="150"/>
      <c r="S227" s="150"/>
      <c r="T227" s="151"/>
      <c r="AT227" s="146" t="s">
        <v>150</v>
      </c>
      <c r="AU227" s="146" t="s">
        <v>85</v>
      </c>
      <c r="AV227" s="13" t="s">
        <v>85</v>
      </c>
      <c r="AW227" s="13" t="s">
        <v>35</v>
      </c>
      <c r="AX227" s="13" t="s">
        <v>75</v>
      </c>
      <c r="AY227" s="146" t="s">
        <v>141</v>
      </c>
    </row>
    <row r="228" spans="1:65" s="13" customFormat="1">
      <c r="B228" s="144"/>
      <c r="D228" s="145" t="s">
        <v>150</v>
      </c>
      <c r="E228" s="146" t="s">
        <v>3</v>
      </c>
      <c r="F228" s="147" t="s">
        <v>415</v>
      </c>
      <c r="H228" s="148">
        <v>50</v>
      </c>
      <c r="L228" s="144"/>
      <c r="M228" s="149"/>
      <c r="N228" s="150"/>
      <c r="O228" s="150"/>
      <c r="P228" s="150"/>
      <c r="Q228" s="150"/>
      <c r="R228" s="150"/>
      <c r="S228" s="150"/>
      <c r="T228" s="151"/>
      <c r="AT228" s="146" t="s">
        <v>150</v>
      </c>
      <c r="AU228" s="146" t="s">
        <v>85</v>
      </c>
      <c r="AV228" s="13" t="s">
        <v>85</v>
      </c>
      <c r="AW228" s="13" t="s">
        <v>35</v>
      </c>
      <c r="AX228" s="13" t="s">
        <v>75</v>
      </c>
      <c r="AY228" s="146" t="s">
        <v>141</v>
      </c>
    </row>
    <row r="229" spans="1:65" s="14" customFormat="1">
      <c r="B229" s="152"/>
      <c r="D229" s="145" t="s">
        <v>150</v>
      </c>
      <c r="E229" s="153" t="s">
        <v>3</v>
      </c>
      <c r="F229" s="154" t="s">
        <v>152</v>
      </c>
      <c r="H229" s="155">
        <v>94.1</v>
      </c>
      <c r="L229" s="152"/>
      <c r="M229" s="156"/>
      <c r="N229" s="157"/>
      <c r="O229" s="157"/>
      <c r="P229" s="157"/>
      <c r="Q229" s="157"/>
      <c r="R229" s="157"/>
      <c r="S229" s="157"/>
      <c r="T229" s="158"/>
      <c r="AT229" s="153" t="s">
        <v>150</v>
      </c>
      <c r="AU229" s="153" t="s">
        <v>85</v>
      </c>
      <c r="AV229" s="14" t="s">
        <v>148</v>
      </c>
      <c r="AW229" s="14" t="s">
        <v>35</v>
      </c>
      <c r="AX229" s="14" t="s">
        <v>83</v>
      </c>
      <c r="AY229" s="153" t="s">
        <v>141</v>
      </c>
    </row>
    <row r="230" spans="1:65" s="2" customFormat="1" ht="24.15" customHeight="1">
      <c r="A230" s="30"/>
      <c r="B230" s="131"/>
      <c r="C230" s="132" t="s">
        <v>416</v>
      </c>
      <c r="D230" s="132" t="s">
        <v>143</v>
      </c>
      <c r="E230" s="133" t="s">
        <v>417</v>
      </c>
      <c r="F230" s="134" t="s">
        <v>418</v>
      </c>
      <c r="G230" s="135" t="s">
        <v>167</v>
      </c>
      <c r="H230" s="136">
        <v>24</v>
      </c>
      <c r="I230" s="137"/>
      <c r="J230" s="137">
        <f>ROUND(I230*H230,2)</f>
        <v>0</v>
      </c>
      <c r="K230" s="134" t="s">
        <v>147</v>
      </c>
      <c r="L230" s="31"/>
      <c r="M230" s="138" t="s">
        <v>3</v>
      </c>
      <c r="N230" s="139" t="s">
        <v>46</v>
      </c>
      <c r="O230" s="140">
        <v>0.104</v>
      </c>
      <c r="P230" s="140">
        <f>O230*H230</f>
        <v>2.496</v>
      </c>
      <c r="Q230" s="140">
        <v>1.0000000000000001E-5</v>
      </c>
      <c r="R230" s="140">
        <f>Q230*H230</f>
        <v>2.4000000000000003E-4</v>
      </c>
      <c r="S230" s="140">
        <v>0</v>
      </c>
      <c r="T230" s="141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42" t="s">
        <v>148</v>
      </c>
      <c r="AT230" s="142" t="s">
        <v>143</v>
      </c>
      <c r="AU230" s="142" t="s">
        <v>85</v>
      </c>
      <c r="AY230" s="18" t="s">
        <v>141</v>
      </c>
      <c r="BE230" s="143">
        <f>IF(N230="základní",J230,0)</f>
        <v>0</v>
      </c>
      <c r="BF230" s="143">
        <f>IF(N230="snížená",J230,0)</f>
        <v>0</v>
      </c>
      <c r="BG230" s="143">
        <f>IF(N230="zákl. přenesená",J230,0)</f>
        <v>0</v>
      </c>
      <c r="BH230" s="143">
        <f>IF(N230="sníž. přenesená",J230,0)</f>
        <v>0</v>
      </c>
      <c r="BI230" s="143">
        <f>IF(N230="nulová",J230,0)</f>
        <v>0</v>
      </c>
      <c r="BJ230" s="18" t="s">
        <v>83</v>
      </c>
      <c r="BK230" s="143">
        <f>ROUND(I230*H230,2)</f>
        <v>0</v>
      </c>
      <c r="BL230" s="18" t="s">
        <v>148</v>
      </c>
      <c r="BM230" s="142" t="s">
        <v>419</v>
      </c>
    </row>
    <row r="231" spans="1:65" s="2" customFormat="1" ht="14.4" customHeight="1">
      <c r="A231" s="30"/>
      <c r="B231" s="131"/>
      <c r="C231" s="132" t="s">
        <v>420</v>
      </c>
      <c r="D231" s="132" t="s">
        <v>143</v>
      </c>
      <c r="E231" s="133" t="s">
        <v>421</v>
      </c>
      <c r="F231" s="134" t="s">
        <v>422</v>
      </c>
      <c r="G231" s="135" t="s">
        <v>167</v>
      </c>
      <c r="H231" s="136">
        <v>20</v>
      </c>
      <c r="I231" s="137"/>
      <c r="J231" s="137">
        <f>ROUND(I231*H231,2)</f>
        <v>0</v>
      </c>
      <c r="K231" s="134" t="s">
        <v>147</v>
      </c>
      <c r="L231" s="31"/>
      <c r="M231" s="138" t="s">
        <v>3</v>
      </c>
      <c r="N231" s="139" t="s">
        <v>46</v>
      </c>
      <c r="O231" s="140">
        <v>0.104</v>
      </c>
      <c r="P231" s="140">
        <f>O231*H231</f>
        <v>2.08</v>
      </c>
      <c r="Q231" s="140">
        <v>2.0000000000000002E-5</v>
      </c>
      <c r="R231" s="140">
        <f>Q231*H231</f>
        <v>4.0000000000000002E-4</v>
      </c>
      <c r="S231" s="140">
        <v>0</v>
      </c>
      <c r="T231" s="141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42" t="s">
        <v>148</v>
      </c>
      <c r="AT231" s="142" t="s">
        <v>143</v>
      </c>
      <c r="AU231" s="142" t="s">
        <v>85</v>
      </c>
      <c r="AY231" s="18" t="s">
        <v>141</v>
      </c>
      <c r="BE231" s="143">
        <f>IF(N231="základní",J231,0)</f>
        <v>0</v>
      </c>
      <c r="BF231" s="143">
        <f>IF(N231="snížená",J231,0)</f>
        <v>0</v>
      </c>
      <c r="BG231" s="143">
        <f>IF(N231="zákl. přenesená",J231,0)</f>
        <v>0</v>
      </c>
      <c r="BH231" s="143">
        <f>IF(N231="sníž. přenesená",J231,0)</f>
        <v>0</v>
      </c>
      <c r="BI231" s="143">
        <f>IF(N231="nulová",J231,0)</f>
        <v>0</v>
      </c>
      <c r="BJ231" s="18" t="s">
        <v>83</v>
      </c>
      <c r="BK231" s="143">
        <f>ROUND(I231*H231,2)</f>
        <v>0</v>
      </c>
      <c r="BL231" s="18" t="s">
        <v>148</v>
      </c>
      <c r="BM231" s="142" t="s">
        <v>423</v>
      </c>
    </row>
    <row r="232" spans="1:65" s="2" customFormat="1" ht="14.4" customHeight="1">
      <c r="A232" s="30"/>
      <c r="B232" s="131"/>
      <c r="C232" s="132" t="s">
        <v>424</v>
      </c>
      <c r="D232" s="132" t="s">
        <v>143</v>
      </c>
      <c r="E232" s="133" t="s">
        <v>425</v>
      </c>
      <c r="F232" s="134" t="s">
        <v>426</v>
      </c>
      <c r="G232" s="135" t="s">
        <v>167</v>
      </c>
      <c r="H232" s="136">
        <v>20</v>
      </c>
      <c r="I232" s="137"/>
      <c r="J232" s="137">
        <f>ROUND(I232*H232,2)</f>
        <v>0</v>
      </c>
      <c r="K232" s="134" t="s">
        <v>147</v>
      </c>
      <c r="L232" s="31"/>
      <c r="M232" s="138" t="s">
        <v>3</v>
      </c>
      <c r="N232" s="139" t="s">
        <v>46</v>
      </c>
      <c r="O232" s="140">
        <v>5.6000000000000001E-2</v>
      </c>
      <c r="P232" s="140">
        <f>O232*H232</f>
        <v>1.1200000000000001</v>
      </c>
      <c r="Q232" s="140">
        <v>1.8000000000000001E-4</v>
      </c>
      <c r="R232" s="140">
        <f>Q232*H232</f>
        <v>3.6000000000000003E-3</v>
      </c>
      <c r="S232" s="140">
        <v>0</v>
      </c>
      <c r="T232" s="141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42" t="s">
        <v>148</v>
      </c>
      <c r="AT232" s="142" t="s">
        <v>143</v>
      </c>
      <c r="AU232" s="142" t="s">
        <v>85</v>
      </c>
      <c r="AY232" s="18" t="s">
        <v>141</v>
      </c>
      <c r="BE232" s="143">
        <f>IF(N232="základní",J232,0)</f>
        <v>0</v>
      </c>
      <c r="BF232" s="143">
        <f>IF(N232="snížená",J232,0)</f>
        <v>0</v>
      </c>
      <c r="BG232" s="143">
        <f>IF(N232="zákl. přenesená",J232,0)</f>
        <v>0</v>
      </c>
      <c r="BH232" s="143">
        <f>IF(N232="sníž. přenesená",J232,0)</f>
        <v>0</v>
      </c>
      <c r="BI232" s="143">
        <f>IF(N232="nulová",J232,0)</f>
        <v>0</v>
      </c>
      <c r="BJ232" s="18" t="s">
        <v>83</v>
      </c>
      <c r="BK232" s="143">
        <f>ROUND(I232*H232,2)</f>
        <v>0</v>
      </c>
      <c r="BL232" s="18" t="s">
        <v>148</v>
      </c>
      <c r="BM232" s="142" t="s">
        <v>427</v>
      </c>
    </row>
    <row r="233" spans="1:65" s="2" customFormat="1" ht="14.4" customHeight="1">
      <c r="A233" s="30"/>
      <c r="B233" s="131"/>
      <c r="C233" s="132" t="s">
        <v>428</v>
      </c>
      <c r="D233" s="132" t="s">
        <v>143</v>
      </c>
      <c r="E233" s="133" t="s">
        <v>429</v>
      </c>
      <c r="F233" s="134" t="s">
        <v>430</v>
      </c>
      <c r="G233" s="135" t="s">
        <v>167</v>
      </c>
      <c r="H233" s="136">
        <v>24</v>
      </c>
      <c r="I233" s="137"/>
      <c r="J233" s="137">
        <f>ROUND(I233*H233,2)</f>
        <v>0</v>
      </c>
      <c r="K233" s="134" t="s">
        <v>147</v>
      </c>
      <c r="L233" s="31"/>
      <c r="M233" s="138" t="s">
        <v>3</v>
      </c>
      <c r="N233" s="139" t="s">
        <v>46</v>
      </c>
      <c r="O233" s="140">
        <v>5.6000000000000001E-2</v>
      </c>
      <c r="P233" s="140">
        <f>O233*H233</f>
        <v>1.3440000000000001</v>
      </c>
      <c r="Q233" s="140">
        <v>2.2000000000000001E-4</v>
      </c>
      <c r="R233" s="140">
        <f>Q233*H233</f>
        <v>5.28E-3</v>
      </c>
      <c r="S233" s="140">
        <v>0</v>
      </c>
      <c r="T233" s="141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42" t="s">
        <v>148</v>
      </c>
      <c r="AT233" s="142" t="s">
        <v>143</v>
      </c>
      <c r="AU233" s="142" t="s">
        <v>85</v>
      </c>
      <c r="AY233" s="18" t="s">
        <v>141</v>
      </c>
      <c r="BE233" s="143">
        <f>IF(N233="základní",J233,0)</f>
        <v>0</v>
      </c>
      <c r="BF233" s="143">
        <f>IF(N233="snížená",J233,0)</f>
        <v>0</v>
      </c>
      <c r="BG233" s="143">
        <f>IF(N233="zákl. přenesená",J233,0)</f>
        <v>0</v>
      </c>
      <c r="BH233" s="143">
        <f>IF(N233="sníž. přenesená",J233,0)</f>
        <v>0</v>
      </c>
      <c r="BI233" s="143">
        <f>IF(N233="nulová",J233,0)</f>
        <v>0</v>
      </c>
      <c r="BJ233" s="18" t="s">
        <v>83</v>
      </c>
      <c r="BK233" s="143">
        <f>ROUND(I233*H233,2)</f>
        <v>0</v>
      </c>
      <c r="BL233" s="18" t="s">
        <v>148</v>
      </c>
      <c r="BM233" s="142" t="s">
        <v>431</v>
      </c>
    </row>
    <row r="234" spans="1:65" s="12" customFormat="1" ht="22.95" customHeight="1">
      <c r="B234" s="119"/>
      <c r="D234" s="120" t="s">
        <v>74</v>
      </c>
      <c r="E234" s="129" t="s">
        <v>432</v>
      </c>
      <c r="F234" s="129" t="s">
        <v>433</v>
      </c>
      <c r="J234" s="130">
        <f>BK234</f>
        <v>0</v>
      </c>
      <c r="L234" s="119"/>
      <c r="M234" s="123"/>
      <c r="N234" s="124"/>
      <c r="O234" s="124"/>
      <c r="P234" s="125">
        <f>SUM(P235:P239)</f>
        <v>135.99413100000001</v>
      </c>
      <c r="Q234" s="124"/>
      <c r="R234" s="125">
        <f>SUM(R235:R239)</f>
        <v>0</v>
      </c>
      <c r="S234" s="124"/>
      <c r="T234" s="126">
        <f>SUM(T235:T239)</f>
        <v>0</v>
      </c>
      <c r="AR234" s="120" t="s">
        <v>83</v>
      </c>
      <c r="AT234" s="127" t="s">
        <v>74</v>
      </c>
      <c r="AU234" s="127" t="s">
        <v>83</v>
      </c>
      <c r="AY234" s="120" t="s">
        <v>141</v>
      </c>
      <c r="BK234" s="128">
        <f>SUM(BK235:BK239)</f>
        <v>0</v>
      </c>
    </row>
    <row r="235" spans="1:65" s="2" customFormat="1" ht="24.15" customHeight="1">
      <c r="A235" s="30"/>
      <c r="B235" s="131"/>
      <c r="C235" s="132" t="s">
        <v>434</v>
      </c>
      <c r="D235" s="132" t="s">
        <v>143</v>
      </c>
      <c r="E235" s="133" t="s">
        <v>435</v>
      </c>
      <c r="F235" s="134" t="s">
        <v>436</v>
      </c>
      <c r="G235" s="135" t="s">
        <v>234</v>
      </c>
      <c r="H235" s="136">
        <v>38.319000000000003</v>
      </c>
      <c r="I235" s="137"/>
      <c r="J235" s="137">
        <f>ROUND(I235*H235,2)</f>
        <v>0</v>
      </c>
      <c r="K235" s="134" t="s">
        <v>147</v>
      </c>
      <c r="L235" s="31"/>
      <c r="M235" s="138" t="s">
        <v>3</v>
      </c>
      <c r="N235" s="139" t="s">
        <v>46</v>
      </c>
      <c r="O235" s="140">
        <v>3.31</v>
      </c>
      <c r="P235" s="140">
        <f>O235*H235</f>
        <v>126.83589000000001</v>
      </c>
      <c r="Q235" s="140">
        <v>0</v>
      </c>
      <c r="R235" s="140">
        <f>Q235*H235</f>
        <v>0</v>
      </c>
      <c r="S235" s="140">
        <v>0</v>
      </c>
      <c r="T235" s="141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42" t="s">
        <v>148</v>
      </c>
      <c r="AT235" s="142" t="s">
        <v>143</v>
      </c>
      <c r="AU235" s="142" t="s">
        <v>85</v>
      </c>
      <c r="AY235" s="18" t="s">
        <v>141</v>
      </c>
      <c r="BE235" s="143">
        <f>IF(N235="základní",J235,0)</f>
        <v>0</v>
      </c>
      <c r="BF235" s="143">
        <f>IF(N235="snížená",J235,0)</f>
        <v>0</v>
      </c>
      <c r="BG235" s="143">
        <f>IF(N235="zákl. přenesená",J235,0)</f>
        <v>0</v>
      </c>
      <c r="BH235" s="143">
        <f>IF(N235="sníž. přenesená",J235,0)</f>
        <v>0</v>
      </c>
      <c r="BI235" s="143">
        <f>IF(N235="nulová",J235,0)</f>
        <v>0</v>
      </c>
      <c r="BJ235" s="18" t="s">
        <v>83</v>
      </c>
      <c r="BK235" s="143">
        <f>ROUND(I235*H235,2)</f>
        <v>0</v>
      </c>
      <c r="BL235" s="18" t="s">
        <v>148</v>
      </c>
      <c r="BM235" s="142" t="s">
        <v>437</v>
      </c>
    </row>
    <row r="236" spans="1:65" s="2" customFormat="1" ht="14.4" customHeight="1">
      <c r="A236" s="30"/>
      <c r="B236" s="131"/>
      <c r="C236" s="132" t="s">
        <v>438</v>
      </c>
      <c r="D236" s="132" t="s">
        <v>143</v>
      </c>
      <c r="E236" s="133" t="s">
        <v>439</v>
      </c>
      <c r="F236" s="134" t="s">
        <v>440</v>
      </c>
      <c r="G236" s="135" t="s">
        <v>234</v>
      </c>
      <c r="H236" s="136">
        <v>38.319000000000003</v>
      </c>
      <c r="I236" s="137"/>
      <c r="J236" s="137">
        <f>ROUND(I236*H236,2)</f>
        <v>0</v>
      </c>
      <c r="K236" s="134" t="s">
        <v>147</v>
      </c>
      <c r="L236" s="31"/>
      <c r="M236" s="138" t="s">
        <v>3</v>
      </c>
      <c r="N236" s="139" t="s">
        <v>46</v>
      </c>
      <c r="O236" s="140">
        <v>0.125</v>
      </c>
      <c r="P236" s="140">
        <f>O236*H236</f>
        <v>4.7898750000000003</v>
      </c>
      <c r="Q236" s="140">
        <v>0</v>
      </c>
      <c r="R236" s="140">
        <f>Q236*H236</f>
        <v>0</v>
      </c>
      <c r="S236" s="140">
        <v>0</v>
      </c>
      <c r="T236" s="141">
        <f>S236*H236</f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42" t="s">
        <v>148</v>
      </c>
      <c r="AT236" s="142" t="s">
        <v>143</v>
      </c>
      <c r="AU236" s="142" t="s">
        <v>85</v>
      </c>
      <c r="AY236" s="18" t="s">
        <v>141</v>
      </c>
      <c r="BE236" s="143">
        <f>IF(N236="základní",J236,0)</f>
        <v>0</v>
      </c>
      <c r="BF236" s="143">
        <f>IF(N236="snížená",J236,0)</f>
        <v>0</v>
      </c>
      <c r="BG236" s="143">
        <f>IF(N236="zákl. přenesená",J236,0)</f>
        <v>0</v>
      </c>
      <c r="BH236" s="143">
        <f>IF(N236="sníž. přenesená",J236,0)</f>
        <v>0</v>
      </c>
      <c r="BI236" s="143">
        <f>IF(N236="nulová",J236,0)</f>
        <v>0</v>
      </c>
      <c r="BJ236" s="18" t="s">
        <v>83</v>
      </c>
      <c r="BK236" s="143">
        <f>ROUND(I236*H236,2)</f>
        <v>0</v>
      </c>
      <c r="BL236" s="18" t="s">
        <v>148</v>
      </c>
      <c r="BM236" s="142" t="s">
        <v>441</v>
      </c>
    </row>
    <row r="237" spans="1:65" s="2" customFormat="1" ht="24.15" customHeight="1">
      <c r="A237" s="30"/>
      <c r="B237" s="131"/>
      <c r="C237" s="132" t="s">
        <v>442</v>
      </c>
      <c r="D237" s="132" t="s">
        <v>143</v>
      </c>
      <c r="E237" s="133" t="s">
        <v>443</v>
      </c>
      <c r="F237" s="134" t="s">
        <v>444</v>
      </c>
      <c r="G237" s="135" t="s">
        <v>234</v>
      </c>
      <c r="H237" s="136">
        <v>728.06100000000004</v>
      </c>
      <c r="I237" s="137"/>
      <c r="J237" s="137">
        <f>ROUND(I237*H237,2)</f>
        <v>0</v>
      </c>
      <c r="K237" s="134" t="s">
        <v>147</v>
      </c>
      <c r="L237" s="31"/>
      <c r="M237" s="138" t="s">
        <v>3</v>
      </c>
      <c r="N237" s="139" t="s">
        <v>46</v>
      </c>
      <c r="O237" s="140">
        <v>6.0000000000000001E-3</v>
      </c>
      <c r="P237" s="140">
        <f>O237*H237</f>
        <v>4.368366</v>
      </c>
      <c r="Q237" s="140">
        <v>0</v>
      </c>
      <c r="R237" s="140">
        <f>Q237*H237</f>
        <v>0</v>
      </c>
      <c r="S237" s="140">
        <v>0</v>
      </c>
      <c r="T237" s="141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42" t="s">
        <v>148</v>
      </c>
      <c r="AT237" s="142" t="s">
        <v>143</v>
      </c>
      <c r="AU237" s="142" t="s">
        <v>85</v>
      </c>
      <c r="AY237" s="18" t="s">
        <v>141</v>
      </c>
      <c r="BE237" s="143">
        <f>IF(N237="základní",J237,0)</f>
        <v>0</v>
      </c>
      <c r="BF237" s="143">
        <f>IF(N237="snížená",J237,0)</f>
        <v>0</v>
      </c>
      <c r="BG237" s="143">
        <f>IF(N237="zákl. přenesená",J237,0)</f>
        <v>0</v>
      </c>
      <c r="BH237" s="143">
        <f>IF(N237="sníž. přenesená",J237,0)</f>
        <v>0</v>
      </c>
      <c r="BI237" s="143">
        <f>IF(N237="nulová",J237,0)</f>
        <v>0</v>
      </c>
      <c r="BJ237" s="18" t="s">
        <v>83</v>
      </c>
      <c r="BK237" s="143">
        <f>ROUND(I237*H237,2)</f>
        <v>0</v>
      </c>
      <c r="BL237" s="18" t="s">
        <v>148</v>
      </c>
      <c r="BM237" s="142" t="s">
        <v>445</v>
      </c>
    </row>
    <row r="238" spans="1:65" s="13" customFormat="1">
      <c r="B238" s="144"/>
      <c r="D238" s="145" t="s">
        <v>150</v>
      </c>
      <c r="F238" s="147" t="s">
        <v>446</v>
      </c>
      <c r="H238" s="148">
        <v>728.06100000000004</v>
      </c>
      <c r="L238" s="144"/>
      <c r="M238" s="149"/>
      <c r="N238" s="150"/>
      <c r="O238" s="150"/>
      <c r="P238" s="150"/>
      <c r="Q238" s="150"/>
      <c r="R238" s="150"/>
      <c r="S238" s="150"/>
      <c r="T238" s="151"/>
      <c r="AT238" s="146" t="s">
        <v>150</v>
      </c>
      <c r="AU238" s="146" t="s">
        <v>85</v>
      </c>
      <c r="AV238" s="13" t="s">
        <v>85</v>
      </c>
      <c r="AW238" s="13" t="s">
        <v>4</v>
      </c>
      <c r="AX238" s="13" t="s">
        <v>83</v>
      </c>
      <c r="AY238" s="146" t="s">
        <v>141</v>
      </c>
    </row>
    <row r="239" spans="1:65" s="2" customFormat="1" ht="24.15" customHeight="1">
      <c r="A239" s="30"/>
      <c r="B239" s="131"/>
      <c r="C239" s="132" t="s">
        <v>447</v>
      </c>
      <c r="D239" s="132" t="s">
        <v>143</v>
      </c>
      <c r="E239" s="133" t="s">
        <v>448</v>
      </c>
      <c r="F239" s="134" t="s">
        <v>449</v>
      </c>
      <c r="G239" s="135" t="s">
        <v>234</v>
      </c>
      <c r="H239" s="136">
        <v>38.319000000000003</v>
      </c>
      <c r="I239" s="137"/>
      <c r="J239" s="137">
        <f>ROUND(I239*H239,2)</f>
        <v>0</v>
      </c>
      <c r="K239" s="134" t="s">
        <v>147</v>
      </c>
      <c r="L239" s="31"/>
      <c r="M239" s="138" t="s">
        <v>3</v>
      </c>
      <c r="N239" s="139" t="s">
        <v>46</v>
      </c>
      <c r="O239" s="140">
        <v>0</v>
      </c>
      <c r="P239" s="140">
        <f>O239*H239</f>
        <v>0</v>
      </c>
      <c r="Q239" s="140">
        <v>0</v>
      </c>
      <c r="R239" s="140">
        <f>Q239*H239</f>
        <v>0</v>
      </c>
      <c r="S239" s="140">
        <v>0</v>
      </c>
      <c r="T239" s="141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42" t="s">
        <v>148</v>
      </c>
      <c r="AT239" s="142" t="s">
        <v>143</v>
      </c>
      <c r="AU239" s="142" t="s">
        <v>85</v>
      </c>
      <c r="AY239" s="18" t="s">
        <v>141</v>
      </c>
      <c r="BE239" s="143">
        <f>IF(N239="základní",J239,0)</f>
        <v>0</v>
      </c>
      <c r="BF239" s="143">
        <f>IF(N239="snížená",J239,0)</f>
        <v>0</v>
      </c>
      <c r="BG239" s="143">
        <f>IF(N239="zákl. přenesená",J239,0)</f>
        <v>0</v>
      </c>
      <c r="BH239" s="143">
        <f>IF(N239="sníž. přenesená",J239,0)</f>
        <v>0</v>
      </c>
      <c r="BI239" s="143">
        <f>IF(N239="nulová",J239,0)</f>
        <v>0</v>
      </c>
      <c r="BJ239" s="18" t="s">
        <v>83</v>
      </c>
      <c r="BK239" s="143">
        <f>ROUND(I239*H239,2)</f>
        <v>0</v>
      </c>
      <c r="BL239" s="18" t="s">
        <v>148</v>
      </c>
      <c r="BM239" s="142" t="s">
        <v>450</v>
      </c>
    </row>
    <row r="240" spans="1:65" s="12" customFormat="1" ht="22.95" customHeight="1">
      <c r="B240" s="119"/>
      <c r="D240" s="120" t="s">
        <v>74</v>
      </c>
      <c r="E240" s="129" t="s">
        <v>451</v>
      </c>
      <c r="F240" s="129" t="s">
        <v>452</v>
      </c>
      <c r="J240" s="130">
        <f>BK240</f>
        <v>0</v>
      </c>
      <c r="L240" s="119"/>
      <c r="M240" s="123"/>
      <c r="N240" s="124"/>
      <c r="O240" s="124"/>
      <c r="P240" s="125">
        <f>P241</f>
        <v>200.75387899999998</v>
      </c>
      <c r="Q240" s="124"/>
      <c r="R240" s="125">
        <f>R241</f>
        <v>0</v>
      </c>
      <c r="S240" s="124"/>
      <c r="T240" s="126">
        <f>T241</f>
        <v>0</v>
      </c>
      <c r="AR240" s="120" t="s">
        <v>83</v>
      </c>
      <c r="AT240" s="127" t="s">
        <v>74</v>
      </c>
      <c r="AU240" s="127" t="s">
        <v>83</v>
      </c>
      <c r="AY240" s="120" t="s">
        <v>141</v>
      </c>
      <c r="BK240" s="128">
        <f>BK241</f>
        <v>0</v>
      </c>
    </row>
    <row r="241" spans="1:65" s="2" customFormat="1" ht="24.15" customHeight="1">
      <c r="A241" s="30"/>
      <c r="B241" s="131"/>
      <c r="C241" s="132" t="s">
        <v>453</v>
      </c>
      <c r="D241" s="132" t="s">
        <v>143</v>
      </c>
      <c r="E241" s="133" t="s">
        <v>454</v>
      </c>
      <c r="F241" s="134" t="s">
        <v>455</v>
      </c>
      <c r="G241" s="135" t="s">
        <v>234</v>
      </c>
      <c r="H241" s="136">
        <v>65.200999999999993</v>
      </c>
      <c r="I241" s="137"/>
      <c r="J241" s="137">
        <f>ROUND(I241*H241,2)</f>
        <v>0</v>
      </c>
      <c r="K241" s="134" t="s">
        <v>147</v>
      </c>
      <c r="L241" s="31"/>
      <c r="M241" s="138" t="s">
        <v>3</v>
      </c>
      <c r="N241" s="139" t="s">
        <v>46</v>
      </c>
      <c r="O241" s="140">
        <v>3.0790000000000002</v>
      </c>
      <c r="P241" s="140">
        <f>O241*H241</f>
        <v>200.75387899999998</v>
      </c>
      <c r="Q241" s="140">
        <v>0</v>
      </c>
      <c r="R241" s="140">
        <f>Q241*H241</f>
        <v>0</v>
      </c>
      <c r="S241" s="140">
        <v>0</v>
      </c>
      <c r="T241" s="141">
        <f>S241*H241</f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42" t="s">
        <v>148</v>
      </c>
      <c r="AT241" s="142" t="s">
        <v>143</v>
      </c>
      <c r="AU241" s="142" t="s">
        <v>85</v>
      </c>
      <c r="AY241" s="18" t="s">
        <v>141</v>
      </c>
      <c r="BE241" s="143">
        <f>IF(N241="základní",J241,0)</f>
        <v>0</v>
      </c>
      <c r="BF241" s="143">
        <f>IF(N241="snížená",J241,0)</f>
        <v>0</v>
      </c>
      <c r="BG241" s="143">
        <f>IF(N241="zákl. přenesená",J241,0)</f>
        <v>0</v>
      </c>
      <c r="BH241" s="143">
        <f>IF(N241="sníž. přenesená",J241,0)</f>
        <v>0</v>
      </c>
      <c r="BI241" s="143">
        <f>IF(N241="nulová",J241,0)</f>
        <v>0</v>
      </c>
      <c r="BJ241" s="18" t="s">
        <v>83</v>
      </c>
      <c r="BK241" s="143">
        <f>ROUND(I241*H241,2)</f>
        <v>0</v>
      </c>
      <c r="BL241" s="18" t="s">
        <v>148</v>
      </c>
      <c r="BM241" s="142" t="s">
        <v>456</v>
      </c>
    </row>
    <row r="242" spans="1:65" s="12" customFormat="1" ht="25.95" customHeight="1">
      <c r="B242" s="119"/>
      <c r="D242" s="120" t="s">
        <v>74</v>
      </c>
      <c r="E242" s="121" t="s">
        <v>457</v>
      </c>
      <c r="F242" s="121" t="s">
        <v>458</v>
      </c>
      <c r="J242" s="122">
        <f>BK242</f>
        <v>0</v>
      </c>
      <c r="L242" s="119"/>
      <c r="M242" s="123"/>
      <c r="N242" s="124"/>
      <c r="O242" s="124"/>
      <c r="P242" s="125">
        <f>P243+P282+P313+P323+P333+P338+P376+P385+P426+P488+P505+P517+P568+P585+P603+P627+P632</f>
        <v>1815.715338</v>
      </c>
      <c r="Q242" s="124"/>
      <c r="R242" s="125">
        <f>R243+R282+R313+R323+R333+R338+R376+R385+R426+R488+R505+R517+R568+R585+R603+R627+R632</f>
        <v>28.060103339999998</v>
      </c>
      <c r="S242" s="124"/>
      <c r="T242" s="126">
        <f>T243+T282+T313+T323+T333+T338+T376+T385+T426+T488+T505+T517+T568+T585+T603+T627+T632</f>
        <v>4.7427025400000007</v>
      </c>
      <c r="AR242" s="120" t="s">
        <v>85</v>
      </c>
      <c r="AT242" s="127" t="s">
        <v>74</v>
      </c>
      <c r="AU242" s="127" t="s">
        <v>75</v>
      </c>
      <c r="AY242" s="120" t="s">
        <v>141</v>
      </c>
      <c r="BK242" s="128">
        <f>BK243+BK282+BK313+BK323+BK333+BK338+BK376+BK385+BK426+BK488+BK505+BK517+BK568+BK585+BK603+BK627+BK632</f>
        <v>0</v>
      </c>
    </row>
    <row r="243" spans="1:65" s="12" customFormat="1" ht="22.95" customHeight="1">
      <c r="B243" s="119"/>
      <c r="D243" s="120" t="s">
        <v>74</v>
      </c>
      <c r="E243" s="129" t="s">
        <v>459</v>
      </c>
      <c r="F243" s="129" t="s">
        <v>460</v>
      </c>
      <c r="J243" s="130">
        <f>BK243</f>
        <v>0</v>
      </c>
      <c r="L243" s="119"/>
      <c r="M243" s="123"/>
      <c r="N243" s="124"/>
      <c r="O243" s="124"/>
      <c r="P243" s="125">
        <f>SUM(P244:P281)</f>
        <v>41.144726000000006</v>
      </c>
      <c r="Q243" s="124"/>
      <c r="R243" s="125">
        <f>SUM(R244:R281)</f>
        <v>0.59776560000000001</v>
      </c>
      <c r="S243" s="124"/>
      <c r="T243" s="126">
        <f>SUM(T244:T281)</f>
        <v>0.97651199999999994</v>
      </c>
      <c r="AR243" s="120" t="s">
        <v>85</v>
      </c>
      <c r="AT243" s="127" t="s">
        <v>74</v>
      </c>
      <c r="AU243" s="127" t="s">
        <v>83</v>
      </c>
      <c r="AY243" s="120" t="s">
        <v>141</v>
      </c>
      <c r="BK243" s="128">
        <f>SUM(BK244:BK281)</f>
        <v>0</v>
      </c>
    </row>
    <row r="244" spans="1:65" s="2" customFormat="1" ht="14.4" customHeight="1">
      <c r="A244" s="30"/>
      <c r="B244" s="131"/>
      <c r="C244" s="132" t="s">
        <v>461</v>
      </c>
      <c r="D244" s="132" t="s">
        <v>143</v>
      </c>
      <c r="E244" s="133" t="s">
        <v>462</v>
      </c>
      <c r="F244" s="134" t="s">
        <v>463</v>
      </c>
      <c r="G244" s="135" t="s">
        <v>146</v>
      </c>
      <c r="H244" s="136">
        <v>162.46899999999999</v>
      </c>
      <c r="I244" s="137"/>
      <c r="J244" s="137">
        <f>ROUND(I244*H244,2)</f>
        <v>0</v>
      </c>
      <c r="K244" s="134" t="s">
        <v>147</v>
      </c>
      <c r="L244" s="31"/>
      <c r="M244" s="138" t="s">
        <v>3</v>
      </c>
      <c r="N244" s="139" t="s">
        <v>46</v>
      </c>
      <c r="O244" s="140">
        <v>6.4000000000000001E-2</v>
      </c>
      <c r="P244" s="140">
        <f>O244*H244</f>
        <v>10.398016</v>
      </c>
      <c r="Q244" s="140">
        <v>0</v>
      </c>
      <c r="R244" s="140">
        <f>Q244*H244</f>
        <v>0</v>
      </c>
      <c r="S244" s="140">
        <v>6.0000000000000001E-3</v>
      </c>
      <c r="T244" s="141">
        <f>S244*H244</f>
        <v>0.97481399999999996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42" t="s">
        <v>217</v>
      </c>
      <c r="AT244" s="142" t="s">
        <v>143</v>
      </c>
      <c r="AU244" s="142" t="s">
        <v>85</v>
      </c>
      <c r="AY244" s="18" t="s">
        <v>141</v>
      </c>
      <c r="BE244" s="143">
        <f>IF(N244="základní",J244,0)</f>
        <v>0</v>
      </c>
      <c r="BF244" s="143">
        <f>IF(N244="snížená",J244,0)</f>
        <v>0</v>
      </c>
      <c r="BG244" s="143">
        <f>IF(N244="zákl. přenesená",J244,0)</f>
        <v>0</v>
      </c>
      <c r="BH244" s="143">
        <f>IF(N244="sníž. přenesená",J244,0)</f>
        <v>0</v>
      </c>
      <c r="BI244" s="143">
        <f>IF(N244="nulová",J244,0)</f>
        <v>0</v>
      </c>
      <c r="BJ244" s="18" t="s">
        <v>83</v>
      </c>
      <c r="BK244" s="143">
        <f>ROUND(I244*H244,2)</f>
        <v>0</v>
      </c>
      <c r="BL244" s="18" t="s">
        <v>217</v>
      </c>
      <c r="BM244" s="142" t="s">
        <v>464</v>
      </c>
    </row>
    <row r="245" spans="1:65" s="15" customFormat="1">
      <c r="B245" s="159"/>
      <c r="D245" s="145" t="s">
        <v>150</v>
      </c>
      <c r="E245" s="160" t="s">
        <v>3</v>
      </c>
      <c r="F245" s="161" t="s">
        <v>465</v>
      </c>
      <c r="H245" s="160" t="s">
        <v>3</v>
      </c>
      <c r="L245" s="159"/>
      <c r="M245" s="162"/>
      <c r="N245" s="163"/>
      <c r="O245" s="163"/>
      <c r="P245" s="163"/>
      <c r="Q245" s="163"/>
      <c r="R245" s="163"/>
      <c r="S245" s="163"/>
      <c r="T245" s="164"/>
      <c r="AT245" s="160" t="s">
        <v>150</v>
      </c>
      <c r="AU245" s="160" t="s">
        <v>85</v>
      </c>
      <c r="AV245" s="15" t="s">
        <v>83</v>
      </c>
      <c r="AW245" s="15" t="s">
        <v>35</v>
      </c>
      <c r="AX245" s="15" t="s">
        <v>75</v>
      </c>
      <c r="AY245" s="160" t="s">
        <v>141</v>
      </c>
    </row>
    <row r="246" spans="1:65" s="13" customFormat="1">
      <c r="B246" s="144"/>
      <c r="D246" s="145" t="s">
        <v>150</v>
      </c>
      <c r="E246" s="146" t="s">
        <v>3</v>
      </c>
      <c r="F246" s="147" t="s">
        <v>466</v>
      </c>
      <c r="H246" s="148">
        <v>71.5</v>
      </c>
      <c r="L246" s="144"/>
      <c r="M246" s="149"/>
      <c r="N246" s="150"/>
      <c r="O246" s="150"/>
      <c r="P246" s="150"/>
      <c r="Q246" s="150"/>
      <c r="R246" s="150"/>
      <c r="S246" s="150"/>
      <c r="T246" s="151"/>
      <c r="AT246" s="146" t="s">
        <v>150</v>
      </c>
      <c r="AU246" s="146" t="s">
        <v>85</v>
      </c>
      <c r="AV246" s="13" t="s">
        <v>85</v>
      </c>
      <c r="AW246" s="13" t="s">
        <v>35</v>
      </c>
      <c r="AX246" s="13" t="s">
        <v>75</v>
      </c>
      <c r="AY246" s="146" t="s">
        <v>141</v>
      </c>
    </row>
    <row r="247" spans="1:65" s="15" customFormat="1">
      <c r="B247" s="159"/>
      <c r="D247" s="145" t="s">
        <v>150</v>
      </c>
      <c r="E247" s="160" t="s">
        <v>3</v>
      </c>
      <c r="F247" s="161" t="s">
        <v>467</v>
      </c>
      <c r="H247" s="160" t="s">
        <v>3</v>
      </c>
      <c r="L247" s="159"/>
      <c r="M247" s="162"/>
      <c r="N247" s="163"/>
      <c r="O247" s="163"/>
      <c r="P247" s="163"/>
      <c r="Q247" s="163"/>
      <c r="R247" s="163"/>
      <c r="S247" s="163"/>
      <c r="T247" s="164"/>
      <c r="AT247" s="160" t="s">
        <v>150</v>
      </c>
      <c r="AU247" s="160" t="s">
        <v>85</v>
      </c>
      <c r="AV247" s="15" t="s">
        <v>83</v>
      </c>
      <c r="AW247" s="15" t="s">
        <v>35</v>
      </c>
      <c r="AX247" s="15" t="s">
        <v>75</v>
      </c>
      <c r="AY247" s="160" t="s">
        <v>141</v>
      </c>
    </row>
    <row r="248" spans="1:65" s="13" customFormat="1">
      <c r="B248" s="144"/>
      <c r="D248" s="145" t="s">
        <v>150</v>
      </c>
      <c r="E248" s="146" t="s">
        <v>3</v>
      </c>
      <c r="F248" s="147" t="s">
        <v>466</v>
      </c>
      <c r="H248" s="148">
        <v>71.5</v>
      </c>
      <c r="L248" s="144"/>
      <c r="M248" s="149"/>
      <c r="N248" s="150"/>
      <c r="O248" s="150"/>
      <c r="P248" s="150"/>
      <c r="Q248" s="150"/>
      <c r="R248" s="150"/>
      <c r="S248" s="150"/>
      <c r="T248" s="151"/>
      <c r="AT248" s="146" t="s">
        <v>150</v>
      </c>
      <c r="AU248" s="146" t="s">
        <v>85</v>
      </c>
      <c r="AV248" s="13" t="s">
        <v>85</v>
      </c>
      <c r="AW248" s="13" t="s">
        <v>35</v>
      </c>
      <c r="AX248" s="13" t="s">
        <v>75</v>
      </c>
      <c r="AY248" s="146" t="s">
        <v>141</v>
      </c>
    </row>
    <row r="249" spans="1:65" s="15" customFormat="1">
      <c r="B249" s="159"/>
      <c r="D249" s="145" t="s">
        <v>150</v>
      </c>
      <c r="E249" s="160" t="s">
        <v>3</v>
      </c>
      <c r="F249" s="161" t="s">
        <v>468</v>
      </c>
      <c r="H249" s="160" t="s">
        <v>3</v>
      </c>
      <c r="L249" s="159"/>
      <c r="M249" s="162"/>
      <c r="N249" s="163"/>
      <c r="O249" s="163"/>
      <c r="P249" s="163"/>
      <c r="Q249" s="163"/>
      <c r="R249" s="163"/>
      <c r="S249" s="163"/>
      <c r="T249" s="164"/>
      <c r="AT249" s="160" t="s">
        <v>150</v>
      </c>
      <c r="AU249" s="160" t="s">
        <v>85</v>
      </c>
      <c r="AV249" s="15" t="s">
        <v>83</v>
      </c>
      <c r="AW249" s="15" t="s">
        <v>35</v>
      </c>
      <c r="AX249" s="15" t="s">
        <v>75</v>
      </c>
      <c r="AY249" s="160" t="s">
        <v>141</v>
      </c>
    </row>
    <row r="250" spans="1:65" s="13" customFormat="1">
      <c r="B250" s="144"/>
      <c r="D250" s="145" t="s">
        <v>150</v>
      </c>
      <c r="E250" s="146" t="s">
        <v>3</v>
      </c>
      <c r="F250" s="147" t="s">
        <v>469</v>
      </c>
      <c r="H250" s="148">
        <v>19.469000000000001</v>
      </c>
      <c r="L250" s="144"/>
      <c r="M250" s="149"/>
      <c r="N250" s="150"/>
      <c r="O250" s="150"/>
      <c r="P250" s="150"/>
      <c r="Q250" s="150"/>
      <c r="R250" s="150"/>
      <c r="S250" s="150"/>
      <c r="T250" s="151"/>
      <c r="AT250" s="146" t="s">
        <v>150</v>
      </c>
      <c r="AU250" s="146" t="s">
        <v>85</v>
      </c>
      <c r="AV250" s="13" t="s">
        <v>85</v>
      </c>
      <c r="AW250" s="13" t="s">
        <v>35</v>
      </c>
      <c r="AX250" s="13" t="s">
        <v>75</v>
      </c>
      <c r="AY250" s="146" t="s">
        <v>141</v>
      </c>
    </row>
    <row r="251" spans="1:65" s="14" customFormat="1">
      <c r="B251" s="152"/>
      <c r="D251" s="145" t="s">
        <v>150</v>
      </c>
      <c r="E251" s="153" t="s">
        <v>3</v>
      </c>
      <c r="F251" s="154" t="s">
        <v>152</v>
      </c>
      <c r="H251" s="155">
        <v>162.46899999999999</v>
      </c>
      <c r="L251" s="152"/>
      <c r="M251" s="156"/>
      <c r="N251" s="157"/>
      <c r="O251" s="157"/>
      <c r="P251" s="157"/>
      <c r="Q251" s="157"/>
      <c r="R251" s="157"/>
      <c r="S251" s="157"/>
      <c r="T251" s="158"/>
      <c r="AT251" s="153" t="s">
        <v>150</v>
      </c>
      <c r="AU251" s="153" t="s">
        <v>85</v>
      </c>
      <c r="AV251" s="14" t="s">
        <v>148</v>
      </c>
      <c r="AW251" s="14" t="s">
        <v>35</v>
      </c>
      <c r="AX251" s="14" t="s">
        <v>83</v>
      </c>
      <c r="AY251" s="153" t="s">
        <v>141</v>
      </c>
    </row>
    <row r="252" spans="1:65" s="2" customFormat="1" ht="14.4" customHeight="1">
      <c r="A252" s="30"/>
      <c r="B252" s="131"/>
      <c r="C252" s="132" t="s">
        <v>470</v>
      </c>
      <c r="D252" s="132" t="s">
        <v>143</v>
      </c>
      <c r="E252" s="133" t="s">
        <v>471</v>
      </c>
      <c r="F252" s="134" t="s">
        <v>472</v>
      </c>
      <c r="G252" s="135" t="s">
        <v>167</v>
      </c>
      <c r="H252" s="136">
        <v>14.15</v>
      </c>
      <c r="I252" s="137"/>
      <c r="J252" s="137">
        <f>ROUND(I252*H252,2)</f>
        <v>0</v>
      </c>
      <c r="K252" s="134" t="s">
        <v>147</v>
      </c>
      <c r="L252" s="31"/>
      <c r="M252" s="138" t="s">
        <v>3</v>
      </c>
      <c r="N252" s="139" t="s">
        <v>46</v>
      </c>
      <c r="O252" s="140">
        <v>9.7000000000000003E-2</v>
      </c>
      <c r="P252" s="140">
        <f>O252*H252</f>
        <v>1.3725500000000002</v>
      </c>
      <c r="Q252" s="140">
        <v>0</v>
      </c>
      <c r="R252" s="140">
        <f>Q252*H252</f>
        <v>0</v>
      </c>
      <c r="S252" s="140">
        <v>1.2E-4</v>
      </c>
      <c r="T252" s="141">
        <f>S252*H252</f>
        <v>1.6980000000000001E-3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42" t="s">
        <v>217</v>
      </c>
      <c r="AT252" s="142" t="s">
        <v>143</v>
      </c>
      <c r="AU252" s="142" t="s">
        <v>85</v>
      </c>
      <c r="AY252" s="18" t="s">
        <v>141</v>
      </c>
      <c r="BE252" s="143">
        <f>IF(N252="základní",J252,0)</f>
        <v>0</v>
      </c>
      <c r="BF252" s="143">
        <f>IF(N252="snížená",J252,0)</f>
        <v>0</v>
      </c>
      <c r="BG252" s="143">
        <f>IF(N252="zákl. přenesená",J252,0)</f>
        <v>0</v>
      </c>
      <c r="BH252" s="143">
        <f>IF(N252="sníž. přenesená",J252,0)</f>
        <v>0</v>
      </c>
      <c r="BI252" s="143">
        <f>IF(N252="nulová",J252,0)</f>
        <v>0</v>
      </c>
      <c r="BJ252" s="18" t="s">
        <v>83</v>
      </c>
      <c r="BK252" s="143">
        <f>ROUND(I252*H252,2)</f>
        <v>0</v>
      </c>
      <c r="BL252" s="18" t="s">
        <v>217</v>
      </c>
      <c r="BM252" s="142" t="s">
        <v>473</v>
      </c>
    </row>
    <row r="253" spans="1:65" s="2" customFormat="1" ht="14.4" customHeight="1">
      <c r="A253" s="30"/>
      <c r="B253" s="131"/>
      <c r="C253" s="132" t="s">
        <v>474</v>
      </c>
      <c r="D253" s="132" t="s">
        <v>143</v>
      </c>
      <c r="E253" s="133" t="s">
        <v>475</v>
      </c>
      <c r="F253" s="134" t="s">
        <v>476</v>
      </c>
      <c r="G253" s="135" t="s">
        <v>146</v>
      </c>
      <c r="H253" s="136">
        <v>108.75</v>
      </c>
      <c r="I253" s="137"/>
      <c r="J253" s="137">
        <f>ROUND(I253*H253,2)</f>
        <v>0</v>
      </c>
      <c r="K253" s="134" t="s">
        <v>147</v>
      </c>
      <c r="L253" s="31"/>
      <c r="M253" s="138" t="s">
        <v>3</v>
      </c>
      <c r="N253" s="139" t="s">
        <v>46</v>
      </c>
      <c r="O253" s="140">
        <v>0.115</v>
      </c>
      <c r="P253" s="140">
        <f>O253*H253</f>
        <v>12.506250000000001</v>
      </c>
      <c r="Q253" s="140">
        <v>0</v>
      </c>
      <c r="R253" s="140">
        <f>Q253*H253</f>
        <v>0</v>
      </c>
      <c r="S253" s="140">
        <v>0</v>
      </c>
      <c r="T253" s="141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42" t="s">
        <v>217</v>
      </c>
      <c r="AT253" s="142" t="s">
        <v>143</v>
      </c>
      <c r="AU253" s="142" t="s">
        <v>85</v>
      </c>
      <c r="AY253" s="18" t="s">
        <v>141</v>
      </c>
      <c r="BE253" s="143">
        <f>IF(N253="základní",J253,0)</f>
        <v>0</v>
      </c>
      <c r="BF253" s="143">
        <f>IF(N253="snížená",J253,0)</f>
        <v>0</v>
      </c>
      <c r="BG253" s="143">
        <f>IF(N253="zákl. přenesená",J253,0)</f>
        <v>0</v>
      </c>
      <c r="BH253" s="143">
        <f>IF(N253="sníž. přenesená",J253,0)</f>
        <v>0</v>
      </c>
      <c r="BI253" s="143">
        <f>IF(N253="nulová",J253,0)</f>
        <v>0</v>
      </c>
      <c r="BJ253" s="18" t="s">
        <v>83</v>
      </c>
      <c r="BK253" s="143">
        <f>ROUND(I253*H253,2)</f>
        <v>0</v>
      </c>
      <c r="BL253" s="18" t="s">
        <v>217</v>
      </c>
      <c r="BM253" s="142" t="s">
        <v>477</v>
      </c>
    </row>
    <row r="254" spans="1:65" s="15" customFormat="1">
      <c r="B254" s="159"/>
      <c r="D254" s="145" t="s">
        <v>150</v>
      </c>
      <c r="E254" s="160" t="s">
        <v>3</v>
      </c>
      <c r="F254" s="161" t="s">
        <v>478</v>
      </c>
      <c r="H254" s="160" t="s">
        <v>3</v>
      </c>
      <c r="L254" s="159"/>
      <c r="M254" s="162"/>
      <c r="N254" s="163"/>
      <c r="O254" s="163"/>
      <c r="P254" s="163"/>
      <c r="Q254" s="163"/>
      <c r="R254" s="163"/>
      <c r="S254" s="163"/>
      <c r="T254" s="164"/>
      <c r="AT254" s="160" t="s">
        <v>150</v>
      </c>
      <c r="AU254" s="160" t="s">
        <v>85</v>
      </c>
      <c r="AV254" s="15" t="s">
        <v>83</v>
      </c>
      <c r="AW254" s="15" t="s">
        <v>35</v>
      </c>
      <c r="AX254" s="15" t="s">
        <v>75</v>
      </c>
      <c r="AY254" s="160" t="s">
        <v>141</v>
      </c>
    </row>
    <row r="255" spans="1:65" s="13" customFormat="1">
      <c r="B255" s="144"/>
      <c r="D255" s="145" t="s">
        <v>150</v>
      </c>
      <c r="E255" s="146" t="s">
        <v>3</v>
      </c>
      <c r="F255" s="147" t="s">
        <v>479</v>
      </c>
      <c r="H255" s="148">
        <v>18.75</v>
      </c>
      <c r="L255" s="144"/>
      <c r="M255" s="149"/>
      <c r="N255" s="150"/>
      <c r="O255" s="150"/>
      <c r="P255" s="150"/>
      <c r="Q255" s="150"/>
      <c r="R255" s="150"/>
      <c r="S255" s="150"/>
      <c r="T255" s="151"/>
      <c r="AT255" s="146" t="s">
        <v>150</v>
      </c>
      <c r="AU255" s="146" t="s">
        <v>85</v>
      </c>
      <c r="AV255" s="13" t="s">
        <v>85</v>
      </c>
      <c r="AW255" s="13" t="s">
        <v>35</v>
      </c>
      <c r="AX255" s="13" t="s">
        <v>75</v>
      </c>
      <c r="AY255" s="146" t="s">
        <v>141</v>
      </c>
    </row>
    <row r="256" spans="1:65" s="15" customFormat="1">
      <c r="B256" s="159"/>
      <c r="D256" s="145" t="s">
        <v>150</v>
      </c>
      <c r="E256" s="160" t="s">
        <v>3</v>
      </c>
      <c r="F256" s="161" t="s">
        <v>480</v>
      </c>
      <c r="H256" s="160" t="s">
        <v>3</v>
      </c>
      <c r="L256" s="159"/>
      <c r="M256" s="162"/>
      <c r="N256" s="163"/>
      <c r="O256" s="163"/>
      <c r="P256" s="163"/>
      <c r="Q256" s="163"/>
      <c r="R256" s="163"/>
      <c r="S256" s="163"/>
      <c r="T256" s="164"/>
      <c r="AT256" s="160" t="s">
        <v>150</v>
      </c>
      <c r="AU256" s="160" t="s">
        <v>85</v>
      </c>
      <c r="AV256" s="15" t="s">
        <v>83</v>
      </c>
      <c r="AW256" s="15" t="s">
        <v>35</v>
      </c>
      <c r="AX256" s="15" t="s">
        <v>75</v>
      </c>
      <c r="AY256" s="160" t="s">
        <v>141</v>
      </c>
    </row>
    <row r="257" spans="1:65" s="13" customFormat="1">
      <c r="B257" s="144"/>
      <c r="D257" s="145" t="s">
        <v>150</v>
      </c>
      <c r="E257" s="146" t="s">
        <v>3</v>
      </c>
      <c r="F257" s="147" t="s">
        <v>481</v>
      </c>
      <c r="H257" s="148">
        <v>90</v>
      </c>
      <c r="L257" s="144"/>
      <c r="M257" s="149"/>
      <c r="N257" s="150"/>
      <c r="O257" s="150"/>
      <c r="P257" s="150"/>
      <c r="Q257" s="150"/>
      <c r="R257" s="150"/>
      <c r="S257" s="150"/>
      <c r="T257" s="151"/>
      <c r="AT257" s="146" t="s">
        <v>150</v>
      </c>
      <c r="AU257" s="146" t="s">
        <v>85</v>
      </c>
      <c r="AV257" s="13" t="s">
        <v>85</v>
      </c>
      <c r="AW257" s="13" t="s">
        <v>35</v>
      </c>
      <c r="AX257" s="13" t="s">
        <v>75</v>
      </c>
      <c r="AY257" s="146" t="s">
        <v>141</v>
      </c>
    </row>
    <row r="258" spans="1:65" s="14" customFormat="1">
      <c r="B258" s="152"/>
      <c r="D258" s="145" t="s">
        <v>150</v>
      </c>
      <c r="E258" s="153" t="s">
        <v>3</v>
      </c>
      <c r="F258" s="154" t="s">
        <v>152</v>
      </c>
      <c r="H258" s="155">
        <v>108.75</v>
      </c>
      <c r="L258" s="152"/>
      <c r="M258" s="156"/>
      <c r="N258" s="157"/>
      <c r="O258" s="157"/>
      <c r="P258" s="157"/>
      <c r="Q258" s="157"/>
      <c r="R258" s="157"/>
      <c r="S258" s="157"/>
      <c r="T258" s="158"/>
      <c r="AT258" s="153" t="s">
        <v>150</v>
      </c>
      <c r="AU258" s="153" t="s">
        <v>85</v>
      </c>
      <c r="AV258" s="14" t="s">
        <v>148</v>
      </c>
      <c r="AW258" s="14" t="s">
        <v>35</v>
      </c>
      <c r="AX258" s="14" t="s">
        <v>83</v>
      </c>
      <c r="AY258" s="153" t="s">
        <v>141</v>
      </c>
    </row>
    <row r="259" spans="1:65" s="2" customFormat="1" ht="24.15" customHeight="1">
      <c r="A259" s="30"/>
      <c r="B259" s="131"/>
      <c r="C259" s="165" t="s">
        <v>482</v>
      </c>
      <c r="D259" s="165" t="s">
        <v>273</v>
      </c>
      <c r="E259" s="166" t="s">
        <v>483</v>
      </c>
      <c r="F259" s="167" t="s">
        <v>484</v>
      </c>
      <c r="G259" s="168" t="s">
        <v>146</v>
      </c>
      <c r="H259" s="169">
        <v>125.063</v>
      </c>
      <c r="I259" s="170"/>
      <c r="J259" s="170">
        <f>ROUND(I259*H259,2)</f>
        <v>0</v>
      </c>
      <c r="K259" s="167" t="s">
        <v>147</v>
      </c>
      <c r="L259" s="171"/>
      <c r="M259" s="172" t="s">
        <v>3</v>
      </c>
      <c r="N259" s="173" t="s">
        <v>46</v>
      </c>
      <c r="O259" s="140">
        <v>0</v>
      </c>
      <c r="P259" s="140">
        <f>O259*H259</f>
        <v>0</v>
      </c>
      <c r="Q259" s="140">
        <v>4.0000000000000001E-3</v>
      </c>
      <c r="R259" s="140">
        <f>Q259*H259</f>
        <v>0.50025200000000003</v>
      </c>
      <c r="S259" s="140">
        <v>0</v>
      </c>
      <c r="T259" s="141">
        <f>S259*H259</f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42" t="s">
        <v>301</v>
      </c>
      <c r="AT259" s="142" t="s">
        <v>273</v>
      </c>
      <c r="AU259" s="142" t="s">
        <v>85</v>
      </c>
      <c r="AY259" s="18" t="s">
        <v>141</v>
      </c>
      <c r="BE259" s="143">
        <f>IF(N259="základní",J259,0)</f>
        <v>0</v>
      </c>
      <c r="BF259" s="143">
        <f>IF(N259="snížená",J259,0)</f>
        <v>0</v>
      </c>
      <c r="BG259" s="143">
        <f>IF(N259="zákl. přenesená",J259,0)</f>
        <v>0</v>
      </c>
      <c r="BH259" s="143">
        <f>IF(N259="sníž. přenesená",J259,0)</f>
        <v>0</v>
      </c>
      <c r="BI259" s="143">
        <f>IF(N259="nulová",J259,0)</f>
        <v>0</v>
      </c>
      <c r="BJ259" s="18" t="s">
        <v>83</v>
      </c>
      <c r="BK259" s="143">
        <f>ROUND(I259*H259,2)</f>
        <v>0</v>
      </c>
      <c r="BL259" s="18" t="s">
        <v>217</v>
      </c>
      <c r="BM259" s="142" t="s">
        <v>485</v>
      </c>
    </row>
    <row r="260" spans="1:65" s="13" customFormat="1">
      <c r="B260" s="144"/>
      <c r="D260" s="145" t="s">
        <v>150</v>
      </c>
      <c r="F260" s="147" t="s">
        <v>486</v>
      </c>
      <c r="H260" s="148">
        <v>125.063</v>
      </c>
      <c r="L260" s="144"/>
      <c r="M260" s="149"/>
      <c r="N260" s="150"/>
      <c r="O260" s="150"/>
      <c r="P260" s="150"/>
      <c r="Q260" s="150"/>
      <c r="R260" s="150"/>
      <c r="S260" s="150"/>
      <c r="T260" s="151"/>
      <c r="AT260" s="146" t="s">
        <v>150</v>
      </c>
      <c r="AU260" s="146" t="s">
        <v>85</v>
      </c>
      <c r="AV260" s="13" t="s">
        <v>85</v>
      </c>
      <c r="AW260" s="13" t="s">
        <v>4</v>
      </c>
      <c r="AX260" s="13" t="s">
        <v>83</v>
      </c>
      <c r="AY260" s="146" t="s">
        <v>141</v>
      </c>
    </row>
    <row r="261" spans="1:65" s="2" customFormat="1" ht="24.15" customHeight="1">
      <c r="A261" s="30"/>
      <c r="B261" s="131"/>
      <c r="C261" s="132" t="s">
        <v>487</v>
      </c>
      <c r="D261" s="132" t="s">
        <v>143</v>
      </c>
      <c r="E261" s="133" t="s">
        <v>488</v>
      </c>
      <c r="F261" s="134" t="s">
        <v>489</v>
      </c>
      <c r="G261" s="135" t="s">
        <v>146</v>
      </c>
      <c r="H261" s="136">
        <v>18.75</v>
      </c>
      <c r="I261" s="137"/>
      <c r="J261" s="137">
        <f>ROUND(I261*H261,2)</f>
        <v>0</v>
      </c>
      <c r="K261" s="134" t="s">
        <v>147</v>
      </c>
      <c r="L261" s="31"/>
      <c r="M261" s="138" t="s">
        <v>3</v>
      </c>
      <c r="N261" s="139" t="s">
        <v>46</v>
      </c>
      <c r="O261" s="140">
        <v>0.12</v>
      </c>
      <c r="P261" s="140">
        <f>O261*H261</f>
        <v>2.25</v>
      </c>
      <c r="Q261" s="140">
        <v>0</v>
      </c>
      <c r="R261" s="140">
        <f>Q261*H261</f>
        <v>0</v>
      </c>
      <c r="S261" s="140">
        <v>0</v>
      </c>
      <c r="T261" s="141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42" t="s">
        <v>217</v>
      </c>
      <c r="AT261" s="142" t="s">
        <v>143</v>
      </c>
      <c r="AU261" s="142" t="s">
        <v>85</v>
      </c>
      <c r="AY261" s="18" t="s">
        <v>141</v>
      </c>
      <c r="BE261" s="143">
        <f>IF(N261="základní",J261,0)</f>
        <v>0</v>
      </c>
      <c r="BF261" s="143">
        <f>IF(N261="snížená",J261,0)</f>
        <v>0</v>
      </c>
      <c r="BG261" s="143">
        <f>IF(N261="zákl. přenesená",J261,0)</f>
        <v>0</v>
      </c>
      <c r="BH261" s="143">
        <f>IF(N261="sníž. přenesená",J261,0)</f>
        <v>0</v>
      </c>
      <c r="BI261" s="143">
        <f>IF(N261="nulová",J261,0)</f>
        <v>0</v>
      </c>
      <c r="BJ261" s="18" t="s">
        <v>83</v>
      </c>
      <c r="BK261" s="143">
        <f>ROUND(I261*H261,2)</f>
        <v>0</v>
      </c>
      <c r="BL261" s="18" t="s">
        <v>217</v>
      </c>
      <c r="BM261" s="142" t="s">
        <v>490</v>
      </c>
    </row>
    <row r="262" spans="1:65" s="2" customFormat="1" ht="14.4" customHeight="1">
      <c r="A262" s="30"/>
      <c r="B262" s="131"/>
      <c r="C262" s="165" t="s">
        <v>491</v>
      </c>
      <c r="D262" s="165" t="s">
        <v>273</v>
      </c>
      <c r="E262" s="166" t="s">
        <v>492</v>
      </c>
      <c r="F262" s="167" t="s">
        <v>493</v>
      </c>
      <c r="G262" s="168" t="s">
        <v>146</v>
      </c>
      <c r="H262" s="169">
        <v>21.562999999999999</v>
      </c>
      <c r="I262" s="170"/>
      <c r="J262" s="170">
        <f>ROUND(I262*H262,2)</f>
        <v>0</v>
      </c>
      <c r="K262" s="167" t="s">
        <v>147</v>
      </c>
      <c r="L262" s="171"/>
      <c r="M262" s="172" t="s">
        <v>3</v>
      </c>
      <c r="N262" s="173" t="s">
        <v>46</v>
      </c>
      <c r="O262" s="140">
        <v>0</v>
      </c>
      <c r="P262" s="140">
        <f>O262*H262</f>
        <v>0</v>
      </c>
      <c r="Q262" s="140">
        <v>1.9E-3</v>
      </c>
      <c r="R262" s="140">
        <f>Q262*H262</f>
        <v>4.0969699999999998E-2</v>
      </c>
      <c r="S262" s="140">
        <v>0</v>
      </c>
      <c r="T262" s="141">
        <f>S262*H262</f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42" t="s">
        <v>301</v>
      </c>
      <c r="AT262" s="142" t="s">
        <v>273</v>
      </c>
      <c r="AU262" s="142" t="s">
        <v>85</v>
      </c>
      <c r="AY262" s="18" t="s">
        <v>141</v>
      </c>
      <c r="BE262" s="143">
        <f>IF(N262="základní",J262,0)</f>
        <v>0</v>
      </c>
      <c r="BF262" s="143">
        <f>IF(N262="snížená",J262,0)</f>
        <v>0</v>
      </c>
      <c r="BG262" s="143">
        <f>IF(N262="zákl. přenesená",J262,0)</f>
        <v>0</v>
      </c>
      <c r="BH262" s="143">
        <f>IF(N262="sníž. přenesená",J262,0)</f>
        <v>0</v>
      </c>
      <c r="BI262" s="143">
        <f>IF(N262="nulová",J262,0)</f>
        <v>0</v>
      </c>
      <c r="BJ262" s="18" t="s">
        <v>83</v>
      </c>
      <c r="BK262" s="143">
        <f>ROUND(I262*H262,2)</f>
        <v>0</v>
      </c>
      <c r="BL262" s="18" t="s">
        <v>217</v>
      </c>
      <c r="BM262" s="142" t="s">
        <v>494</v>
      </c>
    </row>
    <row r="263" spans="1:65" s="13" customFormat="1">
      <c r="B263" s="144"/>
      <c r="D263" s="145" t="s">
        <v>150</v>
      </c>
      <c r="F263" s="147" t="s">
        <v>495</v>
      </c>
      <c r="H263" s="148">
        <v>21.562999999999999</v>
      </c>
      <c r="L263" s="144"/>
      <c r="M263" s="149"/>
      <c r="N263" s="150"/>
      <c r="O263" s="150"/>
      <c r="P263" s="150"/>
      <c r="Q263" s="150"/>
      <c r="R263" s="150"/>
      <c r="S263" s="150"/>
      <c r="T263" s="151"/>
      <c r="AT263" s="146" t="s">
        <v>150</v>
      </c>
      <c r="AU263" s="146" t="s">
        <v>85</v>
      </c>
      <c r="AV263" s="13" t="s">
        <v>85</v>
      </c>
      <c r="AW263" s="13" t="s">
        <v>4</v>
      </c>
      <c r="AX263" s="13" t="s">
        <v>83</v>
      </c>
      <c r="AY263" s="146" t="s">
        <v>141</v>
      </c>
    </row>
    <row r="264" spans="1:65" s="2" customFormat="1" ht="24.15" customHeight="1">
      <c r="A264" s="30"/>
      <c r="B264" s="131"/>
      <c r="C264" s="132" t="s">
        <v>496</v>
      </c>
      <c r="D264" s="132" t="s">
        <v>143</v>
      </c>
      <c r="E264" s="133" t="s">
        <v>497</v>
      </c>
      <c r="F264" s="134" t="s">
        <v>498</v>
      </c>
      <c r="G264" s="135" t="s">
        <v>176</v>
      </c>
      <c r="H264" s="136">
        <v>25</v>
      </c>
      <c r="I264" s="137"/>
      <c r="J264" s="137">
        <f>ROUND(I264*H264,2)</f>
        <v>0</v>
      </c>
      <c r="K264" s="134" t="s">
        <v>147</v>
      </c>
      <c r="L264" s="31"/>
      <c r="M264" s="138" t="s">
        <v>3</v>
      </c>
      <c r="N264" s="139" t="s">
        <v>46</v>
      </c>
      <c r="O264" s="140">
        <v>0.03</v>
      </c>
      <c r="P264" s="140">
        <f>O264*H264</f>
        <v>0.75</v>
      </c>
      <c r="Q264" s="140">
        <v>0</v>
      </c>
      <c r="R264" s="140">
        <f>Q264*H264</f>
        <v>0</v>
      </c>
      <c r="S264" s="140">
        <v>0</v>
      </c>
      <c r="T264" s="141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42" t="s">
        <v>217</v>
      </c>
      <c r="AT264" s="142" t="s">
        <v>143</v>
      </c>
      <c r="AU264" s="142" t="s">
        <v>85</v>
      </c>
      <c r="AY264" s="18" t="s">
        <v>141</v>
      </c>
      <c r="BE264" s="143">
        <f>IF(N264="základní",J264,0)</f>
        <v>0</v>
      </c>
      <c r="BF264" s="143">
        <f>IF(N264="snížená",J264,0)</f>
        <v>0</v>
      </c>
      <c r="BG264" s="143">
        <f>IF(N264="zákl. přenesená",J264,0)</f>
        <v>0</v>
      </c>
      <c r="BH264" s="143">
        <f>IF(N264="sníž. přenesená",J264,0)</f>
        <v>0</v>
      </c>
      <c r="BI264" s="143">
        <f>IF(N264="nulová",J264,0)</f>
        <v>0</v>
      </c>
      <c r="BJ264" s="18" t="s">
        <v>83</v>
      </c>
      <c r="BK264" s="143">
        <f>ROUND(I264*H264,2)</f>
        <v>0</v>
      </c>
      <c r="BL264" s="18" t="s">
        <v>217</v>
      </c>
      <c r="BM264" s="142" t="s">
        <v>499</v>
      </c>
    </row>
    <row r="265" spans="1:65" s="2" customFormat="1" ht="24.15" customHeight="1">
      <c r="A265" s="30"/>
      <c r="B265" s="131"/>
      <c r="C265" s="132" t="s">
        <v>500</v>
      </c>
      <c r="D265" s="132" t="s">
        <v>143</v>
      </c>
      <c r="E265" s="133" t="s">
        <v>501</v>
      </c>
      <c r="F265" s="134" t="s">
        <v>502</v>
      </c>
      <c r="G265" s="135" t="s">
        <v>146</v>
      </c>
      <c r="H265" s="136">
        <v>2.5</v>
      </c>
      <c r="I265" s="137"/>
      <c r="J265" s="137">
        <f>ROUND(I265*H265,2)</f>
        <v>0</v>
      </c>
      <c r="K265" s="134" t="s">
        <v>147</v>
      </c>
      <c r="L265" s="31"/>
      <c r="M265" s="138" t="s">
        <v>3</v>
      </c>
      <c r="N265" s="139" t="s">
        <v>46</v>
      </c>
      <c r="O265" s="140">
        <v>0.3</v>
      </c>
      <c r="P265" s="140">
        <f>O265*H265</f>
        <v>0.75</v>
      </c>
      <c r="Q265" s="140">
        <v>0</v>
      </c>
      <c r="R265" s="140">
        <f>Q265*H265</f>
        <v>0</v>
      </c>
      <c r="S265" s="140">
        <v>0</v>
      </c>
      <c r="T265" s="141">
        <f>S265*H265</f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42" t="s">
        <v>217</v>
      </c>
      <c r="AT265" s="142" t="s">
        <v>143</v>
      </c>
      <c r="AU265" s="142" t="s">
        <v>85</v>
      </c>
      <c r="AY265" s="18" t="s">
        <v>141</v>
      </c>
      <c r="BE265" s="143">
        <f>IF(N265="základní",J265,0)</f>
        <v>0</v>
      </c>
      <c r="BF265" s="143">
        <f>IF(N265="snížená",J265,0)</f>
        <v>0</v>
      </c>
      <c r="BG265" s="143">
        <f>IF(N265="zákl. přenesená",J265,0)</f>
        <v>0</v>
      </c>
      <c r="BH265" s="143">
        <f>IF(N265="sníž. přenesená",J265,0)</f>
        <v>0</v>
      </c>
      <c r="BI265" s="143">
        <f>IF(N265="nulová",J265,0)</f>
        <v>0</v>
      </c>
      <c r="BJ265" s="18" t="s">
        <v>83</v>
      </c>
      <c r="BK265" s="143">
        <f>ROUND(I265*H265,2)</f>
        <v>0</v>
      </c>
      <c r="BL265" s="18" t="s">
        <v>217</v>
      </c>
      <c r="BM265" s="142" t="s">
        <v>503</v>
      </c>
    </row>
    <row r="266" spans="1:65" s="13" customFormat="1">
      <c r="B266" s="144"/>
      <c r="D266" s="145" t="s">
        <v>150</v>
      </c>
      <c r="E266" s="146" t="s">
        <v>3</v>
      </c>
      <c r="F266" s="147" t="s">
        <v>504</v>
      </c>
      <c r="H266" s="148">
        <v>2.5</v>
      </c>
      <c r="L266" s="144"/>
      <c r="M266" s="149"/>
      <c r="N266" s="150"/>
      <c r="O266" s="150"/>
      <c r="P266" s="150"/>
      <c r="Q266" s="150"/>
      <c r="R266" s="150"/>
      <c r="S266" s="150"/>
      <c r="T266" s="151"/>
      <c r="AT266" s="146" t="s">
        <v>150</v>
      </c>
      <c r="AU266" s="146" t="s">
        <v>85</v>
      </c>
      <c r="AV266" s="13" t="s">
        <v>85</v>
      </c>
      <c r="AW266" s="13" t="s">
        <v>35</v>
      </c>
      <c r="AX266" s="13" t="s">
        <v>75</v>
      </c>
      <c r="AY266" s="146" t="s">
        <v>141</v>
      </c>
    </row>
    <row r="267" spans="1:65" s="14" customFormat="1">
      <c r="B267" s="152"/>
      <c r="D267" s="145" t="s">
        <v>150</v>
      </c>
      <c r="E267" s="153" t="s">
        <v>3</v>
      </c>
      <c r="F267" s="154" t="s">
        <v>152</v>
      </c>
      <c r="H267" s="155">
        <v>2.5</v>
      </c>
      <c r="L267" s="152"/>
      <c r="M267" s="156"/>
      <c r="N267" s="157"/>
      <c r="O267" s="157"/>
      <c r="P267" s="157"/>
      <c r="Q267" s="157"/>
      <c r="R267" s="157"/>
      <c r="S267" s="157"/>
      <c r="T267" s="158"/>
      <c r="AT267" s="153" t="s">
        <v>150</v>
      </c>
      <c r="AU267" s="153" t="s">
        <v>85</v>
      </c>
      <c r="AV267" s="14" t="s">
        <v>148</v>
      </c>
      <c r="AW267" s="14" t="s">
        <v>35</v>
      </c>
      <c r="AX267" s="14" t="s">
        <v>83</v>
      </c>
      <c r="AY267" s="153" t="s">
        <v>141</v>
      </c>
    </row>
    <row r="268" spans="1:65" s="2" customFormat="1" ht="24.15" customHeight="1">
      <c r="A268" s="30"/>
      <c r="B268" s="131"/>
      <c r="C268" s="132" t="s">
        <v>505</v>
      </c>
      <c r="D268" s="132" t="s">
        <v>143</v>
      </c>
      <c r="E268" s="133" t="s">
        <v>506</v>
      </c>
      <c r="F268" s="134" t="s">
        <v>507</v>
      </c>
      <c r="G268" s="135" t="s">
        <v>176</v>
      </c>
      <c r="H268" s="136">
        <v>25</v>
      </c>
      <c r="I268" s="137"/>
      <c r="J268" s="137">
        <f>ROUND(I268*H268,2)</f>
        <v>0</v>
      </c>
      <c r="K268" s="134" t="s">
        <v>147</v>
      </c>
      <c r="L268" s="31"/>
      <c r="M268" s="138" t="s">
        <v>3</v>
      </c>
      <c r="N268" s="139" t="s">
        <v>46</v>
      </c>
      <c r="O268" s="140">
        <v>0.11</v>
      </c>
      <c r="P268" s="140">
        <f>O268*H268</f>
        <v>2.75</v>
      </c>
      <c r="Q268" s="140">
        <v>5.9999999999999995E-4</v>
      </c>
      <c r="R268" s="140">
        <f>Q268*H268</f>
        <v>1.4999999999999999E-2</v>
      </c>
      <c r="S268" s="140">
        <v>0</v>
      </c>
      <c r="T268" s="141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42" t="s">
        <v>217</v>
      </c>
      <c r="AT268" s="142" t="s">
        <v>143</v>
      </c>
      <c r="AU268" s="142" t="s">
        <v>85</v>
      </c>
      <c r="AY268" s="18" t="s">
        <v>141</v>
      </c>
      <c r="BE268" s="143">
        <f>IF(N268="základní",J268,0)</f>
        <v>0</v>
      </c>
      <c r="BF268" s="143">
        <f>IF(N268="snížená",J268,0)</f>
        <v>0</v>
      </c>
      <c r="BG268" s="143">
        <f>IF(N268="zákl. přenesená",J268,0)</f>
        <v>0</v>
      </c>
      <c r="BH268" s="143">
        <f>IF(N268="sníž. přenesená",J268,0)</f>
        <v>0</v>
      </c>
      <c r="BI268" s="143">
        <f>IF(N268="nulová",J268,0)</f>
        <v>0</v>
      </c>
      <c r="BJ268" s="18" t="s">
        <v>83</v>
      </c>
      <c r="BK268" s="143">
        <f>ROUND(I268*H268,2)</f>
        <v>0</v>
      </c>
      <c r="BL268" s="18" t="s">
        <v>217</v>
      </c>
      <c r="BM268" s="142" t="s">
        <v>508</v>
      </c>
    </row>
    <row r="269" spans="1:65" s="13" customFormat="1">
      <c r="B269" s="144"/>
      <c r="D269" s="145" t="s">
        <v>150</v>
      </c>
      <c r="E269" s="146" t="s">
        <v>3</v>
      </c>
      <c r="F269" s="147" t="s">
        <v>509</v>
      </c>
      <c r="H269" s="148">
        <v>25</v>
      </c>
      <c r="L269" s="144"/>
      <c r="M269" s="149"/>
      <c r="N269" s="150"/>
      <c r="O269" s="150"/>
      <c r="P269" s="150"/>
      <c r="Q269" s="150"/>
      <c r="R269" s="150"/>
      <c r="S269" s="150"/>
      <c r="T269" s="151"/>
      <c r="AT269" s="146" t="s">
        <v>150</v>
      </c>
      <c r="AU269" s="146" t="s">
        <v>85</v>
      </c>
      <c r="AV269" s="13" t="s">
        <v>85</v>
      </c>
      <c r="AW269" s="13" t="s">
        <v>35</v>
      </c>
      <c r="AX269" s="13" t="s">
        <v>75</v>
      </c>
      <c r="AY269" s="146" t="s">
        <v>141</v>
      </c>
    </row>
    <row r="270" spans="1:65" s="14" customFormat="1">
      <c r="B270" s="152"/>
      <c r="D270" s="145" t="s">
        <v>150</v>
      </c>
      <c r="E270" s="153" t="s">
        <v>3</v>
      </c>
      <c r="F270" s="154" t="s">
        <v>152</v>
      </c>
      <c r="H270" s="155">
        <v>25</v>
      </c>
      <c r="L270" s="152"/>
      <c r="M270" s="156"/>
      <c r="N270" s="157"/>
      <c r="O270" s="157"/>
      <c r="P270" s="157"/>
      <c r="Q270" s="157"/>
      <c r="R270" s="157"/>
      <c r="S270" s="157"/>
      <c r="T270" s="158"/>
      <c r="AT270" s="153" t="s">
        <v>150</v>
      </c>
      <c r="AU270" s="153" t="s">
        <v>85</v>
      </c>
      <c r="AV270" s="14" t="s">
        <v>148</v>
      </c>
      <c r="AW270" s="14" t="s">
        <v>35</v>
      </c>
      <c r="AX270" s="14" t="s">
        <v>83</v>
      </c>
      <c r="AY270" s="153" t="s">
        <v>141</v>
      </c>
    </row>
    <row r="271" spans="1:65" s="2" customFormat="1" ht="14.4" customHeight="1">
      <c r="A271" s="30"/>
      <c r="B271" s="131"/>
      <c r="C271" s="132" t="s">
        <v>510</v>
      </c>
      <c r="D271" s="132" t="s">
        <v>143</v>
      </c>
      <c r="E271" s="133" t="s">
        <v>511</v>
      </c>
      <c r="F271" s="134" t="s">
        <v>512</v>
      </c>
      <c r="G271" s="135" t="s">
        <v>146</v>
      </c>
      <c r="H271" s="136">
        <v>18.75</v>
      </c>
      <c r="I271" s="137"/>
      <c r="J271" s="137">
        <f>ROUND(I271*H271,2)</f>
        <v>0</v>
      </c>
      <c r="K271" s="134" t="s">
        <v>147</v>
      </c>
      <c r="L271" s="31"/>
      <c r="M271" s="138" t="s">
        <v>3</v>
      </c>
      <c r="N271" s="139" t="s">
        <v>46</v>
      </c>
      <c r="O271" s="140">
        <v>0.09</v>
      </c>
      <c r="P271" s="140">
        <f>O271*H271</f>
        <v>1.6875</v>
      </c>
      <c r="Q271" s="140">
        <v>0</v>
      </c>
      <c r="R271" s="140">
        <f>Q271*H271</f>
        <v>0</v>
      </c>
      <c r="S271" s="140">
        <v>0</v>
      </c>
      <c r="T271" s="141">
        <f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42" t="s">
        <v>217</v>
      </c>
      <c r="AT271" s="142" t="s">
        <v>143</v>
      </c>
      <c r="AU271" s="142" t="s">
        <v>85</v>
      </c>
      <c r="AY271" s="18" t="s">
        <v>141</v>
      </c>
      <c r="BE271" s="143">
        <f>IF(N271="základní",J271,0)</f>
        <v>0</v>
      </c>
      <c r="BF271" s="143">
        <f>IF(N271="snížená",J271,0)</f>
        <v>0</v>
      </c>
      <c r="BG271" s="143">
        <f>IF(N271="zákl. přenesená",J271,0)</f>
        <v>0</v>
      </c>
      <c r="BH271" s="143">
        <f>IF(N271="sníž. přenesená",J271,0)</f>
        <v>0</v>
      </c>
      <c r="BI271" s="143">
        <f>IF(N271="nulová",J271,0)</f>
        <v>0</v>
      </c>
      <c r="BJ271" s="18" t="s">
        <v>83</v>
      </c>
      <c r="BK271" s="143">
        <f>ROUND(I271*H271,2)</f>
        <v>0</v>
      </c>
      <c r="BL271" s="18" t="s">
        <v>217</v>
      </c>
      <c r="BM271" s="142" t="s">
        <v>513</v>
      </c>
    </row>
    <row r="272" spans="1:65" s="2" customFormat="1" ht="14.4" customHeight="1">
      <c r="A272" s="30"/>
      <c r="B272" s="131"/>
      <c r="C272" s="165" t="s">
        <v>514</v>
      </c>
      <c r="D272" s="165" t="s">
        <v>273</v>
      </c>
      <c r="E272" s="166" t="s">
        <v>515</v>
      </c>
      <c r="F272" s="167" t="s">
        <v>516</v>
      </c>
      <c r="G272" s="168" t="s">
        <v>146</v>
      </c>
      <c r="H272" s="169">
        <v>21.562999999999999</v>
      </c>
      <c r="I272" s="170"/>
      <c r="J272" s="170">
        <f>ROUND(I272*H272,2)</f>
        <v>0</v>
      </c>
      <c r="K272" s="167" t="s">
        <v>147</v>
      </c>
      <c r="L272" s="171"/>
      <c r="M272" s="172" t="s">
        <v>3</v>
      </c>
      <c r="N272" s="173" t="s">
        <v>46</v>
      </c>
      <c r="O272" s="140">
        <v>0</v>
      </c>
      <c r="P272" s="140">
        <f>O272*H272</f>
        <v>0</v>
      </c>
      <c r="Q272" s="140">
        <v>2.9999999999999997E-4</v>
      </c>
      <c r="R272" s="140">
        <f>Q272*H272</f>
        <v>6.4688999999999988E-3</v>
      </c>
      <c r="S272" s="140">
        <v>0</v>
      </c>
      <c r="T272" s="141">
        <f>S272*H272</f>
        <v>0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42" t="s">
        <v>301</v>
      </c>
      <c r="AT272" s="142" t="s">
        <v>273</v>
      </c>
      <c r="AU272" s="142" t="s">
        <v>85</v>
      </c>
      <c r="AY272" s="18" t="s">
        <v>141</v>
      </c>
      <c r="BE272" s="143">
        <f>IF(N272="základní",J272,0)</f>
        <v>0</v>
      </c>
      <c r="BF272" s="143">
        <f>IF(N272="snížená",J272,0)</f>
        <v>0</v>
      </c>
      <c r="BG272" s="143">
        <f>IF(N272="zákl. přenesená",J272,0)</f>
        <v>0</v>
      </c>
      <c r="BH272" s="143">
        <f>IF(N272="sníž. přenesená",J272,0)</f>
        <v>0</v>
      </c>
      <c r="BI272" s="143">
        <f>IF(N272="nulová",J272,0)</f>
        <v>0</v>
      </c>
      <c r="BJ272" s="18" t="s">
        <v>83</v>
      </c>
      <c r="BK272" s="143">
        <f>ROUND(I272*H272,2)</f>
        <v>0</v>
      </c>
      <c r="BL272" s="18" t="s">
        <v>217</v>
      </c>
      <c r="BM272" s="142" t="s">
        <v>517</v>
      </c>
    </row>
    <row r="273" spans="1:65" s="13" customFormat="1">
      <c r="B273" s="144"/>
      <c r="D273" s="145" t="s">
        <v>150</v>
      </c>
      <c r="F273" s="147" t="s">
        <v>495</v>
      </c>
      <c r="H273" s="148">
        <v>21.562999999999999</v>
      </c>
      <c r="L273" s="144"/>
      <c r="M273" s="149"/>
      <c r="N273" s="150"/>
      <c r="O273" s="150"/>
      <c r="P273" s="150"/>
      <c r="Q273" s="150"/>
      <c r="R273" s="150"/>
      <c r="S273" s="150"/>
      <c r="T273" s="151"/>
      <c r="AT273" s="146" t="s">
        <v>150</v>
      </c>
      <c r="AU273" s="146" t="s">
        <v>85</v>
      </c>
      <c r="AV273" s="13" t="s">
        <v>85</v>
      </c>
      <c r="AW273" s="13" t="s">
        <v>4</v>
      </c>
      <c r="AX273" s="13" t="s">
        <v>83</v>
      </c>
      <c r="AY273" s="146" t="s">
        <v>141</v>
      </c>
    </row>
    <row r="274" spans="1:65" s="2" customFormat="1" ht="14.4" customHeight="1">
      <c r="A274" s="30"/>
      <c r="B274" s="131"/>
      <c r="C274" s="132" t="s">
        <v>518</v>
      </c>
      <c r="D274" s="132" t="s">
        <v>143</v>
      </c>
      <c r="E274" s="133" t="s">
        <v>519</v>
      </c>
      <c r="F274" s="134" t="s">
        <v>520</v>
      </c>
      <c r="G274" s="135" t="s">
        <v>146</v>
      </c>
      <c r="H274" s="136">
        <v>61</v>
      </c>
      <c r="I274" s="137"/>
      <c r="J274" s="137">
        <f>ROUND(I274*H274,2)</f>
        <v>0</v>
      </c>
      <c r="K274" s="134" t="s">
        <v>147</v>
      </c>
      <c r="L274" s="31"/>
      <c r="M274" s="138" t="s">
        <v>3</v>
      </c>
      <c r="N274" s="139" t="s">
        <v>46</v>
      </c>
      <c r="O274" s="140">
        <v>0.11</v>
      </c>
      <c r="P274" s="140">
        <f>O274*H274</f>
        <v>6.71</v>
      </c>
      <c r="Q274" s="140">
        <v>0</v>
      </c>
      <c r="R274" s="140">
        <f>Q274*H274</f>
        <v>0</v>
      </c>
      <c r="S274" s="140">
        <v>0</v>
      </c>
      <c r="T274" s="141">
        <f>S274*H274</f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42" t="s">
        <v>217</v>
      </c>
      <c r="AT274" s="142" t="s">
        <v>143</v>
      </c>
      <c r="AU274" s="142" t="s">
        <v>85</v>
      </c>
      <c r="AY274" s="18" t="s">
        <v>141</v>
      </c>
      <c r="BE274" s="143">
        <f>IF(N274="základní",J274,0)</f>
        <v>0</v>
      </c>
      <c r="BF274" s="143">
        <f>IF(N274="snížená",J274,0)</f>
        <v>0</v>
      </c>
      <c r="BG274" s="143">
        <f>IF(N274="zákl. přenesená",J274,0)</f>
        <v>0</v>
      </c>
      <c r="BH274" s="143">
        <f>IF(N274="sníž. přenesená",J274,0)</f>
        <v>0</v>
      </c>
      <c r="BI274" s="143">
        <f>IF(N274="nulová",J274,0)</f>
        <v>0</v>
      </c>
      <c r="BJ274" s="18" t="s">
        <v>83</v>
      </c>
      <c r="BK274" s="143">
        <f>ROUND(I274*H274,2)</f>
        <v>0</v>
      </c>
      <c r="BL274" s="18" t="s">
        <v>217</v>
      </c>
      <c r="BM274" s="142" t="s">
        <v>521</v>
      </c>
    </row>
    <row r="275" spans="1:65" s="15" customFormat="1">
      <c r="B275" s="159"/>
      <c r="D275" s="145" t="s">
        <v>150</v>
      </c>
      <c r="E275" s="160" t="s">
        <v>3</v>
      </c>
      <c r="F275" s="161" t="s">
        <v>522</v>
      </c>
      <c r="H275" s="160" t="s">
        <v>3</v>
      </c>
      <c r="L275" s="159"/>
      <c r="M275" s="162"/>
      <c r="N275" s="163"/>
      <c r="O275" s="163"/>
      <c r="P275" s="163"/>
      <c r="Q275" s="163"/>
      <c r="R275" s="163"/>
      <c r="S275" s="163"/>
      <c r="T275" s="164"/>
      <c r="AT275" s="160" t="s">
        <v>150</v>
      </c>
      <c r="AU275" s="160" t="s">
        <v>85</v>
      </c>
      <c r="AV275" s="15" t="s">
        <v>83</v>
      </c>
      <c r="AW275" s="15" t="s">
        <v>35</v>
      </c>
      <c r="AX275" s="15" t="s">
        <v>75</v>
      </c>
      <c r="AY275" s="160" t="s">
        <v>141</v>
      </c>
    </row>
    <row r="276" spans="1:65" s="13" customFormat="1">
      <c r="B276" s="144"/>
      <c r="D276" s="145" t="s">
        <v>150</v>
      </c>
      <c r="E276" s="146" t="s">
        <v>3</v>
      </c>
      <c r="F276" s="147" t="s">
        <v>325</v>
      </c>
      <c r="H276" s="148">
        <v>61</v>
      </c>
      <c r="L276" s="144"/>
      <c r="M276" s="149"/>
      <c r="N276" s="150"/>
      <c r="O276" s="150"/>
      <c r="P276" s="150"/>
      <c r="Q276" s="150"/>
      <c r="R276" s="150"/>
      <c r="S276" s="150"/>
      <c r="T276" s="151"/>
      <c r="AT276" s="146" t="s">
        <v>150</v>
      </c>
      <c r="AU276" s="146" t="s">
        <v>85</v>
      </c>
      <c r="AV276" s="13" t="s">
        <v>85</v>
      </c>
      <c r="AW276" s="13" t="s">
        <v>35</v>
      </c>
      <c r="AX276" s="13" t="s">
        <v>75</v>
      </c>
      <c r="AY276" s="146" t="s">
        <v>141</v>
      </c>
    </row>
    <row r="277" spans="1:65" s="14" customFormat="1">
      <c r="B277" s="152"/>
      <c r="D277" s="145" t="s">
        <v>150</v>
      </c>
      <c r="E277" s="153" t="s">
        <v>3</v>
      </c>
      <c r="F277" s="154" t="s">
        <v>152</v>
      </c>
      <c r="H277" s="155">
        <v>61</v>
      </c>
      <c r="L277" s="152"/>
      <c r="M277" s="156"/>
      <c r="N277" s="157"/>
      <c r="O277" s="157"/>
      <c r="P277" s="157"/>
      <c r="Q277" s="157"/>
      <c r="R277" s="157"/>
      <c r="S277" s="157"/>
      <c r="T277" s="158"/>
      <c r="AT277" s="153" t="s">
        <v>150</v>
      </c>
      <c r="AU277" s="153" t="s">
        <v>85</v>
      </c>
      <c r="AV277" s="14" t="s">
        <v>148</v>
      </c>
      <c r="AW277" s="14" t="s">
        <v>35</v>
      </c>
      <c r="AX277" s="14" t="s">
        <v>83</v>
      </c>
      <c r="AY277" s="153" t="s">
        <v>141</v>
      </c>
    </row>
    <row r="278" spans="1:65" s="2" customFormat="1" ht="14.4" customHeight="1">
      <c r="A278" s="30"/>
      <c r="B278" s="131"/>
      <c r="C278" s="165" t="s">
        <v>523</v>
      </c>
      <c r="D278" s="165" t="s">
        <v>273</v>
      </c>
      <c r="E278" s="166" t="s">
        <v>524</v>
      </c>
      <c r="F278" s="167" t="s">
        <v>525</v>
      </c>
      <c r="G278" s="168" t="s">
        <v>146</v>
      </c>
      <c r="H278" s="169">
        <v>70.150000000000006</v>
      </c>
      <c r="I278" s="170"/>
      <c r="J278" s="170">
        <f>ROUND(I278*H278,2)</f>
        <v>0</v>
      </c>
      <c r="K278" s="167" t="s">
        <v>147</v>
      </c>
      <c r="L278" s="171"/>
      <c r="M278" s="172" t="s">
        <v>3</v>
      </c>
      <c r="N278" s="173" t="s">
        <v>46</v>
      </c>
      <c r="O278" s="140">
        <v>0</v>
      </c>
      <c r="P278" s="140">
        <f>O278*H278</f>
        <v>0</v>
      </c>
      <c r="Q278" s="140">
        <v>5.0000000000000001E-4</v>
      </c>
      <c r="R278" s="140">
        <f>Q278*H278</f>
        <v>3.5075000000000002E-2</v>
      </c>
      <c r="S278" s="140">
        <v>0</v>
      </c>
      <c r="T278" s="141">
        <f>S278*H278</f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42" t="s">
        <v>301</v>
      </c>
      <c r="AT278" s="142" t="s">
        <v>273</v>
      </c>
      <c r="AU278" s="142" t="s">
        <v>85</v>
      </c>
      <c r="AY278" s="18" t="s">
        <v>141</v>
      </c>
      <c r="BE278" s="143">
        <f>IF(N278="základní",J278,0)</f>
        <v>0</v>
      </c>
      <c r="BF278" s="143">
        <f>IF(N278="snížená",J278,0)</f>
        <v>0</v>
      </c>
      <c r="BG278" s="143">
        <f>IF(N278="zákl. přenesená",J278,0)</f>
        <v>0</v>
      </c>
      <c r="BH278" s="143">
        <f>IF(N278="sníž. přenesená",J278,0)</f>
        <v>0</v>
      </c>
      <c r="BI278" s="143">
        <f>IF(N278="nulová",J278,0)</f>
        <v>0</v>
      </c>
      <c r="BJ278" s="18" t="s">
        <v>83</v>
      </c>
      <c r="BK278" s="143">
        <f>ROUND(I278*H278,2)</f>
        <v>0</v>
      </c>
      <c r="BL278" s="18" t="s">
        <v>217</v>
      </c>
      <c r="BM278" s="142" t="s">
        <v>526</v>
      </c>
    </row>
    <row r="279" spans="1:65" s="13" customFormat="1">
      <c r="B279" s="144"/>
      <c r="D279" s="145" t="s">
        <v>150</v>
      </c>
      <c r="F279" s="147" t="s">
        <v>527</v>
      </c>
      <c r="H279" s="148">
        <v>70.150000000000006</v>
      </c>
      <c r="L279" s="144"/>
      <c r="M279" s="149"/>
      <c r="N279" s="150"/>
      <c r="O279" s="150"/>
      <c r="P279" s="150"/>
      <c r="Q279" s="150"/>
      <c r="R279" s="150"/>
      <c r="S279" s="150"/>
      <c r="T279" s="151"/>
      <c r="AT279" s="146" t="s">
        <v>150</v>
      </c>
      <c r="AU279" s="146" t="s">
        <v>85</v>
      </c>
      <c r="AV279" s="13" t="s">
        <v>85</v>
      </c>
      <c r="AW279" s="13" t="s">
        <v>4</v>
      </c>
      <c r="AX279" s="13" t="s">
        <v>83</v>
      </c>
      <c r="AY279" s="146" t="s">
        <v>141</v>
      </c>
    </row>
    <row r="280" spans="1:65" s="2" customFormat="1" ht="24.15" customHeight="1">
      <c r="A280" s="30"/>
      <c r="B280" s="131"/>
      <c r="C280" s="132" t="s">
        <v>528</v>
      </c>
      <c r="D280" s="132" t="s">
        <v>143</v>
      </c>
      <c r="E280" s="133" t="s">
        <v>529</v>
      </c>
      <c r="F280" s="134" t="s">
        <v>530</v>
      </c>
      <c r="G280" s="135" t="s">
        <v>234</v>
      </c>
      <c r="H280" s="136">
        <v>0.59799999999999998</v>
      </c>
      <c r="I280" s="137"/>
      <c r="J280" s="137">
        <f>ROUND(I280*H280,2)</f>
        <v>0</v>
      </c>
      <c r="K280" s="134" t="s">
        <v>147</v>
      </c>
      <c r="L280" s="31"/>
      <c r="M280" s="138" t="s">
        <v>3</v>
      </c>
      <c r="N280" s="139" t="s">
        <v>46</v>
      </c>
      <c r="O280" s="140">
        <v>1.6850000000000001</v>
      </c>
      <c r="P280" s="140">
        <f>O280*H280</f>
        <v>1.00763</v>
      </c>
      <c r="Q280" s="140">
        <v>0</v>
      </c>
      <c r="R280" s="140">
        <f>Q280*H280</f>
        <v>0</v>
      </c>
      <c r="S280" s="140">
        <v>0</v>
      </c>
      <c r="T280" s="141">
        <f>S280*H280</f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42" t="s">
        <v>217</v>
      </c>
      <c r="AT280" s="142" t="s">
        <v>143</v>
      </c>
      <c r="AU280" s="142" t="s">
        <v>85</v>
      </c>
      <c r="AY280" s="18" t="s">
        <v>141</v>
      </c>
      <c r="BE280" s="143">
        <f>IF(N280="základní",J280,0)</f>
        <v>0</v>
      </c>
      <c r="BF280" s="143">
        <f>IF(N280="snížená",J280,0)</f>
        <v>0</v>
      </c>
      <c r="BG280" s="143">
        <f>IF(N280="zákl. přenesená",J280,0)</f>
        <v>0</v>
      </c>
      <c r="BH280" s="143">
        <f>IF(N280="sníž. přenesená",J280,0)</f>
        <v>0</v>
      </c>
      <c r="BI280" s="143">
        <f>IF(N280="nulová",J280,0)</f>
        <v>0</v>
      </c>
      <c r="BJ280" s="18" t="s">
        <v>83</v>
      </c>
      <c r="BK280" s="143">
        <f>ROUND(I280*H280,2)</f>
        <v>0</v>
      </c>
      <c r="BL280" s="18" t="s">
        <v>217</v>
      </c>
      <c r="BM280" s="142" t="s">
        <v>531</v>
      </c>
    </row>
    <row r="281" spans="1:65" s="2" customFormat="1" ht="24.15" customHeight="1">
      <c r="A281" s="30"/>
      <c r="B281" s="131"/>
      <c r="C281" s="132" t="s">
        <v>532</v>
      </c>
      <c r="D281" s="132" t="s">
        <v>143</v>
      </c>
      <c r="E281" s="133" t="s">
        <v>533</v>
      </c>
      <c r="F281" s="134" t="s">
        <v>534</v>
      </c>
      <c r="G281" s="135" t="s">
        <v>234</v>
      </c>
      <c r="H281" s="136">
        <v>0.59799999999999998</v>
      </c>
      <c r="I281" s="137"/>
      <c r="J281" s="137">
        <f>ROUND(I281*H281,2)</f>
        <v>0</v>
      </c>
      <c r="K281" s="134" t="s">
        <v>147</v>
      </c>
      <c r="L281" s="31"/>
      <c r="M281" s="138" t="s">
        <v>3</v>
      </c>
      <c r="N281" s="139" t="s">
        <v>46</v>
      </c>
      <c r="O281" s="140">
        <v>1.61</v>
      </c>
      <c r="P281" s="140">
        <f>O281*H281</f>
        <v>0.96277999999999997</v>
      </c>
      <c r="Q281" s="140">
        <v>0</v>
      </c>
      <c r="R281" s="140">
        <f>Q281*H281</f>
        <v>0</v>
      </c>
      <c r="S281" s="140">
        <v>0</v>
      </c>
      <c r="T281" s="141">
        <f>S281*H281</f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42" t="s">
        <v>217</v>
      </c>
      <c r="AT281" s="142" t="s">
        <v>143</v>
      </c>
      <c r="AU281" s="142" t="s">
        <v>85</v>
      </c>
      <c r="AY281" s="18" t="s">
        <v>141</v>
      </c>
      <c r="BE281" s="143">
        <f>IF(N281="základní",J281,0)</f>
        <v>0</v>
      </c>
      <c r="BF281" s="143">
        <f>IF(N281="snížená",J281,0)</f>
        <v>0</v>
      </c>
      <c r="BG281" s="143">
        <f>IF(N281="zákl. přenesená",J281,0)</f>
        <v>0</v>
      </c>
      <c r="BH281" s="143">
        <f>IF(N281="sníž. přenesená",J281,0)</f>
        <v>0</v>
      </c>
      <c r="BI281" s="143">
        <f>IF(N281="nulová",J281,0)</f>
        <v>0</v>
      </c>
      <c r="BJ281" s="18" t="s">
        <v>83</v>
      </c>
      <c r="BK281" s="143">
        <f>ROUND(I281*H281,2)</f>
        <v>0</v>
      </c>
      <c r="BL281" s="18" t="s">
        <v>217</v>
      </c>
      <c r="BM281" s="142" t="s">
        <v>535</v>
      </c>
    </row>
    <row r="282" spans="1:65" s="12" customFormat="1" ht="22.95" customHeight="1">
      <c r="B282" s="119"/>
      <c r="D282" s="120" t="s">
        <v>74</v>
      </c>
      <c r="E282" s="129" t="s">
        <v>536</v>
      </c>
      <c r="F282" s="129" t="s">
        <v>537</v>
      </c>
      <c r="J282" s="130">
        <f>BK282</f>
        <v>0</v>
      </c>
      <c r="L282" s="119"/>
      <c r="M282" s="123"/>
      <c r="N282" s="124"/>
      <c r="O282" s="124"/>
      <c r="P282" s="125">
        <f>SUM(P283:P312)</f>
        <v>56.636008999999994</v>
      </c>
      <c r="Q282" s="124"/>
      <c r="R282" s="125">
        <f>SUM(R283:R312)</f>
        <v>0.96661800000000009</v>
      </c>
      <c r="S282" s="124"/>
      <c r="T282" s="126">
        <f>SUM(T283:T312)</f>
        <v>0.47758725000000002</v>
      </c>
      <c r="AR282" s="120" t="s">
        <v>85</v>
      </c>
      <c r="AT282" s="127" t="s">
        <v>74</v>
      </c>
      <c r="AU282" s="127" t="s">
        <v>83</v>
      </c>
      <c r="AY282" s="120" t="s">
        <v>141</v>
      </c>
      <c r="BK282" s="128">
        <f>SUM(BK283:BK312)</f>
        <v>0</v>
      </c>
    </row>
    <row r="283" spans="1:65" s="2" customFormat="1" ht="24.15" customHeight="1">
      <c r="A283" s="30"/>
      <c r="B283" s="131"/>
      <c r="C283" s="132" t="s">
        <v>538</v>
      </c>
      <c r="D283" s="132" t="s">
        <v>143</v>
      </c>
      <c r="E283" s="133" t="s">
        <v>539</v>
      </c>
      <c r="F283" s="134" t="s">
        <v>540</v>
      </c>
      <c r="G283" s="135" t="s">
        <v>146</v>
      </c>
      <c r="H283" s="136">
        <v>36</v>
      </c>
      <c r="I283" s="137"/>
      <c r="J283" s="137">
        <f>ROUND(I283*H283,2)</f>
        <v>0</v>
      </c>
      <c r="K283" s="134" t="s">
        <v>147</v>
      </c>
      <c r="L283" s="31"/>
      <c r="M283" s="138" t="s">
        <v>3</v>
      </c>
      <c r="N283" s="139" t="s">
        <v>46</v>
      </c>
      <c r="O283" s="140">
        <v>0.28100000000000003</v>
      </c>
      <c r="P283" s="140">
        <f>O283*H283</f>
        <v>10.116000000000001</v>
      </c>
      <c r="Q283" s="140">
        <v>1.2E-4</v>
      </c>
      <c r="R283" s="140">
        <f>Q283*H283</f>
        <v>4.3200000000000001E-3</v>
      </c>
      <c r="S283" s="140">
        <v>0</v>
      </c>
      <c r="T283" s="141">
        <f>S283*H283</f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42" t="s">
        <v>217</v>
      </c>
      <c r="AT283" s="142" t="s">
        <v>143</v>
      </c>
      <c r="AU283" s="142" t="s">
        <v>85</v>
      </c>
      <c r="AY283" s="18" t="s">
        <v>141</v>
      </c>
      <c r="BE283" s="143">
        <f>IF(N283="základní",J283,0)</f>
        <v>0</v>
      </c>
      <c r="BF283" s="143">
        <f>IF(N283="snížená",J283,0)</f>
        <v>0</v>
      </c>
      <c r="BG283" s="143">
        <f>IF(N283="zákl. přenesená",J283,0)</f>
        <v>0</v>
      </c>
      <c r="BH283" s="143">
        <f>IF(N283="sníž. přenesená",J283,0)</f>
        <v>0</v>
      </c>
      <c r="BI283" s="143">
        <f>IF(N283="nulová",J283,0)</f>
        <v>0</v>
      </c>
      <c r="BJ283" s="18" t="s">
        <v>83</v>
      </c>
      <c r="BK283" s="143">
        <f>ROUND(I283*H283,2)</f>
        <v>0</v>
      </c>
      <c r="BL283" s="18" t="s">
        <v>217</v>
      </c>
      <c r="BM283" s="142" t="s">
        <v>541</v>
      </c>
    </row>
    <row r="284" spans="1:65" s="13" customFormat="1">
      <c r="B284" s="144"/>
      <c r="D284" s="145" t="s">
        <v>150</v>
      </c>
      <c r="E284" s="146" t="s">
        <v>3</v>
      </c>
      <c r="F284" s="147" t="s">
        <v>542</v>
      </c>
      <c r="H284" s="148">
        <v>36</v>
      </c>
      <c r="L284" s="144"/>
      <c r="M284" s="149"/>
      <c r="N284" s="150"/>
      <c r="O284" s="150"/>
      <c r="P284" s="150"/>
      <c r="Q284" s="150"/>
      <c r="R284" s="150"/>
      <c r="S284" s="150"/>
      <c r="T284" s="151"/>
      <c r="AT284" s="146" t="s">
        <v>150</v>
      </c>
      <c r="AU284" s="146" t="s">
        <v>85</v>
      </c>
      <c r="AV284" s="13" t="s">
        <v>85</v>
      </c>
      <c r="AW284" s="13" t="s">
        <v>35</v>
      </c>
      <c r="AX284" s="13" t="s">
        <v>75</v>
      </c>
      <c r="AY284" s="146" t="s">
        <v>141</v>
      </c>
    </row>
    <row r="285" spans="1:65" s="14" customFormat="1">
      <c r="B285" s="152"/>
      <c r="D285" s="145" t="s">
        <v>150</v>
      </c>
      <c r="E285" s="153" t="s">
        <v>3</v>
      </c>
      <c r="F285" s="154" t="s">
        <v>152</v>
      </c>
      <c r="H285" s="155">
        <v>36</v>
      </c>
      <c r="L285" s="152"/>
      <c r="M285" s="156"/>
      <c r="N285" s="157"/>
      <c r="O285" s="157"/>
      <c r="P285" s="157"/>
      <c r="Q285" s="157"/>
      <c r="R285" s="157"/>
      <c r="S285" s="157"/>
      <c r="T285" s="158"/>
      <c r="AT285" s="153" t="s">
        <v>150</v>
      </c>
      <c r="AU285" s="153" t="s">
        <v>85</v>
      </c>
      <c r="AV285" s="14" t="s">
        <v>148</v>
      </c>
      <c r="AW285" s="14" t="s">
        <v>35</v>
      </c>
      <c r="AX285" s="14" t="s">
        <v>83</v>
      </c>
      <c r="AY285" s="153" t="s">
        <v>141</v>
      </c>
    </row>
    <row r="286" spans="1:65" s="2" customFormat="1" ht="14.4" customHeight="1">
      <c r="A286" s="30"/>
      <c r="B286" s="131"/>
      <c r="C286" s="165" t="s">
        <v>543</v>
      </c>
      <c r="D286" s="165" t="s">
        <v>273</v>
      </c>
      <c r="E286" s="166" t="s">
        <v>544</v>
      </c>
      <c r="F286" s="167" t="s">
        <v>545</v>
      </c>
      <c r="G286" s="168" t="s">
        <v>146</v>
      </c>
      <c r="H286" s="169">
        <v>37.799999999999997</v>
      </c>
      <c r="I286" s="170"/>
      <c r="J286" s="170">
        <f>ROUND(I286*H286,2)</f>
        <v>0</v>
      </c>
      <c r="K286" s="167" t="s">
        <v>147</v>
      </c>
      <c r="L286" s="171"/>
      <c r="M286" s="172" t="s">
        <v>3</v>
      </c>
      <c r="N286" s="173" t="s">
        <v>46</v>
      </c>
      <c r="O286" s="140">
        <v>0</v>
      </c>
      <c r="P286" s="140">
        <f>O286*H286</f>
        <v>0</v>
      </c>
      <c r="Q286" s="140">
        <v>3.0000000000000001E-3</v>
      </c>
      <c r="R286" s="140">
        <f>Q286*H286</f>
        <v>0.11339999999999999</v>
      </c>
      <c r="S286" s="140">
        <v>0</v>
      </c>
      <c r="T286" s="141">
        <f>S286*H286</f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42" t="s">
        <v>301</v>
      </c>
      <c r="AT286" s="142" t="s">
        <v>273</v>
      </c>
      <c r="AU286" s="142" t="s">
        <v>85</v>
      </c>
      <c r="AY286" s="18" t="s">
        <v>141</v>
      </c>
      <c r="BE286" s="143">
        <f>IF(N286="základní",J286,0)</f>
        <v>0</v>
      </c>
      <c r="BF286" s="143">
        <f>IF(N286="snížená",J286,0)</f>
        <v>0</v>
      </c>
      <c r="BG286" s="143">
        <f>IF(N286="zákl. přenesená",J286,0)</f>
        <v>0</v>
      </c>
      <c r="BH286" s="143">
        <f>IF(N286="sníž. přenesená",J286,0)</f>
        <v>0</v>
      </c>
      <c r="BI286" s="143">
        <f>IF(N286="nulová",J286,0)</f>
        <v>0</v>
      </c>
      <c r="BJ286" s="18" t="s">
        <v>83</v>
      </c>
      <c r="BK286" s="143">
        <f>ROUND(I286*H286,2)</f>
        <v>0</v>
      </c>
      <c r="BL286" s="18" t="s">
        <v>217</v>
      </c>
      <c r="BM286" s="142" t="s">
        <v>546</v>
      </c>
    </row>
    <row r="287" spans="1:65" s="13" customFormat="1">
      <c r="B287" s="144"/>
      <c r="D287" s="145" t="s">
        <v>150</v>
      </c>
      <c r="F287" s="147" t="s">
        <v>547</v>
      </c>
      <c r="H287" s="148">
        <v>37.799999999999997</v>
      </c>
      <c r="L287" s="144"/>
      <c r="M287" s="149"/>
      <c r="N287" s="150"/>
      <c r="O287" s="150"/>
      <c r="P287" s="150"/>
      <c r="Q287" s="150"/>
      <c r="R287" s="150"/>
      <c r="S287" s="150"/>
      <c r="T287" s="151"/>
      <c r="AT287" s="146" t="s">
        <v>150</v>
      </c>
      <c r="AU287" s="146" t="s">
        <v>85</v>
      </c>
      <c r="AV287" s="13" t="s">
        <v>85</v>
      </c>
      <c r="AW287" s="13" t="s">
        <v>4</v>
      </c>
      <c r="AX287" s="13" t="s">
        <v>83</v>
      </c>
      <c r="AY287" s="146" t="s">
        <v>141</v>
      </c>
    </row>
    <row r="288" spans="1:65" s="2" customFormat="1" ht="24.15" customHeight="1">
      <c r="A288" s="30"/>
      <c r="B288" s="131"/>
      <c r="C288" s="132" t="s">
        <v>548</v>
      </c>
      <c r="D288" s="132" t="s">
        <v>143</v>
      </c>
      <c r="E288" s="133" t="s">
        <v>549</v>
      </c>
      <c r="F288" s="134" t="s">
        <v>550</v>
      </c>
      <c r="G288" s="135" t="s">
        <v>146</v>
      </c>
      <c r="H288" s="136">
        <v>36</v>
      </c>
      <c r="I288" s="137"/>
      <c r="J288" s="137">
        <f>ROUND(I288*H288,2)</f>
        <v>0</v>
      </c>
      <c r="K288" s="134" t="s">
        <v>147</v>
      </c>
      <c r="L288" s="31"/>
      <c r="M288" s="138" t="s">
        <v>3</v>
      </c>
      <c r="N288" s="139" t="s">
        <v>46</v>
      </c>
      <c r="O288" s="140">
        <v>0.10199999999999999</v>
      </c>
      <c r="P288" s="140">
        <f>O288*H288</f>
        <v>3.6719999999999997</v>
      </c>
      <c r="Q288" s="140">
        <v>0</v>
      </c>
      <c r="R288" s="140">
        <f>Q288*H288</f>
        <v>0</v>
      </c>
      <c r="S288" s="140">
        <v>0</v>
      </c>
      <c r="T288" s="141">
        <f>S288*H288</f>
        <v>0</v>
      </c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R288" s="142" t="s">
        <v>217</v>
      </c>
      <c r="AT288" s="142" t="s">
        <v>143</v>
      </c>
      <c r="AU288" s="142" t="s">
        <v>85</v>
      </c>
      <c r="AY288" s="18" t="s">
        <v>141</v>
      </c>
      <c r="BE288" s="143">
        <f>IF(N288="základní",J288,0)</f>
        <v>0</v>
      </c>
      <c r="BF288" s="143">
        <f>IF(N288="snížená",J288,0)</f>
        <v>0</v>
      </c>
      <c r="BG288" s="143">
        <f>IF(N288="zákl. přenesená",J288,0)</f>
        <v>0</v>
      </c>
      <c r="BH288" s="143">
        <f>IF(N288="sníž. přenesená",J288,0)</f>
        <v>0</v>
      </c>
      <c r="BI288" s="143">
        <f>IF(N288="nulová",J288,0)</f>
        <v>0</v>
      </c>
      <c r="BJ288" s="18" t="s">
        <v>83</v>
      </c>
      <c r="BK288" s="143">
        <f>ROUND(I288*H288,2)</f>
        <v>0</v>
      </c>
      <c r="BL288" s="18" t="s">
        <v>217</v>
      </c>
      <c r="BM288" s="142" t="s">
        <v>551</v>
      </c>
    </row>
    <row r="289" spans="1:65" s="2" customFormat="1" ht="14.4" customHeight="1">
      <c r="A289" s="30"/>
      <c r="B289" s="131"/>
      <c r="C289" s="165" t="s">
        <v>552</v>
      </c>
      <c r="D289" s="165" t="s">
        <v>273</v>
      </c>
      <c r="E289" s="166" t="s">
        <v>553</v>
      </c>
      <c r="F289" s="167" t="s">
        <v>554</v>
      </c>
      <c r="G289" s="168" t="s">
        <v>146</v>
      </c>
      <c r="H289" s="169">
        <v>37.799999999999997</v>
      </c>
      <c r="I289" s="170"/>
      <c r="J289" s="170">
        <f>ROUND(I289*H289,2)</f>
        <v>0</v>
      </c>
      <c r="K289" s="167" t="s">
        <v>147</v>
      </c>
      <c r="L289" s="171"/>
      <c r="M289" s="172" t="s">
        <v>3</v>
      </c>
      <c r="N289" s="173" t="s">
        <v>46</v>
      </c>
      <c r="O289" s="140">
        <v>0</v>
      </c>
      <c r="P289" s="140">
        <f>O289*H289</f>
        <v>0</v>
      </c>
      <c r="Q289" s="140">
        <v>2.7200000000000002E-3</v>
      </c>
      <c r="R289" s="140">
        <f>Q289*H289</f>
        <v>0.102816</v>
      </c>
      <c r="S289" s="140">
        <v>0</v>
      </c>
      <c r="T289" s="141">
        <f>S289*H289</f>
        <v>0</v>
      </c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R289" s="142" t="s">
        <v>301</v>
      </c>
      <c r="AT289" s="142" t="s">
        <v>273</v>
      </c>
      <c r="AU289" s="142" t="s">
        <v>85</v>
      </c>
      <c r="AY289" s="18" t="s">
        <v>141</v>
      </c>
      <c r="BE289" s="143">
        <f>IF(N289="základní",J289,0)</f>
        <v>0</v>
      </c>
      <c r="BF289" s="143">
        <f>IF(N289="snížená",J289,0)</f>
        <v>0</v>
      </c>
      <c r="BG289" s="143">
        <f>IF(N289="zákl. přenesená",J289,0)</f>
        <v>0</v>
      </c>
      <c r="BH289" s="143">
        <f>IF(N289="sníž. přenesená",J289,0)</f>
        <v>0</v>
      </c>
      <c r="BI289" s="143">
        <f>IF(N289="nulová",J289,0)</f>
        <v>0</v>
      </c>
      <c r="BJ289" s="18" t="s">
        <v>83</v>
      </c>
      <c r="BK289" s="143">
        <f>ROUND(I289*H289,2)</f>
        <v>0</v>
      </c>
      <c r="BL289" s="18" t="s">
        <v>217</v>
      </c>
      <c r="BM289" s="142" t="s">
        <v>555</v>
      </c>
    </row>
    <row r="290" spans="1:65" s="13" customFormat="1">
      <c r="B290" s="144"/>
      <c r="D290" s="145" t="s">
        <v>150</v>
      </c>
      <c r="F290" s="147" t="s">
        <v>547</v>
      </c>
      <c r="H290" s="148">
        <v>37.799999999999997</v>
      </c>
      <c r="L290" s="144"/>
      <c r="M290" s="149"/>
      <c r="N290" s="150"/>
      <c r="O290" s="150"/>
      <c r="P290" s="150"/>
      <c r="Q290" s="150"/>
      <c r="R290" s="150"/>
      <c r="S290" s="150"/>
      <c r="T290" s="151"/>
      <c r="AT290" s="146" t="s">
        <v>150</v>
      </c>
      <c r="AU290" s="146" t="s">
        <v>85</v>
      </c>
      <c r="AV290" s="13" t="s">
        <v>85</v>
      </c>
      <c r="AW290" s="13" t="s">
        <v>4</v>
      </c>
      <c r="AX290" s="13" t="s">
        <v>83</v>
      </c>
      <c r="AY290" s="146" t="s">
        <v>141</v>
      </c>
    </row>
    <row r="291" spans="1:65" s="2" customFormat="1" ht="24.15" customHeight="1">
      <c r="A291" s="30"/>
      <c r="B291" s="131"/>
      <c r="C291" s="132" t="s">
        <v>556</v>
      </c>
      <c r="D291" s="132" t="s">
        <v>143</v>
      </c>
      <c r="E291" s="133" t="s">
        <v>557</v>
      </c>
      <c r="F291" s="134" t="s">
        <v>558</v>
      </c>
      <c r="G291" s="135" t="s">
        <v>146</v>
      </c>
      <c r="H291" s="136">
        <v>90.968999999999994</v>
      </c>
      <c r="I291" s="137"/>
      <c r="J291" s="137">
        <f>ROUND(I291*H291,2)</f>
        <v>0</v>
      </c>
      <c r="K291" s="134" t="s">
        <v>147</v>
      </c>
      <c r="L291" s="31"/>
      <c r="M291" s="138" t="s">
        <v>3</v>
      </c>
      <c r="N291" s="139" t="s">
        <v>46</v>
      </c>
      <c r="O291" s="140">
        <v>7.2999999999999995E-2</v>
      </c>
      <c r="P291" s="140">
        <f>O291*H291</f>
        <v>6.6407369999999988</v>
      </c>
      <c r="Q291" s="140">
        <v>0</v>
      </c>
      <c r="R291" s="140">
        <f>Q291*H291</f>
        <v>0</v>
      </c>
      <c r="S291" s="140">
        <v>5.2500000000000003E-3</v>
      </c>
      <c r="T291" s="141">
        <f>S291*H291</f>
        <v>0.47758725000000002</v>
      </c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R291" s="142" t="s">
        <v>217</v>
      </c>
      <c r="AT291" s="142" t="s">
        <v>143</v>
      </c>
      <c r="AU291" s="142" t="s">
        <v>85</v>
      </c>
      <c r="AY291" s="18" t="s">
        <v>141</v>
      </c>
      <c r="BE291" s="143">
        <f>IF(N291="základní",J291,0)</f>
        <v>0</v>
      </c>
      <c r="BF291" s="143">
        <f>IF(N291="snížená",J291,0)</f>
        <v>0</v>
      </c>
      <c r="BG291" s="143">
        <f>IF(N291="zákl. přenesená",J291,0)</f>
        <v>0</v>
      </c>
      <c r="BH291" s="143">
        <f>IF(N291="sníž. přenesená",J291,0)</f>
        <v>0</v>
      </c>
      <c r="BI291" s="143">
        <f>IF(N291="nulová",J291,0)</f>
        <v>0</v>
      </c>
      <c r="BJ291" s="18" t="s">
        <v>83</v>
      </c>
      <c r="BK291" s="143">
        <f>ROUND(I291*H291,2)</f>
        <v>0</v>
      </c>
      <c r="BL291" s="18" t="s">
        <v>217</v>
      </c>
      <c r="BM291" s="142" t="s">
        <v>559</v>
      </c>
    </row>
    <row r="292" spans="1:65" s="15" customFormat="1">
      <c r="B292" s="159"/>
      <c r="D292" s="145" t="s">
        <v>150</v>
      </c>
      <c r="E292" s="160" t="s">
        <v>3</v>
      </c>
      <c r="F292" s="161" t="s">
        <v>560</v>
      </c>
      <c r="H292" s="160" t="s">
        <v>3</v>
      </c>
      <c r="L292" s="159"/>
      <c r="M292" s="162"/>
      <c r="N292" s="163"/>
      <c r="O292" s="163"/>
      <c r="P292" s="163"/>
      <c r="Q292" s="163"/>
      <c r="R292" s="163"/>
      <c r="S292" s="163"/>
      <c r="T292" s="164"/>
      <c r="AT292" s="160" t="s">
        <v>150</v>
      </c>
      <c r="AU292" s="160" t="s">
        <v>85</v>
      </c>
      <c r="AV292" s="15" t="s">
        <v>83</v>
      </c>
      <c r="AW292" s="15" t="s">
        <v>35</v>
      </c>
      <c r="AX292" s="15" t="s">
        <v>75</v>
      </c>
      <c r="AY292" s="160" t="s">
        <v>141</v>
      </c>
    </row>
    <row r="293" spans="1:65" s="13" customFormat="1">
      <c r="B293" s="144"/>
      <c r="D293" s="145" t="s">
        <v>150</v>
      </c>
      <c r="E293" s="146" t="s">
        <v>3</v>
      </c>
      <c r="F293" s="147" t="s">
        <v>469</v>
      </c>
      <c r="H293" s="148">
        <v>19.469000000000001</v>
      </c>
      <c r="L293" s="144"/>
      <c r="M293" s="149"/>
      <c r="N293" s="150"/>
      <c r="O293" s="150"/>
      <c r="P293" s="150"/>
      <c r="Q293" s="150"/>
      <c r="R293" s="150"/>
      <c r="S293" s="150"/>
      <c r="T293" s="151"/>
      <c r="AT293" s="146" t="s">
        <v>150</v>
      </c>
      <c r="AU293" s="146" t="s">
        <v>85</v>
      </c>
      <c r="AV293" s="13" t="s">
        <v>85</v>
      </c>
      <c r="AW293" s="13" t="s">
        <v>35</v>
      </c>
      <c r="AX293" s="13" t="s">
        <v>75</v>
      </c>
      <c r="AY293" s="146" t="s">
        <v>141</v>
      </c>
    </row>
    <row r="294" spans="1:65" s="15" customFormat="1">
      <c r="B294" s="159"/>
      <c r="D294" s="145" t="s">
        <v>150</v>
      </c>
      <c r="E294" s="160" t="s">
        <v>3</v>
      </c>
      <c r="F294" s="161" t="s">
        <v>561</v>
      </c>
      <c r="H294" s="160" t="s">
        <v>3</v>
      </c>
      <c r="L294" s="159"/>
      <c r="M294" s="162"/>
      <c r="N294" s="163"/>
      <c r="O294" s="163"/>
      <c r="P294" s="163"/>
      <c r="Q294" s="163"/>
      <c r="R294" s="163"/>
      <c r="S294" s="163"/>
      <c r="T294" s="164"/>
      <c r="AT294" s="160" t="s">
        <v>150</v>
      </c>
      <c r="AU294" s="160" t="s">
        <v>85</v>
      </c>
      <c r="AV294" s="15" t="s">
        <v>83</v>
      </c>
      <c r="AW294" s="15" t="s">
        <v>35</v>
      </c>
      <c r="AX294" s="15" t="s">
        <v>75</v>
      </c>
      <c r="AY294" s="160" t="s">
        <v>141</v>
      </c>
    </row>
    <row r="295" spans="1:65" s="13" customFormat="1">
      <c r="B295" s="144"/>
      <c r="D295" s="145" t="s">
        <v>150</v>
      </c>
      <c r="E295" s="146" t="s">
        <v>3</v>
      </c>
      <c r="F295" s="147" t="s">
        <v>466</v>
      </c>
      <c r="H295" s="148">
        <v>71.5</v>
      </c>
      <c r="L295" s="144"/>
      <c r="M295" s="149"/>
      <c r="N295" s="150"/>
      <c r="O295" s="150"/>
      <c r="P295" s="150"/>
      <c r="Q295" s="150"/>
      <c r="R295" s="150"/>
      <c r="S295" s="150"/>
      <c r="T295" s="151"/>
      <c r="AT295" s="146" t="s">
        <v>150</v>
      </c>
      <c r="AU295" s="146" t="s">
        <v>85</v>
      </c>
      <c r="AV295" s="13" t="s">
        <v>85</v>
      </c>
      <c r="AW295" s="13" t="s">
        <v>35</v>
      </c>
      <c r="AX295" s="13" t="s">
        <v>75</v>
      </c>
      <c r="AY295" s="146" t="s">
        <v>141</v>
      </c>
    </row>
    <row r="296" spans="1:65" s="14" customFormat="1">
      <c r="B296" s="152"/>
      <c r="D296" s="145" t="s">
        <v>150</v>
      </c>
      <c r="E296" s="153" t="s">
        <v>3</v>
      </c>
      <c r="F296" s="154" t="s">
        <v>152</v>
      </c>
      <c r="H296" s="155">
        <v>90.968999999999994</v>
      </c>
      <c r="L296" s="152"/>
      <c r="M296" s="156"/>
      <c r="N296" s="157"/>
      <c r="O296" s="157"/>
      <c r="P296" s="157"/>
      <c r="Q296" s="157"/>
      <c r="R296" s="157"/>
      <c r="S296" s="157"/>
      <c r="T296" s="158"/>
      <c r="AT296" s="153" t="s">
        <v>150</v>
      </c>
      <c r="AU296" s="153" t="s">
        <v>85</v>
      </c>
      <c r="AV296" s="14" t="s">
        <v>148</v>
      </c>
      <c r="AW296" s="14" t="s">
        <v>35</v>
      </c>
      <c r="AX296" s="14" t="s">
        <v>83</v>
      </c>
      <c r="AY296" s="153" t="s">
        <v>141</v>
      </c>
    </row>
    <row r="297" spans="1:65" s="2" customFormat="1" ht="24.15" customHeight="1">
      <c r="A297" s="30"/>
      <c r="B297" s="131"/>
      <c r="C297" s="132" t="s">
        <v>562</v>
      </c>
      <c r="D297" s="132" t="s">
        <v>143</v>
      </c>
      <c r="E297" s="133" t="s">
        <v>563</v>
      </c>
      <c r="F297" s="134" t="s">
        <v>564</v>
      </c>
      <c r="G297" s="135" t="s">
        <v>146</v>
      </c>
      <c r="H297" s="136">
        <v>90</v>
      </c>
      <c r="I297" s="137"/>
      <c r="J297" s="137">
        <f>ROUND(I297*H297,2)</f>
        <v>0</v>
      </c>
      <c r="K297" s="134" t="s">
        <v>147</v>
      </c>
      <c r="L297" s="31"/>
      <c r="M297" s="138" t="s">
        <v>3</v>
      </c>
      <c r="N297" s="139" t="s">
        <v>46</v>
      </c>
      <c r="O297" s="140">
        <v>0.12</v>
      </c>
      <c r="P297" s="140">
        <f>O297*H297</f>
        <v>10.799999999999999</v>
      </c>
      <c r="Q297" s="140">
        <v>5.0000000000000002E-5</v>
      </c>
      <c r="R297" s="140">
        <f>Q297*H297</f>
        <v>4.5000000000000005E-3</v>
      </c>
      <c r="S297" s="140">
        <v>0</v>
      </c>
      <c r="T297" s="141">
        <f>S297*H297</f>
        <v>0</v>
      </c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R297" s="142" t="s">
        <v>217</v>
      </c>
      <c r="AT297" s="142" t="s">
        <v>143</v>
      </c>
      <c r="AU297" s="142" t="s">
        <v>85</v>
      </c>
      <c r="AY297" s="18" t="s">
        <v>141</v>
      </c>
      <c r="BE297" s="143">
        <f>IF(N297="základní",J297,0)</f>
        <v>0</v>
      </c>
      <c r="BF297" s="143">
        <f>IF(N297="snížená",J297,0)</f>
        <v>0</v>
      </c>
      <c r="BG297" s="143">
        <f>IF(N297="zákl. přenesená",J297,0)</f>
        <v>0</v>
      </c>
      <c r="BH297" s="143">
        <f>IF(N297="sníž. přenesená",J297,0)</f>
        <v>0</v>
      </c>
      <c r="BI297" s="143">
        <f>IF(N297="nulová",J297,0)</f>
        <v>0</v>
      </c>
      <c r="BJ297" s="18" t="s">
        <v>83</v>
      </c>
      <c r="BK297" s="143">
        <f>ROUND(I297*H297,2)</f>
        <v>0</v>
      </c>
      <c r="BL297" s="18" t="s">
        <v>217</v>
      </c>
      <c r="BM297" s="142" t="s">
        <v>565</v>
      </c>
    </row>
    <row r="298" spans="1:65" s="13" customFormat="1">
      <c r="B298" s="144"/>
      <c r="D298" s="145" t="s">
        <v>150</v>
      </c>
      <c r="E298" s="146" t="s">
        <v>3</v>
      </c>
      <c r="F298" s="147" t="s">
        <v>566</v>
      </c>
      <c r="H298" s="148">
        <v>90</v>
      </c>
      <c r="L298" s="144"/>
      <c r="M298" s="149"/>
      <c r="N298" s="150"/>
      <c r="O298" s="150"/>
      <c r="P298" s="150"/>
      <c r="Q298" s="150"/>
      <c r="R298" s="150"/>
      <c r="S298" s="150"/>
      <c r="T298" s="151"/>
      <c r="AT298" s="146" t="s">
        <v>150</v>
      </c>
      <c r="AU298" s="146" t="s">
        <v>85</v>
      </c>
      <c r="AV298" s="13" t="s">
        <v>85</v>
      </c>
      <c r="AW298" s="13" t="s">
        <v>35</v>
      </c>
      <c r="AX298" s="13" t="s">
        <v>75</v>
      </c>
      <c r="AY298" s="146" t="s">
        <v>141</v>
      </c>
    </row>
    <row r="299" spans="1:65" s="14" customFormat="1">
      <c r="B299" s="152"/>
      <c r="D299" s="145" t="s">
        <v>150</v>
      </c>
      <c r="E299" s="153" t="s">
        <v>3</v>
      </c>
      <c r="F299" s="154" t="s">
        <v>152</v>
      </c>
      <c r="H299" s="155">
        <v>90</v>
      </c>
      <c r="L299" s="152"/>
      <c r="M299" s="156"/>
      <c r="N299" s="157"/>
      <c r="O299" s="157"/>
      <c r="P299" s="157"/>
      <c r="Q299" s="157"/>
      <c r="R299" s="157"/>
      <c r="S299" s="157"/>
      <c r="T299" s="158"/>
      <c r="AT299" s="153" t="s">
        <v>150</v>
      </c>
      <c r="AU299" s="153" t="s">
        <v>85</v>
      </c>
      <c r="AV299" s="14" t="s">
        <v>148</v>
      </c>
      <c r="AW299" s="14" t="s">
        <v>35</v>
      </c>
      <c r="AX299" s="14" t="s">
        <v>83</v>
      </c>
      <c r="AY299" s="153" t="s">
        <v>141</v>
      </c>
    </row>
    <row r="300" spans="1:65" s="2" customFormat="1" ht="14.4" customHeight="1">
      <c r="A300" s="30"/>
      <c r="B300" s="131"/>
      <c r="C300" s="165" t="s">
        <v>567</v>
      </c>
      <c r="D300" s="165" t="s">
        <v>273</v>
      </c>
      <c r="E300" s="166" t="s">
        <v>544</v>
      </c>
      <c r="F300" s="167" t="s">
        <v>545</v>
      </c>
      <c r="G300" s="168" t="s">
        <v>146</v>
      </c>
      <c r="H300" s="169">
        <v>94.5</v>
      </c>
      <c r="I300" s="170"/>
      <c r="J300" s="170">
        <f>ROUND(I300*H300,2)</f>
        <v>0</v>
      </c>
      <c r="K300" s="167" t="s">
        <v>147</v>
      </c>
      <c r="L300" s="171"/>
      <c r="M300" s="172" t="s">
        <v>3</v>
      </c>
      <c r="N300" s="173" t="s">
        <v>46</v>
      </c>
      <c r="O300" s="140">
        <v>0</v>
      </c>
      <c r="P300" s="140">
        <f>O300*H300</f>
        <v>0</v>
      </c>
      <c r="Q300" s="140">
        <v>3.0000000000000001E-3</v>
      </c>
      <c r="R300" s="140">
        <f>Q300*H300</f>
        <v>0.28350000000000003</v>
      </c>
      <c r="S300" s="140">
        <v>0</v>
      </c>
      <c r="T300" s="141">
        <f>S300*H300</f>
        <v>0</v>
      </c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R300" s="142" t="s">
        <v>301</v>
      </c>
      <c r="AT300" s="142" t="s">
        <v>273</v>
      </c>
      <c r="AU300" s="142" t="s">
        <v>85</v>
      </c>
      <c r="AY300" s="18" t="s">
        <v>141</v>
      </c>
      <c r="BE300" s="143">
        <f>IF(N300="základní",J300,0)</f>
        <v>0</v>
      </c>
      <c r="BF300" s="143">
        <f>IF(N300="snížená",J300,0)</f>
        <v>0</v>
      </c>
      <c r="BG300" s="143">
        <f>IF(N300="zákl. přenesená",J300,0)</f>
        <v>0</v>
      </c>
      <c r="BH300" s="143">
        <f>IF(N300="sníž. přenesená",J300,0)</f>
        <v>0</v>
      </c>
      <c r="BI300" s="143">
        <f>IF(N300="nulová",J300,0)</f>
        <v>0</v>
      </c>
      <c r="BJ300" s="18" t="s">
        <v>83</v>
      </c>
      <c r="BK300" s="143">
        <f>ROUND(I300*H300,2)</f>
        <v>0</v>
      </c>
      <c r="BL300" s="18" t="s">
        <v>217</v>
      </c>
      <c r="BM300" s="142" t="s">
        <v>568</v>
      </c>
    </row>
    <row r="301" spans="1:65" s="13" customFormat="1">
      <c r="B301" s="144"/>
      <c r="D301" s="145" t="s">
        <v>150</v>
      </c>
      <c r="F301" s="147" t="s">
        <v>569</v>
      </c>
      <c r="H301" s="148">
        <v>94.5</v>
      </c>
      <c r="L301" s="144"/>
      <c r="M301" s="149"/>
      <c r="N301" s="150"/>
      <c r="O301" s="150"/>
      <c r="P301" s="150"/>
      <c r="Q301" s="150"/>
      <c r="R301" s="150"/>
      <c r="S301" s="150"/>
      <c r="T301" s="151"/>
      <c r="AT301" s="146" t="s">
        <v>150</v>
      </c>
      <c r="AU301" s="146" t="s">
        <v>85</v>
      </c>
      <c r="AV301" s="13" t="s">
        <v>85</v>
      </c>
      <c r="AW301" s="13" t="s">
        <v>4</v>
      </c>
      <c r="AX301" s="13" t="s">
        <v>83</v>
      </c>
      <c r="AY301" s="146" t="s">
        <v>141</v>
      </c>
    </row>
    <row r="302" spans="1:65" s="2" customFormat="1" ht="24.15" customHeight="1">
      <c r="A302" s="30"/>
      <c r="B302" s="131"/>
      <c r="C302" s="132" t="s">
        <v>570</v>
      </c>
      <c r="D302" s="132" t="s">
        <v>143</v>
      </c>
      <c r="E302" s="133" t="s">
        <v>571</v>
      </c>
      <c r="F302" s="134" t="s">
        <v>572</v>
      </c>
      <c r="G302" s="135" t="s">
        <v>146</v>
      </c>
      <c r="H302" s="136">
        <v>180</v>
      </c>
      <c r="I302" s="137"/>
      <c r="J302" s="137">
        <f>ROUND(I302*H302,2)</f>
        <v>0</v>
      </c>
      <c r="K302" s="134" t="s">
        <v>147</v>
      </c>
      <c r="L302" s="31"/>
      <c r="M302" s="138" t="s">
        <v>3</v>
      </c>
      <c r="N302" s="139" t="s">
        <v>46</v>
      </c>
      <c r="O302" s="140">
        <v>0.1</v>
      </c>
      <c r="P302" s="140">
        <f>O302*H302</f>
        <v>18</v>
      </c>
      <c r="Q302" s="140">
        <v>0</v>
      </c>
      <c r="R302" s="140">
        <f>Q302*H302</f>
        <v>0</v>
      </c>
      <c r="S302" s="140">
        <v>0</v>
      </c>
      <c r="T302" s="141">
        <f>S302*H302</f>
        <v>0</v>
      </c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R302" s="142" t="s">
        <v>217</v>
      </c>
      <c r="AT302" s="142" t="s">
        <v>143</v>
      </c>
      <c r="AU302" s="142" t="s">
        <v>85</v>
      </c>
      <c r="AY302" s="18" t="s">
        <v>141</v>
      </c>
      <c r="BE302" s="143">
        <f>IF(N302="základní",J302,0)</f>
        <v>0</v>
      </c>
      <c r="BF302" s="143">
        <f>IF(N302="snížená",J302,0)</f>
        <v>0</v>
      </c>
      <c r="BG302" s="143">
        <f>IF(N302="zákl. přenesená",J302,0)</f>
        <v>0</v>
      </c>
      <c r="BH302" s="143">
        <f>IF(N302="sníž. přenesená",J302,0)</f>
        <v>0</v>
      </c>
      <c r="BI302" s="143">
        <f>IF(N302="nulová",J302,0)</f>
        <v>0</v>
      </c>
      <c r="BJ302" s="18" t="s">
        <v>83</v>
      </c>
      <c r="BK302" s="143">
        <f>ROUND(I302*H302,2)</f>
        <v>0</v>
      </c>
      <c r="BL302" s="18" t="s">
        <v>217</v>
      </c>
      <c r="BM302" s="142" t="s">
        <v>573</v>
      </c>
    </row>
    <row r="303" spans="1:65" s="13" customFormat="1">
      <c r="B303" s="144"/>
      <c r="D303" s="145" t="s">
        <v>150</v>
      </c>
      <c r="F303" s="147" t="s">
        <v>574</v>
      </c>
      <c r="H303" s="148">
        <v>180</v>
      </c>
      <c r="L303" s="144"/>
      <c r="M303" s="149"/>
      <c r="N303" s="150"/>
      <c r="O303" s="150"/>
      <c r="P303" s="150"/>
      <c r="Q303" s="150"/>
      <c r="R303" s="150"/>
      <c r="S303" s="150"/>
      <c r="T303" s="151"/>
      <c r="AT303" s="146" t="s">
        <v>150</v>
      </c>
      <c r="AU303" s="146" t="s">
        <v>85</v>
      </c>
      <c r="AV303" s="13" t="s">
        <v>85</v>
      </c>
      <c r="AW303" s="13" t="s">
        <v>4</v>
      </c>
      <c r="AX303" s="13" t="s">
        <v>83</v>
      </c>
      <c r="AY303" s="146" t="s">
        <v>141</v>
      </c>
    </row>
    <row r="304" spans="1:65" s="2" customFormat="1" ht="14.4" customHeight="1">
      <c r="A304" s="30"/>
      <c r="B304" s="131"/>
      <c r="C304" s="165" t="s">
        <v>575</v>
      </c>
      <c r="D304" s="165" t="s">
        <v>273</v>
      </c>
      <c r="E304" s="166" t="s">
        <v>576</v>
      </c>
      <c r="F304" s="167" t="s">
        <v>577</v>
      </c>
      <c r="G304" s="168" t="s">
        <v>146</v>
      </c>
      <c r="H304" s="169">
        <v>91.8</v>
      </c>
      <c r="I304" s="170"/>
      <c r="J304" s="170">
        <f>ROUND(I304*H304,2)</f>
        <v>0</v>
      </c>
      <c r="K304" s="167" t="s">
        <v>147</v>
      </c>
      <c r="L304" s="171"/>
      <c r="M304" s="172" t="s">
        <v>3</v>
      </c>
      <c r="N304" s="173" t="s">
        <v>46</v>
      </c>
      <c r="O304" s="140">
        <v>0</v>
      </c>
      <c r="P304" s="140">
        <f>O304*H304</f>
        <v>0</v>
      </c>
      <c r="Q304" s="140">
        <v>2.3E-3</v>
      </c>
      <c r="R304" s="140">
        <f>Q304*H304</f>
        <v>0.21113999999999999</v>
      </c>
      <c r="S304" s="140">
        <v>0</v>
      </c>
      <c r="T304" s="141">
        <f>S304*H304</f>
        <v>0</v>
      </c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R304" s="142" t="s">
        <v>301</v>
      </c>
      <c r="AT304" s="142" t="s">
        <v>273</v>
      </c>
      <c r="AU304" s="142" t="s">
        <v>85</v>
      </c>
      <c r="AY304" s="18" t="s">
        <v>141</v>
      </c>
      <c r="BE304" s="143">
        <f>IF(N304="základní",J304,0)</f>
        <v>0</v>
      </c>
      <c r="BF304" s="143">
        <f>IF(N304="snížená",J304,0)</f>
        <v>0</v>
      </c>
      <c r="BG304" s="143">
        <f>IF(N304="zákl. přenesená",J304,0)</f>
        <v>0</v>
      </c>
      <c r="BH304" s="143">
        <f>IF(N304="sníž. přenesená",J304,0)</f>
        <v>0</v>
      </c>
      <c r="BI304" s="143">
        <f>IF(N304="nulová",J304,0)</f>
        <v>0</v>
      </c>
      <c r="BJ304" s="18" t="s">
        <v>83</v>
      </c>
      <c r="BK304" s="143">
        <f>ROUND(I304*H304,2)</f>
        <v>0</v>
      </c>
      <c r="BL304" s="18" t="s">
        <v>217</v>
      </c>
      <c r="BM304" s="142" t="s">
        <v>578</v>
      </c>
    </row>
    <row r="305" spans="1:65" s="13" customFormat="1">
      <c r="B305" s="144"/>
      <c r="D305" s="145" t="s">
        <v>150</v>
      </c>
      <c r="F305" s="147" t="s">
        <v>579</v>
      </c>
      <c r="H305" s="148">
        <v>91.8</v>
      </c>
      <c r="L305" s="144"/>
      <c r="M305" s="149"/>
      <c r="N305" s="150"/>
      <c r="O305" s="150"/>
      <c r="P305" s="150"/>
      <c r="Q305" s="150"/>
      <c r="R305" s="150"/>
      <c r="S305" s="150"/>
      <c r="T305" s="151"/>
      <c r="AT305" s="146" t="s">
        <v>150</v>
      </c>
      <c r="AU305" s="146" t="s">
        <v>85</v>
      </c>
      <c r="AV305" s="13" t="s">
        <v>85</v>
      </c>
      <c r="AW305" s="13" t="s">
        <v>4</v>
      </c>
      <c r="AX305" s="13" t="s">
        <v>83</v>
      </c>
      <c r="AY305" s="146" t="s">
        <v>141</v>
      </c>
    </row>
    <row r="306" spans="1:65" s="2" customFormat="1" ht="14.4" customHeight="1">
      <c r="A306" s="30"/>
      <c r="B306" s="131"/>
      <c r="C306" s="165" t="s">
        <v>580</v>
      </c>
      <c r="D306" s="165" t="s">
        <v>273</v>
      </c>
      <c r="E306" s="166" t="s">
        <v>581</v>
      </c>
      <c r="F306" s="167" t="s">
        <v>582</v>
      </c>
      <c r="G306" s="168" t="s">
        <v>146</v>
      </c>
      <c r="H306" s="169">
        <v>91.8</v>
      </c>
      <c r="I306" s="170"/>
      <c r="J306" s="170">
        <f>ROUND(I306*H306,2)</f>
        <v>0</v>
      </c>
      <c r="K306" s="167" t="s">
        <v>147</v>
      </c>
      <c r="L306" s="171"/>
      <c r="M306" s="172" t="s">
        <v>3</v>
      </c>
      <c r="N306" s="173" t="s">
        <v>46</v>
      </c>
      <c r="O306" s="140">
        <v>0</v>
      </c>
      <c r="P306" s="140">
        <f>O306*H306</f>
        <v>0</v>
      </c>
      <c r="Q306" s="140">
        <v>2.6900000000000001E-3</v>
      </c>
      <c r="R306" s="140">
        <f>Q306*H306</f>
        <v>0.24694199999999999</v>
      </c>
      <c r="S306" s="140">
        <v>0</v>
      </c>
      <c r="T306" s="141">
        <f>S306*H306</f>
        <v>0</v>
      </c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R306" s="142" t="s">
        <v>301</v>
      </c>
      <c r="AT306" s="142" t="s">
        <v>273</v>
      </c>
      <c r="AU306" s="142" t="s">
        <v>85</v>
      </c>
      <c r="AY306" s="18" t="s">
        <v>141</v>
      </c>
      <c r="BE306" s="143">
        <f>IF(N306="základní",J306,0)</f>
        <v>0</v>
      </c>
      <c r="BF306" s="143">
        <f>IF(N306="snížená",J306,0)</f>
        <v>0</v>
      </c>
      <c r="BG306" s="143">
        <f>IF(N306="zákl. přenesená",J306,0)</f>
        <v>0</v>
      </c>
      <c r="BH306" s="143">
        <f>IF(N306="sníž. přenesená",J306,0)</f>
        <v>0</v>
      </c>
      <c r="BI306" s="143">
        <f>IF(N306="nulová",J306,0)</f>
        <v>0</v>
      </c>
      <c r="BJ306" s="18" t="s">
        <v>83</v>
      </c>
      <c r="BK306" s="143">
        <f>ROUND(I306*H306,2)</f>
        <v>0</v>
      </c>
      <c r="BL306" s="18" t="s">
        <v>217</v>
      </c>
      <c r="BM306" s="142" t="s">
        <v>583</v>
      </c>
    </row>
    <row r="307" spans="1:65" s="13" customFormat="1">
      <c r="B307" s="144"/>
      <c r="D307" s="145" t="s">
        <v>150</v>
      </c>
      <c r="F307" s="147" t="s">
        <v>579</v>
      </c>
      <c r="H307" s="148">
        <v>91.8</v>
      </c>
      <c r="L307" s="144"/>
      <c r="M307" s="149"/>
      <c r="N307" s="150"/>
      <c r="O307" s="150"/>
      <c r="P307" s="150"/>
      <c r="Q307" s="150"/>
      <c r="R307" s="150"/>
      <c r="S307" s="150"/>
      <c r="T307" s="151"/>
      <c r="AT307" s="146" t="s">
        <v>150</v>
      </c>
      <c r="AU307" s="146" t="s">
        <v>85</v>
      </c>
      <c r="AV307" s="13" t="s">
        <v>85</v>
      </c>
      <c r="AW307" s="13" t="s">
        <v>4</v>
      </c>
      <c r="AX307" s="13" t="s">
        <v>83</v>
      </c>
      <c r="AY307" s="146" t="s">
        <v>141</v>
      </c>
    </row>
    <row r="308" spans="1:65" s="2" customFormat="1" ht="14.4" customHeight="1">
      <c r="A308" s="30"/>
      <c r="B308" s="131"/>
      <c r="C308" s="132" t="s">
        <v>584</v>
      </c>
      <c r="D308" s="132" t="s">
        <v>143</v>
      </c>
      <c r="E308" s="133" t="s">
        <v>585</v>
      </c>
      <c r="F308" s="134" t="s">
        <v>586</v>
      </c>
      <c r="G308" s="135" t="s">
        <v>176</v>
      </c>
      <c r="H308" s="136">
        <v>24</v>
      </c>
      <c r="I308" s="137"/>
      <c r="J308" s="137">
        <f>ROUND(I308*H308,2)</f>
        <v>0</v>
      </c>
      <c r="K308" s="134" t="s">
        <v>147</v>
      </c>
      <c r="L308" s="31"/>
      <c r="M308" s="138" t="s">
        <v>3</v>
      </c>
      <c r="N308" s="139" t="s">
        <v>46</v>
      </c>
      <c r="O308" s="140">
        <v>0.17100000000000001</v>
      </c>
      <c r="P308" s="140">
        <f>O308*H308</f>
        <v>4.1040000000000001</v>
      </c>
      <c r="Q308" s="140">
        <v>0</v>
      </c>
      <c r="R308" s="140">
        <f>Q308*H308</f>
        <v>0</v>
      </c>
      <c r="S308" s="140">
        <v>0</v>
      </c>
      <c r="T308" s="141">
        <f>S308*H308</f>
        <v>0</v>
      </c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R308" s="142" t="s">
        <v>217</v>
      </c>
      <c r="AT308" s="142" t="s">
        <v>143</v>
      </c>
      <c r="AU308" s="142" t="s">
        <v>85</v>
      </c>
      <c r="AY308" s="18" t="s">
        <v>141</v>
      </c>
      <c r="BE308" s="143">
        <f>IF(N308="základní",J308,0)</f>
        <v>0</v>
      </c>
      <c r="BF308" s="143">
        <f>IF(N308="snížená",J308,0)</f>
        <v>0</v>
      </c>
      <c r="BG308" s="143">
        <f>IF(N308="zákl. přenesená",J308,0)</f>
        <v>0</v>
      </c>
      <c r="BH308" s="143">
        <f>IF(N308="sníž. přenesená",J308,0)</f>
        <v>0</v>
      </c>
      <c r="BI308" s="143">
        <f>IF(N308="nulová",J308,0)</f>
        <v>0</v>
      </c>
      <c r="BJ308" s="18" t="s">
        <v>83</v>
      </c>
      <c r="BK308" s="143">
        <f>ROUND(I308*H308,2)</f>
        <v>0</v>
      </c>
      <c r="BL308" s="18" t="s">
        <v>217</v>
      </c>
      <c r="BM308" s="142" t="s">
        <v>587</v>
      </c>
    </row>
    <row r="309" spans="1:65" s="13" customFormat="1">
      <c r="B309" s="144"/>
      <c r="D309" s="145" t="s">
        <v>150</v>
      </c>
      <c r="E309" s="146" t="s">
        <v>3</v>
      </c>
      <c r="F309" s="147" t="s">
        <v>588</v>
      </c>
      <c r="H309" s="148">
        <v>24</v>
      </c>
      <c r="L309" s="144"/>
      <c r="M309" s="149"/>
      <c r="N309" s="150"/>
      <c r="O309" s="150"/>
      <c r="P309" s="150"/>
      <c r="Q309" s="150"/>
      <c r="R309" s="150"/>
      <c r="S309" s="150"/>
      <c r="T309" s="151"/>
      <c r="AT309" s="146" t="s">
        <v>150</v>
      </c>
      <c r="AU309" s="146" t="s">
        <v>85</v>
      </c>
      <c r="AV309" s="13" t="s">
        <v>85</v>
      </c>
      <c r="AW309" s="13" t="s">
        <v>35</v>
      </c>
      <c r="AX309" s="13" t="s">
        <v>75</v>
      </c>
      <c r="AY309" s="146" t="s">
        <v>141</v>
      </c>
    </row>
    <row r="310" spans="1:65" s="14" customFormat="1">
      <c r="B310" s="152"/>
      <c r="D310" s="145" t="s">
        <v>150</v>
      </c>
      <c r="E310" s="153" t="s">
        <v>3</v>
      </c>
      <c r="F310" s="154" t="s">
        <v>152</v>
      </c>
      <c r="H310" s="155">
        <v>24</v>
      </c>
      <c r="L310" s="152"/>
      <c r="M310" s="156"/>
      <c r="N310" s="157"/>
      <c r="O310" s="157"/>
      <c r="P310" s="157"/>
      <c r="Q310" s="157"/>
      <c r="R310" s="157"/>
      <c r="S310" s="157"/>
      <c r="T310" s="158"/>
      <c r="AT310" s="153" t="s">
        <v>150</v>
      </c>
      <c r="AU310" s="153" t="s">
        <v>85</v>
      </c>
      <c r="AV310" s="14" t="s">
        <v>148</v>
      </c>
      <c r="AW310" s="14" t="s">
        <v>4</v>
      </c>
      <c r="AX310" s="14" t="s">
        <v>83</v>
      </c>
      <c r="AY310" s="153" t="s">
        <v>141</v>
      </c>
    </row>
    <row r="311" spans="1:65" s="2" customFormat="1" ht="24.15" customHeight="1">
      <c r="A311" s="30"/>
      <c r="B311" s="131"/>
      <c r="C311" s="132" t="s">
        <v>589</v>
      </c>
      <c r="D311" s="132" t="s">
        <v>143</v>
      </c>
      <c r="E311" s="133" t="s">
        <v>590</v>
      </c>
      <c r="F311" s="134" t="s">
        <v>591</v>
      </c>
      <c r="G311" s="135" t="s">
        <v>234</v>
      </c>
      <c r="H311" s="136">
        <v>0.96699999999999997</v>
      </c>
      <c r="I311" s="137"/>
      <c r="J311" s="137">
        <f>ROUND(I311*H311,2)</f>
        <v>0</v>
      </c>
      <c r="K311" s="134" t="s">
        <v>147</v>
      </c>
      <c r="L311" s="31"/>
      <c r="M311" s="138" t="s">
        <v>3</v>
      </c>
      <c r="N311" s="139" t="s">
        <v>46</v>
      </c>
      <c r="O311" s="140">
        <v>1.966</v>
      </c>
      <c r="P311" s="140">
        <f>O311*H311</f>
        <v>1.901122</v>
      </c>
      <c r="Q311" s="140">
        <v>0</v>
      </c>
      <c r="R311" s="140">
        <f>Q311*H311</f>
        <v>0</v>
      </c>
      <c r="S311" s="140">
        <v>0</v>
      </c>
      <c r="T311" s="141">
        <f>S311*H311</f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42" t="s">
        <v>217</v>
      </c>
      <c r="AT311" s="142" t="s">
        <v>143</v>
      </c>
      <c r="AU311" s="142" t="s">
        <v>85</v>
      </c>
      <c r="AY311" s="18" t="s">
        <v>141</v>
      </c>
      <c r="BE311" s="143">
        <f>IF(N311="základní",J311,0)</f>
        <v>0</v>
      </c>
      <c r="BF311" s="143">
        <f>IF(N311="snížená",J311,0)</f>
        <v>0</v>
      </c>
      <c r="BG311" s="143">
        <f>IF(N311="zákl. přenesená",J311,0)</f>
        <v>0</v>
      </c>
      <c r="BH311" s="143">
        <f>IF(N311="sníž. přenesená",J311,0)</f>
        <v>0</v>
      </c>
      <c r="BI311" s="143">
        <f>IF(N311="nulová",J311,0)</f>
        <v>0</v>
      </c>
      <c r="BJ311" s="18" t="s">
        <v>83</v>
      </c>
      <c r="BK311" s="143">
        <f>ROUND(I311*H311,2)</f>
        <v>0</v>
      </c>
      <c r="BL311" s="18" t="s">
        <v>217</v>
      </c>
      <c r="BM311" s="142" t="s">
        <v>592</v>
      </c>
    </row>
    <row r="312" spans="1:65" s="2" customFormat="1" ht="24.15" customHeight="1">
      <c r="A312" s="30"/>
      <c r="B312" s="131"/>
      <c r="C312" s="132" t="s">
        <v>593</v>
      </c>
      <c r="D312" s="132" t="s">
        <v>143</v>
      </c>
      <c r="E312" s="133" t="s">
        <v>594</v>
      </c>
      <c r="F312" s="134" t="s">
        <v>595</v>
      </c>
      <c r="G312" s="135" t="s">
        <v>234</v>
      </c>
      <c r="H312" s="136">
        <v>0.96699999999999997</v>
      </c>
      <c r="I312" s="137"/>
      <c r="J312" s="137">
        <f>ROUND(I312*H312,2)</f>
        <v>0</v>
      </c>
      <c r="K312" s="134" t="s">
        <v>147</v>
      </c>
      <c r="L312" s="31"/>
      <c r="M312" s="138" t="s">
        <v>3</v>
      </c>
      <c r="N312" s="139" t="s">
        <v>46</v>
      </c>
      <c r="O312" s="140">
        <v>1.45</v>
      </c>
      <c r="P312" s="140">
        <f>O312*H312</f>
        <v>1.40215</v>
      </c>
      <c r="Q312" s="140">
        <v>0</v>
      </c>
      <c r="R312" s="140">
        <f>Q312*H312</f>
        <v>0</v>
      </c>
      <c r="S312" s="140">
        <v>0</v>
      </c>
      <c r="T312" s="141">
        <f>S312*H312</f>
        <v>0</v>
      </c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R312" s="142" t="s">
        <v>217</v>
      </c>
      <c r="AT312" s="142" t="s">
        <v>143</v>
      </c>
      <c r="AU312" s="142" t="s">
        <v>85</v>
      </c>
      <c r="AY312" s="18" t="s">
        <v>141</v>
      </c>
      <c r="BE312" s="143">
        <f>IF(N312="základní",J312,0)</f>
        <v>0</v>
      </c>
      <c r="BF312" s="143">
        <f>IF(N312="snížená",J312,0)</f>
        <v>0</v>
      </c>
      <c r="BG312" s="143">
        <f>IF(N312="zákl. přenesená",J312,0)</f>
        <v>0</v>
      </c>
      <c r="BH312" s="143">
        <f>IF(N312="sníž. přenesená",J312,0)</f>
        <v>0</v>
      </c>
      <c r="BI312" s="143">
        <f>IF(N312="nulová",J312,0)</f>
        <v>0</v>
      </c>
      <c r="BJ312" s="18" t="s">
        <v>83</v>
      </c>
      <c r="BK312" s="143">
        <f>ROUND(I312*H312,2)</f>
        <v>0</v>
      </c>
      <c r="BL312" s="18" t="s">
        <v>217</v>
      </c>
      <c r="BM312" s="142" t="s">
        <v>596</v>
      </c>
    </row>
    <row r="313" spans="1:65" s="12" customFormat="1" ht="22.95" customHeight="1">
      <c r="B313" s="119"/>
      <c r="D313" s="120" t="s">
        <v>74</v>
      </c>
      <c r="E313" s="129" t="s">
        <v>597</v>
      </c>
      <c r="F313" s="129" t="s">
        <v>598</v>
      </c>
      <c r="J313" s="130">
        <f>BK313</f>
        <v>0</v>
      </c>
      <c r="L313" s="119"/>
      <c r="M313" s="123"/>
      <c r="N313" s="124"/>
      <c r="O313" s="124"/>
      <c r="P313" s="125">
        <f>SUM(P314:P322)</f>
        <v>7.5566349999999991</v>
      </c>
      <c r="Q313" s="124"/>
      <c r="R313" s="125">
        <f>SUM(R314:R322)</f>
        <v>1.116E-2</v>
      </c>
      <c r="S313" s="124"/>
      <c r="T313" s="126">
        <f>SUM(T314:T322)</f>
        <v>0</v>
      </c>
      <c r="AR313" s="120" t="s">
        <v>85</v>
      </c>
      <c r="AT313" s="127" t="s">
        <v>74</v>
      </c>
      <c r="AU313" s="127" t="s">
        <v>83</v>
      </c>
      <c r="AY313" s="120" t="s">
        <v>141</v>
      </c>
      <c r="BK313" s="128">
        <f>SUM(BK314:BK322)</f>
        <v>0</v>
      </c>
    </row>
    <row r="314" spans="1:65" s="2" customFormat="1" ht="14.4" customHeight="1">
      <c r="A314" s="30"/>
      <c r="B314" s="131"/>
      <c r="C314" s="132" t="s">
        <v>599</v>
      </c>
      <c r="D314" s="132" t="s">
        <v>143</v>
      </c>
      <c r="E314" s="133" t="s">
        <v>600</v>
      </c>
      <c r="F314" s="134" t="s">
        <v>601</v>
      </c>
      <c r="G314" s="135" t="s">
        <v>176</v>
      </c>
      <c r="H314" s="136">
        <v>5</v>
      </c>
      <c r="I314" s="137"/>
      <c r="J314" s="137">
        <f t="shared" ref="J314:J322" si="10">ROUND(I314*H314,2)</f>
        <v>0</v>
      </c>
      <c r="K314" s="134" t="s">
        <v>147</v>
      </c>
      <c r="L314" s="31"/>
      <c r="M314" s="138" t="s">
        <v>3</v>
      </c>
      <c r="N314" s="139" t="s">
        <v>46</v>
      </c>
      <c r="O314" s="140">
        <v>0.69</v>
      </c>
      <c r="P314" s="140">
        <f t="shared" ref="P314:P322" si="11">O314*H314</f>
        <v>3.4499999999999997</v>
      </c>
      <c r="Q314" s="140">
        <v>1.57E-3</v>
      </c>
      <c r="R314" s="140">
        <f t="shared" ref="R314:R322" si="12">Q314*H314</f>
        <v>7.8499999999999993E-3</v>
      </c>
      <c r="S314" s="140">
        <v>0</v>
      </c>
      <c r="T314" s="141">
        <f t="shared" ref="T314:T322" si="13">S314*H314</f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42" t="s">
        <v>217</v>
      </c>
      <c r="AT314" s="142" t="s">
        <v>143</v>
      </c>
      <c r="AU314" s="142" t="s">
        <v>85</v>
      </c>
      <c r="AY314" s="18" t="s">
        <v>141</v>
      </c>
      <c r="BE314" s="143">
        <f t="shared" ref="BE314:BE322" si="14">IF(N314="základní",J314,0)</f>
        <v>0</v>
      </c>
      <c r="BF314" s="143">
        <f t="shared" ref="BF314:BF322" si="15">IF(N314="snížená",J314,0)</f>
        <v>0</v>
      </c>
      <c r="BG314" s="143">
        <f t="shared" ref="BG314:BG322" si="16">IF(N314="zákl. přenesená",J314,0)</f>
        <v>0</v>
      </c>
      <c r="BH314" s="143">
        <f t="shared" ref="BH314:BH322" si="17">IF(N314="sníž. přenesená",J314,0)</f>
        <v>0</v>
      </c>
      <c r="BI314" s="143">
        <f t="shared" ref="BI314:BI322" si="18">IF(N314="nulová",J314,0)</f>
        <v>0</v>
      </c>
      <c r="BJ314" s="18" t="s">
        <v>83</v>
      </c>
      <c r="BK314" s="143">
        <f t="shared" ref="BK314:BK322" si="19">ROUND(I314*H314,2)</f>
        <v>0</v>
      </c>
      <c r="BL314" s="18" t="s">
        <v>217</v>
      </c>
      <c r="BM314" s="142" t="s">
        <v>602</v>
      </c>
    </row>
    <row r="315" spans="1:65" s="2" customFormat="1" ht="14.4" customHeight="1">
      <c r="A315" s="30"/>
      <c r="B315" s="131"/>
      <c r="C315" s="132" t="s">
        <v>603</v>
      </c>
      <c r="D315" s="132" t="s">
        <v>143</v>
      </c>
      <c r="E315" s="133" t="s">
        <v>604</v>
      </c>
      <c r="F315" s="134" t="s">
        <v>605</v>
      </c>
      <c r="G315" s="135" t="s">
        <v>176</v>
      </c>
      <c r="H315" s="136">
        <v>6.5</v>
      </c>
      <c r="I315" s="137"/>
      <c r="J315" s="137">
        <f t="shared" si="10"/>
        <v>0</v>
      </c>
      <c r="K315" s="134" t="s">
        <v>147</v>
      </c>
      <c r="L315" s="31"/>
      <c r="M315" s="138" t="s">
        <v>3</v>
      </c>
      <c r="N315" s="139" t="s">
        <v>46</v>
      </c>
      <c r="O315" s="140">
        <v>0.39200000000000002</v>
      </c>
      <c r="P315" s="140">
        <f t="shared" si="11"/>
        <v>2.548</v>
      </c>
      <c r="Q315" s="140">
        <v>3.6000000000000002E-4</v>
      </c>
      <c r="R315" s="140">
        <f t="shared" si="12"/>
        <v>2.3400000000000001E-3</v>
      </c>
      <c r="S315" s="140">
        <v>0</v>
      </c>
      <c r="T315" s="141">
        <f t="shared" si="13"/>
        <v>0</v>
      </c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R315" s="142" t="s">
        <v>217</v>
      </c>
      <c r="AT315" s="142" t="s">
        <v>143</v>
      </c>
      <c r="AU315" s="142" t="s">
        <v>85</v>
      </c>
      <c r="AY315" s="18" t="s">
        <v>141</v>
      </c>
      <c r="BE315" s="143">
        <f t="shared" si="14"/>
        <v>0</v>
      </c>
      <c r="BF315" s="143">
        <f t="shared" si="15"/>
        <v>0</v>
      </c>
      <c r="BG315" s="143">
        <f t="shared" si="16"/>
        <v>0</v>
      </c>
      <c r="BH315" s="143">
        <f t="shared" si="17"/>
        <v>0</v>
      </c>
      <c r="BI315" s="143">
        <f t="shared" si="18"/>
        <v>0</v>
      </c>
      <c r="BJ315" s="18" t="s">
        <v>83</v>
      </c>
      <c r="BK315" s="143">
        <f t="shared" si="19"/>
        <v>0</v>
      </c>
      <c r="BL315" s="18" t="s">
        <v>217</v>
      </c>
      <c r="BM315" s="142" t="s">
        <v>606</v>
      </c>
    </row>
    <row r="316" spans="1:65" s="2" customFormat="1" ht="14.4" customHeight="1">
      <c r="A316" s="30"/>
      <c r="B316" s="131"/>
      <c r="C316" s="132" t="s">
        <v>607</v>
      </c>
      <c r="D316" s="132" t="s">
        <v>143</v>
      </c>
      <c r="E316" s="133" t="s">
        <v>608</v>
      </c>
      <c r="F316" s="134" t="s">
        <v>609</v>
      </c>
      <c r="G316" s="135" t="s">
        <v>167</v>
      </c>
      <c r="H316" s="136">
        <v>2</v>
      </c>
      <c r="I316" s="137"/>
      <c r="J316" s="137">
        <f t="shared" si="10"/>
        <v>0</v>
      </c>
      <c r="K316" s="134" t="s">
        <v>147</v>
      </c>
      <c r="L316" s="31"/>
      <c r="M316" s="138" t="s">
        <v>3</v>
      </c>
      <c r="N316" s="139" t="s">
        <v>46</v>
      </c>
      <c r="O316" s="140">
        <v>0.157</v>
      </c>
      <c r="P316" s="140">
        <f t="shared" si="11"/>
        <v>0.314</v>
      </c>
      <c r="Q316" s="140">
        <v>0</v>
      </c>
      <c r="R316" s="140">
        <f t="shared" si="12"/>
        <v>0</v>
      </c>
      <c r="S316" s="140">
        <v>0</v>
      </c>
      <c r="T316" s="141">
        <f t="shared" si="13"/>
        <v>0</v>
      </c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R316" s="142" t="s">
        <v>217</v>
      </c>
      <c r="AT316" s="142" t="s">
        <v>143</v>
      </c>
      <c r="AU316" s="142" t="s">
        <v>85</v>
      </c>
      <c r="AY316" s="18" t="s">
        <v>141</v>
      </c>
      <c r="BE316" s="143">
        <f t="shared" si="14"/>
        <v>0</v>
      </c>
      <c r="BF316" s="143">
        <f t="shared" si="15"/>
        <v>0</v>
      </c>
      <c r="BG316" s="143">
        <f t="shared" si="16"/>
        <v>0</v>
      </c>
      <c r="BH316" s="143">
        <f t="shared" si="17"/>
        <v>0</v>
      </c>
      <c r="BI316" s="143">
        <f t="shared" si="18"/>
        <v>0</v>
      </c>
      <c r="BJ316" s="18" t="s">
        <v>83</v>
      </c>
      <c r="BK316" s="143">
        <f t="shared" si="19"/>
        <v>0</v>
      </c>
      <c r="BL316" s="18" t="s">
        <v>217</v>
      </c>
      <c r="BM316" s="142" t="s">
        <v>610</v>
      </c>
    </row>
    <row r="317" spans="1:65" s="2" customFormat="1" ht="14.4" customHeight="1">
      <c r="A317" s="30"/>
      <c r="B317" s="131"/>
      <c r="C317" s="132" t="s">
        <v>611</v>
      </c>
      <c r="D317" s="132" t="s">
        <v>143</v>
      </c>
      <c r="E317" s="133" t="s">
        <v>612</v>
      </c>
      <c r="F317" s="134" t="s">
        <v>613</v>
      </c>
      <c r="G317" s="135" t="s">
        <v>167</v>
      </c>
      <c r="H317" s="136">
        <v>1</v>
      </c>
      <c r="I317" s="137"/>
      <c r="J317" s="137">
        <f t="shared" si="10"/>
        <v>0</v>
      </c>
      <c r="K317" s="134" t="s">
        <v>147</v>
      </c>
      <c r="L317" s="31"/>
      <c r="M317" s="138" t="s">
        <v>3</v>
      </c>
      <c r="N317" s="139" t="s">
        <v>46</v>
      </c>
      <c r="O317" s="140">
        <v>0.25900000000000001</v>
      </c>
      <c r="P317" s="140">
        <f t="shared" si="11"/>
        <v>0.25900000000000001</v>
      </c>
      <c r="Q317" s="140">
        <v>0</v>
      </c>
      <c r="R317" s="140">
        <f t="shared" si="12"/>
        <v>0</v>
      </c>
      <c r="S317" s="140">
        <v>0</v>
      </c>
      <c r="T317" s="141">
        <f t="shared" si="13"/>
        <v>0</v>
      </c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R317" s="142" t="s">
        <v>217</v>
      </c>
      <c r="AT317" s="142" t="s">
        <v>143</v>
      </c>
      <c r="AU317" s="142" t="s">
        <v>85</v>
      </c>
      <c r="AY317" s="18" t="s">
        <v>141</v>
      </c>
      <c r="BE317" s="143">
        <f t="shared" si="14"/>
        <v>0</v>
      </c>
      <c r="BF317" s="143">
        <f t="shared" si="15"/>
        <v>0</v>
      </c>
      <c r="BG317" s="143">
        <f t="shared" si="16"/>
        <v>0</v>
      </c>
      <c r="BH317" s="143">
        <f t="shared" si="17"/>
        <v>0</v>
      </c>
      <c r="BI317" s="143">
        <f t="shared" si="18"/>
        <v>0</v>
      </c>
      <c r="BJ317" s="18" t="s">
        <v>83</v>
      </c>
      <c r="BK317" s="143">
        <f t="shared" si="19"/>
        <v>0</v>
      </c>
      <c r="BL317" s="18" t="s">
        <v>217</v>
      </c>
      <c r="BM317" s="142" t="s">
        <v>614</v>
      </c>
    </row>
    <row r="318" spans="1:65" s="2" customFormat="1" ht="14.4" customHeight="1">
      <c r="A318" s="30"/>
      <c r="B318" s="131"/>
      <c r="C318" s="132" t="s">
        <v>615</v>
      </c>
      <c r="D318" s="132" t="s">
        <v>143</v>
      </c>
      <c r="E318" s="133" t="s">
        <v>616</v>
      </c>
      <c r="F318" s="134" t="s">
        <v>617</v>
      </c>
      <c r="G318" s="135" t="s">
        <v>167</v>
      </c>
      <c r="H318" s="136">
        <v>2</v>
      </c>
      <c r="I318" s="137"/>
      <c r="J318" s="137">
        <f t="shared" si="10"/>
        <v>0</v>
      </c>
      <c r="K318" s="134" t="s">
        <v>147</v>
      </c>
      <c r="L318" s="31"/>
      <c r="M318" s="138" t="s">
        <v>3</v>
      </c>
      <c r="N318" s="139" t="s">
        <v>46</v>
      </c>
      <c r="O318" s="140">
        <v>0.113</v>
      </c>
      <c r="P318" s="140">
        <f t="shared" si="11"/>
        <v>0.22600000000000001</v>
      </c>
      <c r="Q318" s="140">
        <v>3.4000000000000002E-4</v>
      </c>
      <c r="R318" s="140">
        <f t="shared" si="12"/>
        <v>6.8000000000000005E-4</v>
      </c>
      <c r="S318" s="140">
        <v>0</v>
      </c>
      <c r="T318" s="141">
        <f t="shared" si="13"/>
        <v>0</v>
      </c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R318" s="142" t="s">
        <v>217</v>
      </c>
      <c r="AT318" s="142" t="s">
        <v>143</v>
      </c>
      <c r="AU318" s="142" t="s">
        <v>85</v>
      </c>
      <c r="AY318" s="18" t="s">
        <v>141</v>
      </c>
      <c r="BE318" s="143">
        <f t="shared" si="14"/>
        <v>0</v>
      </c>
      <c r="BF318" s="143">
        <f t="shared" si="15"/>
        <v>0</v>
      </c>
      <c r="BG318" s="143">
        <f t="shared" si="16"/>
        <v>0</v>
      </c>
      <c r="BH318" s="143">
        <f t="shared" si="17"/>
        <v>0</v>
      </c>
      <c r="BI318" s="143">
        <f t="shared" si="18"/>
        <v>0</v>
      </c>
      <c r="BJ318" s="18" t="s">
        <v>83</v>
      </c>
      <c r="BK318" s="143">
        <f t="shared" si="19"/>
        <v>0</v>
      </c>
      <c r="BL318" s="18" t="s">
        <v>217</v>
      </c>
      <c r="BM318" s="142" t="s">
        <v>618</v>
      </c>
    </row>
    <row r="319" spans="1:65" s="2" customFormat="1" ht="14.4" customHeight="1">
      <c r="A319" s="30"/>
      <c r="B319" s="131"/>
      <c r="C319" s="132" t="s">
        <v>619</v>
      </c>
      <c r="D319" s="132" t="s">
        <v>143</v>
      </c>
      <c r="E319" s="133" t="s">
        <v>620</v>
      </c>
      <c r="F319" s="134" t="s">
        <v>621</v>
      </c>
      <c r="G319" s="135" t="s">
        <v>167</v>
      </c>
      <c r="H319" s="136">
        <v>1</v>
      </c>
      <c r="I319" s="137"/>
      <c r="J319" s="137">
        <f t="shared" si="10"/>
        <v>0</v>
      </c>
      <c r="K319" s="134" t="s">
        <v>147</v>
      </c>
      <c r="L319" s="31"/>
      <c r="M319" s="138" t="s">
        <v>3</v>
      </c>
      <c r="N319" s="139" t="s">
        <v>46</v>
      </c>
      <c r="O319" s="140">
        <v>0.17699999999999999</v>
      </c>
      <c r="P319" s="140">
        <f t="shared" si="11"/>
        <v>0.17699999999999999</v>
      </c>
      <c r="Q319" s="140">
        <v>2.9E-4</v>
      </c>
      <c r="R319" s="140">
        <f t="shared" si="12"/>
        <v>2.9E-4</v>
      </c>
      <c r="S319" s="140">
        <v>0</v>
      </c>
      <c r="T319" s="141">
        <f t="shared" si="13"/>
        <v>0</v>
      </c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R319" s="142" t="s">
        <v>217</v>
      </c>
      <c r="AT319" s="142" t="s">
        <v>143</v>
      </c>
      <c r="AU319" s="142" t="s">
        <v>85</v>
      </c>
      <c r="AY319" s="18" t="s">
        <v>141</v>
      </c>
      <c r="BE319" s="143">
        <f t="shared" si="14"/>
        <v>0</v>
      </c>
      <c r="BF319" s="143">
        <f t="shared" si="15"/>
        <v>0</v>
      </c>
      <c r="BG319" s="143">
        <f t="shared" si="16"/>
        <v>0</v>
      </c>
      <c r="BH319" s="143">
        <f t="shared" si="17"/>
        <v>0</v>
      </c>
      <c r="BI319" s="143">
        <f t="shared" si="18"/>
        <v>0</v>
      </c>
      <c r="BJ319" s="18" t="s">
        <v>83</v>
      </c>
      <c r="BK319" s="143">
        <f t="shared" si="19"/>
        <v>0</v>
      </c>
      <c r="BL319" s="18" t="s">
        <v>217</v>
      </c>
      <c r="BM319" s="142" t="s">
        <v>622</v>
      </c>
    </row>
    <row r="320" spans="1:65" s="2" customFormat="1" ht="14.4" customHeight="1">
      <c r="A320" s="30"/>
      <c r="B320" s="131"/>
      <c r="C320" s="132" t="s">
        <v>623</v>
      </c>
      <c r="D320" s="132" t="s">
        <v>143</v>
      </c>
      <c r="E320" s="133" t="s">
        <v>624</v>
      </c>
      <c r="F320" s="134" t="s">
        <v>625</v>
      </c>
      <c r="G320" s="135" t="s">
        <v>176</v>
      </c>
      <c r="H320" s="136">
        <v>11.5</v>
      </c>
      <c r="I320" s="137"/>
      <c r="J320" s="137">
        <f t="shared" si="10"/>
        <v>0</v>
      </c>
      <c r="K320" s="134" t="s">
        <v>147</v>
      </c>
      <c r="L320" s="31"/>
      <c r="M320" s="138" t="s">
        <v>3</v>
      </c>
      <c r="N320" s="139" t="s">
        <v>46</v>
      </c>
      <c r="O320" s="140">
        <v>4.8000000000000001E-2</v>
      </c>
      <c r="P320" s="140">
        <f t="shared" si="11"/>
        <v>0.55200000000000005</v>
      </c>
      <c r="Q320" s="140">
        <v>0</v>
      </c>
      <c r="R320" s="140">
        <f t="shared" si="12"/>
        <v>0</v>
      </c>
      <c r="S320" s="140">
        <v>0</v>
      </c>
      <c r="T320" s="141">
        <f t="shared" si="13"/>
        <v>0</v>
      </c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R320" s="142" t="s">
        <v>217</v>
      </c>
      <c r="AT320" s="142" t="s">
        <v>143</v>
      </c>
      <c r="AU320" s="142" t="s">
        <v>85</v>
      </c>
      <c r="AY320" s="18" t="s">
        <v>141</v>
      </c>
      <c r="BE320" s="143">
        <f t="shared" si="14"/>
        <v>0</v>
      </c>
      <c r="BF320" s="143">
        <f t="shared" si="15"/>
        <v>0</v>
      </c>
      <c r="BG320" s="143">
        <f t="shared" si="16"/>
        <v>0</v>
      </c>
      <c r="BH320" s="143">
        <f t="shared" si="17"/>
        <v>0</v>
      </c>
      <c r="BI320" s="143">
        <f t="shared" si="18"/>
        <v>0</v>
      </c>
      <c r="BJ320" s="18" t="s">
        <v>83</v>
      </c>
      <c r="BK320" s="143">
        <f t="shared" si="19"/>
        <v>0</v>
      </c>
      <c r="BL320" s="18" t="s">
        <v>217</v>
      </c>
      <c r="BM320" s="142" t="s">
        <v>626</v>
      </c>
    </row>
    <row r="321" spans="1:65" s="2" customFormat="1" ht="24.15" customHeight="1">
      <c r="A321" s="30"/>
      <c r="B321" s="131"/>
      <c r="C321" s="132" t="s">
        <v>627</v>
      </c>
      <c r="D321" s="132" t="s">
        <v>143</v>
      </c>
      <c r="E321" s="133" t="s">
        <v>628</v>
      </c>
      <c r="F321" s="134" t="s">
        <v>629</v>
      </c>
      <c r="G321" s="135" t="s">
        <v>234</v>
      </c>
      <c r="H321" s="136">
        <v>1.0999999999999999E-2</v>
      </c>
      <c r="I321" s="137"/>
      <c r="J321" s="137">
        <f t="shared" si="10"/>
        <v>0</v>
      </c>
      <c r="K321" s="134" t="s">
        <v>147</v>
      </c>
      <c r="L321" s="31"/>
      <c r="M321" s="138" t="s">
        <v>3</v>
      </c>
      <c r="N321" s="139" t="s">
        <v>46</v>
      </c>
      <c r="O321" s="140">
        <v>1.575</v>
      </c>
      <c r="P321" s="140">
        <f t="shared" si="11"/>
        <v>1.7325E-2</v>
      </c>
      <c r="Q321" s="140">
        <v>0</v>
      </c>
      <c r="R321" s="140">
        <f t="shared" si="12"/>
        <v>0</v>
      </c>
      <c r="S321" s="140">
        <v>0</v>
      </c>
      <c r="T321" s="141">
        <f t="shared" si="13"/>
        <v>0</v>
      </c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R321" s="142" t="s">
        <v>217</v>
      </c>
      <c r="AT321" s="142" t="s">
        <v>143</v>
      </c>
      <c r="AU321" s="142" t="s">
        <v>85</v>
      </c>
      <c r="AY321" s="18" t="s">
        <v>141</v>
      </c>
      <c r="BE321" s="143">
        <f t="shared" si="14"/>
        <v>0</v>
      </c>
      <c r="BF321" s="143">
        <f t="shared" si="15"/>
        <v>0</v>
      </c>
      <c r="BG321" s="143">
        <f t="shared" si="16"/>
        <v>0</v>
      </c>
      <c r="BH321" s="143">
        <f t="shared" si="17"/>
        <v>0</v>
      </c>
      <c r="BI321" s="143">
        <f t="shared" si="18"/>
        <v>0</v>
      </c>
      <c r="BJ321" s="18" t="s">
        <v>83</v>
      </c>
      <c r="BK321" s="143">
        <f t="shared" si="19"/>
        <v>0</v>
      </c>
      <c r="BL321" s="18" t="s">
        <v>217</v>
      </c>
      <c r="BM321" s="142" t="s">
        <v>630</v>
      </c>
    </row>
    <row r="322" spans="1:65" s="2" customFormat="1" ht="24.15" customHeight="1">
      <c r="A322" s="30"/>
      <c r="B322" s="131"/>
      <c r="C322" s="132" t="s">
        <v>631</v>
      </c>
      <c r="D322" s="132" t="s">
        <v>143</v>
      </c>
      <c r="E322" s="133" t="s">
        <v>632</v>
      </c>
      <c r="F322" s="134" t="s">
        <v>633</v>
      </c>
      <c r="G322" s="135" t="s">
        <v>234</v>
      </c>
      <c r="H322" s="136">
        <v>1.0999999999999999E-2</v>
      </c>
      <c r="I322" s="137"/>
      <c r="J322" s="137">
        <f t="shared" si="10"/>
        <v>0</v>
      </c>
      <c r="K322" s="134" t="s">
        <v>147</v>
      </c>
      <c r="L322" s="31"/>
      <c r="M322" s="138" t="s">
        <v>3</v>
      </c>
      <c r="N322" s="139" t="s">
        <v>46</v>
      </c>
      <c r="O322" s="140">
        <v>1.21</v>
      </c>
      <c r="P322" s="140">
        <f t="shared" si="11"/>
        <v>1.3309999999999999E-2</v>
      </c>
      <c r="Q322" s="140">
        <v>0</v>
      </c>
      <c r="R322" s="140">
        <f t="shared" si="12"/>
        <v>0</v>
      </c>
      <c r="S322" s="140">
        <v>0</v>
      </c>
      <c r="T322" s="141">
        <f t="shared" si="13"/>
        <v>0</v>
      </c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R322" s="142" t="s">
        <v>217</v>
      </c>
      <c r="AT322" s="142" t="s">
        <v>143</v>
      </c>
      <c r="AU322" s="142" t="s">
        <v>85</v>
      </c>
      <c r="AY322" s="18" t="s">
        <v>141</v>
      </c>
      <c r="BE322" s="143">
        <f t="shared" si="14"/>
        <v>0</v>
      </c>
      <c r="BF322" s="143">
        <f t="shared" si="15"/>
        <v>0</v>
      </c>
      <c r="BG322" s="143">
        <f t="shared" si="16"/>
        <v>0</v>
      </c>
      <c r="BH322" s="143">
        <f t="shared" si="17"/>
        <v>0</v>
      </c>
      <c r="BI322" s="143">
        <f t="shared" si="18"/>
        <v>0</v>
      </c>
      <c r="BJ322" s="18" t="s">
        <v>83</v>
      </c>
      <c r="BK322" s="143">
        <f t="shared" si="19"/>
        <v>0</v>
      </c>
      <c r="BL322" s="18" t="s">
        <v>217</v>
      </c>
      <c r="BM322" s="142" t="s">
        <v>634</v>
      </c>
    </row>
    <row r="323" spans="1:65" s="12" customFormat="1" ht="22.95" customHeight="1">
      <c r="B323" s="119"/>
      <c r="D323" s="120" t="s">
        <v>74</v>
      </c>
      <c r="E323" s="129" t="s">
        <v>635</v>
      </c>
      <c r="F323" s="129" t="s">
        <v>636</v>
      </c>
      <c r="J323" s="130">
        <f>BK323</f>
        <v>0</v>
      </c>
      <c r="L323" s="119"/>
      <c r="M323" s="123"/>
      <c r="N323" s="124"/>
      <c r="O323" s="124"/>
      <c r="P323" s="125">
        <f>SUM(P324:P332)</f>
        <v>39.252340999999994</v>
      </c>
      <c r="Q323" s="124"/>
      <c r="R323" s="125">
        <f>SUM(R324:R332)</f>
        <v>0.24062000000000003</v>
      </c>
      <c r="S323" s="124"/>
      <c r="T323" s="126">
        <f>SUM(T324:T332)</f>
        <v>0</v>
      </c>
      <c r="AR323" s="120" t="s">
        <v>85</v>
      </c>
      <c r="AT323" s="127" t="s">
        <v>74</v>
      </c>
      <c r="AU323" s="127" t="s">
        <v>83</v>
      </c>
      <c r="AY323" s="120" t="s">
        <v>141</v>
      </c>
      <c r="BK323" s="128">
        <f>SUM(BK324:BK332)</f>
        <v>0</v>
      </c>
    </row>
    <row r="324" spans="1:65" s="2" customFormat="1" ht="14.4" customHeight="1">
      <c r="A324" s="30"/>
      <c r="B324" s="131"/>
      <c r="C324" s="132" t="s">
        <v>637</v>
      </c>
      <c r="D324" s="132" t="s">
        <v>143</v>
      </c>
      <c r="E324" s="133" t="s">
        <v>638</v>
      </c>
      <c r="F324" s="134" t="s">
        <v>639</v>
      </c>
      <c r="G324" s="135" t="s">
        <v>176</v>
      </c>
      <c r="H324" s="136">
        <v>64.5</v>
      </c>
      <c r="I324" s="137"/>
      <c r="J324" s="137">
        <f t="shared" ref="J324:J332" si="20">ROUND(I324*H324,2)</f>
        <v>0</v>
      </c>
      <c r="K324" s="134" t="s">
        <v>147</v>
      </c>
      <c r="L324" s="31"/>
      <c r="M324" s="138" t="s">
        <v>3</v>
      </c>
      <c r="N324" s="139" t="s">
        <v>46</v>
      </c>
      <c r="O324" s="140">
        <v>0.24099999999999999</v>
      </c>
      <c r="P324" s="140">
        <f t="shared" ref="P324:P332" si="21">O324*H324</f>
        <v>15.544499999999999</v>
      </c>
      <c r="Q324" s="140">
        <v>1.1900000000000001E-3</v>
      </c>
      <c r="R324" s="140">
        <f t="shared" ref="R324:R332" si="22">Q324*H324</f>
        <v>7.6755000000000004E-2</v>
      </c>
      <c r="S324" s="140">
        <v>0</v>
      </c>
      <c r="T324" s="141">
        <f t="shared" ref="T324:T332" si="23">S324*H324</f>
        <v>0</v>
      </c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R324" s="142" t="s">
        <v>217</v>
      </c>
      <c r="AT324" s="142" t="s">
        <v>143</v>
      </c>
      <c r="AU324" s="142" t="s">
        <v>85</v>
      </c>
      <c r="AY324" s="18" t="s">
        <v>141</v>
      </c>
      <c r="BE324" s="143">
        <f t="shared" ref="BE324:BE332" si="24">IF(N324="základní",J324,0)</f>
        <v>0</v>
      </c>
      <c r="BF324" s="143">
        <f t="shared" ref="BF324:BF332" si="25">IF(N324="snížená",J324,0)</f>
        <v>0</v>
      </c>
      <c r="BG324" s="143">
        <f t="shared" ref="BG324:BG332" si="26">IF(N324="zákl. přenesená",J324,0)</f>
        <v>0</v>
      </c>
      <c r="BH324" s="143">
        <f t="shared" ref="BH324:BH332" si="27">IF(N324="sníž. přenesená",J324,0)</f>
        <v>0</v>
      </c>
      <c r="BI324" s="143">
        <f t="shared" ref="BI324:BI332" si="28">IF(N324="nulová",J324,0)</f>
        <v>0</v>
      </c>
      <c r="BJ324" s="18" t="s">
        <v>83</v>
      </c>
      <c r="BK324" s="143">
        <f t="shared" ref="BK324:BK332" si="29">ROUND(I324*H324,2)</f>
        <v>0</v>
      </c>
      <c r="BL324" s="18" t="s">
        <v>217</v>
      </c>
      <c r="BM324" s="142" t="s">
        <v>640</v>
      </c>
    </row>
    <row r="325" spans="1:65" s="2" customFormat="1" ht="14.4" customHeight="1">
      <c r="A325" s="30"/>
      <c r="B325" s="131"/>
      <c r="C325" s="132" t="s">
        <v>641</v>
      </c>
      <c r="D325" s="132" t="s">
        <v>143</v>
      </c>
      <c r="E325" s="133" t="s">
        <v>642</v>
      </c>
      <c r="F325" s="134" t="s">
        <v>643</v>
      </c>
      <c r="G325" s="135" t="s">
        <v>176</v>
      </c>
      <c r="H325" s="136">
        <v>64.5</v>
      </c>
      <c r="I325" s="137"/>
      <c r="J325" s="137">
        <f t="shared" si="20"/>
        <v>0</v>
      </c>
      <c r="K325" s="134" t="s">
        <v>147</v>
      </c>
      <c r="L325" s="31"/>
      <c r="M325" s="138" t="s">
        <v>3</v>
      </c>
      <c r="N325" s="139" t="s">
        <v>46</v>
      </c>
      <c r="O325" s="140">
        <v>1.7000000000000001E-2</v>
      </c>
      <c r="P325" s="140">
        <f t="shared" si="21"/>
        <v>1.0965</v>
      </c>
      <c r="Q325" s="140">
        <v>1.92E-3</v>
      </c>
      <c r="R325" s="140">
        <f t="shared" si="22"/>
        <v>0.12384000000000001</v>
      </c>
      <c r="S325" s="140">
        <v>0</v>
      </c>
      <c r="T325" s="141">
        <f t="shared" si="23"/>
        <v>0</v>
      </c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R325" s="142" t="s">
        <v>217</v>
      </c>
      <c r="AT325" s="142" t="s">
        <v>143</v>
      </c>
      <c r="AU325" s="142" t="s">
        <v>85</v>
      </c>
      <c r="AY325" s="18" t="s">
        <v>141</v>
      </c>
      <c r="BE325" s="143">
        <f t="shared" si="24"/>
        <v>0</v>
      </c>
      <c r="BF325" s="143">
        <f t="shared" si="25"/>
        <v>0</v>
      </c>
      <c r="BG325" s="143">
        <f t="shared" si="26"/>
        <v>0</v>
      </c>
      <c r="BH325" s="143">
        <f t="shared" si="27"/>
        <v>0</v>
      </c>
      <c r="BI325" s="143">
        <f t="shared" si="28"/>
        <v>0</v>
      </c>
      <c r="BJ325" s="18" t="s">
        <v>83</v>
      </c>
      <c r="BK325" s="143">
        <f t="shared" si="29"/>
        <v>0</v>
      </c>
      <c r="BL325" s="18" t="s">
        <v>217</v>
      </c>
      <c r="BM325" s="142" t="s">
        <v>644</v>
      </c>
    </row>
    <row r="326" spans="1:65" s="2" customFormat="1" ht="14.4" customHeight="1">
      <c r="A326" s="30"/>
      <c r="B326" s="131"/>
      <c r="C326" s="132" t="s">
        <v>645</v>
      </c>
      <c r="D326" s="132" t="s">
        <v>143</v>
      </c>
      <c r="E326" s="133" t="s">
        <v>646</v>
      </c>
      <c r="F326" s="134" t="s">
        <v>647</v>
      </c>
      <c r="G326" s="135" t="s">
        <v>167</v>
      </c>
      <c r="H326" s="136">
        <v>8</v>
      </c>
      <c r="I326" s="137"/>
      <c r="J326" s="137">
        <f t="shared" si="20"/>
        <v>0</v>
      </c>
      <c r="K326" s="134" t="s">
        <v>147</v>
      </c>
      <c r="L326" s="31"/>
      <c r="M326" s="138" t="s">
        <v>3</v>
      </c>
      <c r="N326" s="139" t="s">
        <v>46</v>
      </c>
      <c r="O326" s="140">
        <v>0.42499999999999999</v>
      </c>
      <c r="P326" s="140">
        <f t="shared" si="21"/>
        <v>3.4</v>
      </c>
      <c r="Q326" s="140">
        <v>0</v>
      </c>
      <c r="R326" s="140">
        <f t="shared" si="22"/>
        <v>0</v>
      </c>
      <c r="S326" s="140">
        <v>0</v>
      </c>
      <c r="T326" s="141">
        <f t="shared" si="23"/>
        <v>0</v>
      </c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R326" s="142" t="s">
        <v>217</v>
      </c>
      <c r="AT326" s="142" t="s">
        <v>143</v>
      </c>
      <c r="AU326" s="142" t="s">
        <v>85</v>
      </c>
      <c r="AY326" s="18" t="s">
        <v>141</v>
      </c>
      <c r="BE326" s="143">
        <f t="shared" si="24"/>
        <v>0</v>
      </c>
      <c r="BF326" s="143">
        <f t="shared" si="25"/>
        <v>0</v>
      </c>
      <c r="BG326" s="143">
        <f t="shared" si="26"/>
        <v>0</v>
      </c>
      <c r="BH326" s="143">
        <f t="shared" si="27"/>
        <v>0</v>
      </c>
      <c r="BI326" s="143">
        <f t="shared" si="28"/>
        <v>0</v>
      </c>
      <c r="BJ326" s="18" t="s">
        <v>83</v>
      </c>
      <c r="BK326" s="143">
        <f t="shared" si="29"/>
        <v>0</v>
      </c>
      <c r="BL326" s="18" t="s">
        <v>217</v>
      </c>
      <c r="BM326" s="142" t="s">
        <v>648</v>
      </c>
    </row>
    <row r="327" spans="1:65" s="2" customFormat="1" ht="14.4" customHeight="1">
      <c r="A327" s="30"/>
      <c r="B327" s="131"/>
      <c r="C327" s="132" t="s">
        <v>649</v>
      </c>
      <c r="D327" s="132" t="s">
        <v>143</v>
      </c>
      <c r="E327" s="133" t="s">
        <v>650</v>
      </c>
      <c r="F327" s="134" t="s">
        <v>651</v>
      </c>
      <c r="G327" s="135" t="s">
        <v>167</v>
      </c>
      <c r="H327" s="136">
        <v>1</v>
      </c>
      <c r="I327" s="137"/>
      <c r="J327" s="137">
        <f t="shared" si="20"/>
        <v>0</v>
      </c>
      <c r="K327" s="134" t="s">
        <v>147</v>
      </c>
      <c r="L327" s="31"/>
      <c r="M327" s="138" t="s">
        <v>3</v>
      </c>
      <c r="N327" s="139" t="s">
        <v>46</v>
      </c>
      <c r="O327" s="140">
        <v>1.25</v>
      </c>
      <c r="P327" s="140">
        <f t="shared" si="21"/>
        <v>1.25</v>
      </c>
      <c r="Q327" s="140">
        <v>1.158E-2</v>
      </c>
      <c r="R327" s="140">
        <f t="shared" si="22"/>
        <v>1.158E-2</v>
      </c>
      <c r="S327" s="140">
        <v>0</v>
      </c>
      <c r="T327" s="141">
        <f t="shared" si="23"/>
        <v>0</v>
      </c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R327" s="142" t="s">
        <v>217</v>
      </c>
      <c r="AT327" s="142" t="s">
        <v>143</v>
      </c>
      <c r="AU327" s="142" t="s">
        <v>85</v>
      </c>
      <c r="AY327" s="18" t="s">
        <v>141</v>
      </c>
      <c r="BE327" s="143">
        <f t="shared" si="24"/>
        <v>0</v>
      </c>
      <c r="BF327" s="143">
        <f t="shared" si="25"/>
        <v>0</v>
      </c>
      <c r="BG327" s="143">
        <f t="shared" si="26"/>
        <v>0</v>
      </c>
      <c r="BH327" s="143">
        <f t="shared" si="27"/>
        <v>0</v>
      </c>
      <c r="BI327" s="143">
        <f t="shared" si="28"/>
        <v>0</v>
      </c>
      <c r="BJ327" s="18" t="s">
        <v>83</v>
      </c>
      <c r="BK327" s="143">
        <f t="shared" si="29"/>
        <v>0</v>
      </c>
      <c r="BL327" s="18" t="s">
        <v>217</v>
      </c>
      <c r="BM327" s="142" t="s">
        <v>652</v>
      </c>
    </row>
    <row r="328" spans="1:65" s="2" customFormat="1" ht="14.4" customHeight="1">
      <c r="A328" s="30"/>
      <c r="B328" s="131"/>
      <c r="C328" s="132" t="s">
        <v>653</v>
      </c>
      <c r="D328" s="132" t="s">
        <v>143</v>
      </c>
      <c r="E328" s="133" t="s">
        <v>654</v>
      </c>
      <c r="F328" s="134" t="s">
        <v>655</v>
      </c>
      <c r="G328" s="135" t="s">
        <v>656</v>
      </c>
      <c r="H328" s="136">
        <v>1</v>
      </c>
      <c r="I328" s="137"/>
      <c r="J328" s="137">
        <f t="shared" si="20"/>
        <v>0</v>
      </c>
      <c r="K328" s="134" t="s">
        <v>147</v>
      </c>
      <c r="L328" s="31"/>
      <c r="M328" s="138" t="s">
        <v>3</v>
      </c>
      <c r="N328" s="139" t="s">
        <v>46</v>
      </c>
      <c r="O328" s="140">
        <v>0.5</v>
      </c>
      <c r="P328" s="140">
        <f t="shared" si="21"/>
        <v>0.5</v>
      </c>
      <c r="Q328" s="140">
        <v>2E-3</v>
      </c>
      <c r="R328" s="140">
        <f t="shared" si="22"/>
        <v>2E-3</v>
      </c>
      <c r="S328" s="140">
        <v>0</v>
      </c>
      <c r="T328" s="141">
        <f t="shared" si="23"/>
        <v>0</v>
      </c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R328" s="142" t="s">
        <v>217</v>
      </c>
      <c r="AT328" s="142" t="s">
        <v>143</v>
      </c>
      <c r="AU328" s="142" t="s">
        <v>85</v>
      </c>
      <c r="AY328" s="18" t="s">
        <v>141</v>
      </c>
      <c r="BE328" s="143">
        <f t="shared" si="24"/>
        <v>0</v>
      </c>
      <c r="BF328" s="143">
        <f t="shared" si="25"/>
        <v>0</v>
      </c>
      <c r="BG328" s="143">
        <f t="shared" si="26"/>
        <v>0</v>
      </c>
      <c r="BH328" s="143">
        <f t="shared" si="27"/>
        <v>0</v>
      </c>
      <c r="BI328" s="143">
        <f t="shared" si="28"/>
        <v>0</v>
      </c>
      <c r="BJ328" s="18" t="s">
        <v>83</v>
      </c>
      <c r="BK328" s="143">
        <f t="shared" si="29"/>
        <v>0</v>
      </c>
      <c r="BL328" s="18" t="s">
        <v>217</v>
      </c>
      <c r="BM328" s="142" t="s">
        <v>657</v>
      </c>
    </row>
    <row r="329" spans="1:65" s="2" customFormat="1" ht="24.15" customHeight="1">
      <c r="A329" s="30"/>
      <c r="B329" s="131"/>
      <c r="C329" s="132" t="s">
        <v>658</v>
      </c>
      <c r="D329" s="132" t="s">
        <v>143</v>
      </c>
      <c r="E329" s="133" t="s">
        <v>659</v>
      </c>
      <c r="F329" s="134" t="s">
        <v>660</v>
      </c>
      <c r="G329" s="135" t="s">
        <v>176</v>
      </c>
      <c r="H329" s="136">
        <v>64.5</v>
      </c>
      <c r="I329" s="137"/>
      <c r="J329" s="137">
        <f t="shared" si="20"/>
        <v>0</v>
      </c>
      <c r="K329" s="134" t="s">
        <v>147</v>
      </c>
      <c r="L329" s="31"/>
      <c r="M329" s="138" t="s">
        <v>3</v>
      </c>
      <c r="N329" s="139" t="s">
        <v>46</v>
      </c>
      <c r="O329" s="140">
        <v>0.17899999999999999</v>
      </c>
      <c r="P329" s="140">
        <f t="shared" si="21"/>
        <v>11.545499999999999</v>
      </c>
      <c r="Q329" s="140">
        <v>4.0000000000000002E-4</v>
      </c>
      <c r="R329" s="140">
        <f t="shared" si="22"/>
        <v>2.58E-2</v>
      </c>
      <c r="S329" s="140">
        <v>0</v>
      </c>
      <c r="T329" s="141">
        <f t="shared" si="23"/>
        <v>0</v>
      </c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R329" s="142" t="s">
        <v>217</v>
      </c>
      <c r="AT329" s="142" t="s">
        <v>143</v>
      </c>
      <c r="AU329" s="142" t="s">
        <v>85</v>
      </c>
      <c r="AY329" s="18" t="s">
        <v>141</v>
      </c>
      <c r="BE329" s="143">
        <f t="shared" si="24"/>
        <v>0</v>
      </c>
      <c r="BF329" s="143">
        <f t="shared" si="25"/>
        <v>0</v>
      </c>
      <c r="BG329" s="143">
        <f t="shared" si="26"/>
        <v>0</v>
      </c>
      <c r="BH329" s="143">
        <f t="shared" si="27"/>
        <v>0</v>
      </c>
      <c r="BI329" s="143">
        <f t="shared" si="28"/>
        <v>0</v>
      </c>
      <c r="BJ329" s="18" t="s">
        <v>83</v>
      </c>
      <c r="BK329" s="143">
        <f t="shared" si="29"/>
        <v>0</v>
      </c>
      <c r="BL329" s="18" t="s">
        <v>217</v>
      </c>
      <c r="BM329" s="142" t="s">
        <v>661</v>
      </c>
    </row>
    <row r="330" spans="1:65" s="2" customFormat="1" ht="14.4" customHeight="1">
      <c r="A330" s="30"/>
      <c r="B330" s="131"/>
      <c r="C330" s="132" t="s">
        <v>662</v>
      </c>
      <c r="D330" s="132" t="s">
        <v>143</v>
      </c>
      <c r="E330" s="133" t="s">
        <v>663</v>
      </c>
      <c r="F330" s="134" t="s">
        <v>664</v>
      </c>
      <c r="G330" s="135" t="s">
        <v>176</v>
      </c>
      <c r="H330" s="136">
        <v>64.5</v>
      </c>
      <c r="I330" s="137"/>
      <c r="J330" s="137">
        <f t="shared" si="20"/>
        <v>0</v>
      </c>
      <c r="K330" s="134" t="s">
        <v>147</v>
      </c>
      <c r="L330" s="31"/>
      <c r="M330" s="138" t="s">
        <v>3</v>
      </c>
      <c r="N330" s="139" t="s">
        <v>46</v>
      </c>
      <c r="O330" s="140">
        <v>8.2000000000000003E-2</v>
      </c>
      <c r="P330" s="140">
        <f t="shared" si="21"/>
        <v>5.2890000000000006</v>
      </c>
      <c r="Q330" s="140">
        <v>1.0000000000000001E-5</v>
      </c>
      <c r="R330" s="140">
        <f t="shared" si="22"/>
        <v>6.4500000000000007E-4</v>
      </c>
      <c r="S330" s="140">
        <v>0</v>
      </c>
      <c r="T330" s="141">
        <f t="shared" si="23"/>
        <v>0</v>
      </c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R330" s="142" t="s">
        <v>217</v>
      </c>
      <c r="AT330" s="142" t="s">
        <v>143</v>
      </c>
      <c r="AU330" s="142" t="s">
        <v>85</v>
      </c>
      <c r="AY330" s="18" t="s">
        <v>141</v>
      </c>
      <c r="BE330" s="143">
        <f t="shared" si="24"/>
        <v>0</v>
      </c>
      <c r="BF330" s="143">
        <f t="shared" si="25"/>
        <v>0</v>
      </c>
      <c r="BG330" s="143">
        <f t="shared" si="26"/>
        <v>0</v>
      </c>
      <c r="BH330" s="143">
        <f t="shared" si="27"/>
        <v>0</v>
      </c>
      <c r="BI330" s="143">
        <f t="shared" si="28"/>
        <v>0</v>
      </c>
      <c r="BJ330" s="18" t="s">
        <v>83</v>
      </c>
      <c r="BK330" s="143">
        <f t="shared" si="29"/>
        <v>0</v>
      </c>
      <c r="BL330" s="18" t="s">
        <v>217</v>
      </c>
      <c r="BM330" s="142" t="s">
        <v>665</v>
      </c>
    </row>
    <row r="331" spans="1:65" s="2" customFormat="1" ht="24.15" customHeight="1">
      <c r="A331" s="30"/>
      <c r="B331" s="131"/>
      <c r="C331" s="132" t="s">
        <v>666</v>
      </c>
      <c r="D331" s="132" t="s">
        <v>143</v>
      </c>
      <c r="E331" s="133" t="s">
        <v>667</v>
      </c>
      <c r="F331" s="134" t="s">
        <v>668</v>
      </c>
      <c r="G331" s="135" t="s">
        <v>234</v>
      </c>
      <c r="H331" s="136">
        <v>0.24099999999999999</v>
      </c>
      <c r="I331" s="137"/>
      <c r="J331" s="137">
        <f t="shared" si="20"/>
        <v>0</v>
      </c>
      <c r="K331" s="134" t="s">
        <v>147</v>
      </c>
      <c r="L331" s="31"/>
      <c r="M331" s="138" t="s">
        <v>3</v>
      </c>
      <c r="N331" s="139" t="s">
        <v>46</v>
      </c>
      <c r="O331" s="140">
        <v>1.421</v>
      </c>
      <c r="P331" s="140">
        <f t="shared" si="21"/>
        <v>0.34246100000000002</v>
      </c>
      <c r="Q331" s="140">
        <v>0</v>
      </c>
      <c r="R331" s="140">
        <f t="shared" si="22"/>
        <v>0</v>
      </c>
      <c r="S331" s="140">
        <v>0</v>
      </c>
      <c r="T331" s="141">
        <f t="shared" si="23"/>
        <v>0</v>
      </c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R331" s="142" t="s">
        <v>217</v>
      </c>
      <c r="AT331" s="142" t="s">
        <v>143</v>
      </c>
      <c r="AU331" s="142" t="s">
        <v>85</v>
      </c>
      <c r="AY331" s="18" t="s">
        <v>141</v>
      </c>
      <c r="BE331" s="143">
        <f t="shared" si="24"/>
        <v>0</v>
      </c>
      <c r="BF331" s="143">
        <f t="shared" si="25"/>
        <v>0</v>
      </c>
      <c r="BG331" s="143">
        <f t="shared" si="26"/>
        <v>0</v>
      </c>
      <c r="BH331" s="143">
        <f t="shared" si="27"/>
        <v>0</v>
      </c>
      <c r="BI331" s="143">
        <f t="shared" si="28"/>
        <v>0</v>
      </c>
      <c r="BJ331" s="18" t="s">
        <v>83</v>
      </c>
      <c r="BK331" s="143">
        <f t="shared" si="29"/>
        <v>0</v>
      </c>
      <c r="BL331" s="18" t="s">
        <v>217</v>
      </c>
      <c r="BM331" s="142" t="s">
        <v>669</v>
      </c>
    </row>
    <row r="332" spans="1:65" s="2" customFormat="1" ht="24.15" customHeight="1">
      <c r="A332" s="30"/>
      <c r="B332" s="131"/>
      <c r="C332" s="132" t="s">
        <v>670</v>
      </c>
      <c r="D332" s="132" t="s">
        <v>143</v>
      </c>
      <c r="E332" s="133" t="s">
        <v>671</v>
      </c>
      <c r="F332" s="134" t="s">
        <v>672</v>
      </c>
      <c r="G332" s="135" t="s">
        <v>234</v>
      </c>
      <c r="H332" s="136">
        <v>0.24099999999999999</v>
      </c>
      <c r="I332" s="137"/>
      <c r="J332" s="137">
        <f t="shared" si="20"/>
        <v>0</v>
      </c>
      <c r="K332" s="134" t="s">
        <v>147</v>
      </c>
      <c r="L332" s="31"/>
      <c r="M332" s="138" t="s">
        <v>3</v>
      </c>
      <c r="N332" s="139" t="s">
        <v>46</v>
      </c>
      <c r="O332" s="140">
        <v>1.18</v>
      </c>
      <c r="P332" s="140">
        <f t="shared" si="21"/>
        <v>0.28437999999999997</v>
      </c>
      <c r="Q332" s="140">
        <v>0</v>
      </c>
      <c r="R332" s="140">
        <f t="shared" si="22"/>
        <v>0</v>
      </c>
      <c r="S332" s="140">
        <v>0</v>
      </c>
      <c r="T332" s="141">
        <f t="shared" si="23"/>
        <v>0</v>
      </c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R332" s="142" t="s">
        <v>217</v>
      </c>
      <c r="AT332" s="142" t="s">
        <v>143</v>
      </c>
      <c r="AU332" s="142" t="s">
        <v>85</v>
      </c>
      <c r="AY332" s="18" t="s">
        <v>141</v>
      </c>
      <c r="BE332" s="143">
        <f t="shared" si="24"/>
        <v>0</v>
      </c>
      <c r="BF332" s="143">
        <f t="shared" si="25"/>
        <v>0</v>
      </c>
      <c r="BG332" s="143">
        <f t="shared" si="26"/>
        <v>0</v>
      </c>
      <c r="BH332" s="143">
        <f t="shared" si="27"/>
        <v>0</v>
      </c>
      <c r="BI332" s="143">
        <f t="shared" si="28"/>
        <v>0</v>
      </c>
      <c r="BJ332" s="18" t="s">
        <v>83</v>
      </c>
      <c r="BK332" s="143">
        <f t="shared" si="29"/>
        <v>0</v>
      </c>
      <c r="BL332" s="18" t="s">
        <v>217</v>
      </c>
      <c r="BM332" s="142" t="s">
        <v>673</v>
      </c>
    </row>
    <row r="333" spans="1:65" s="12" customFormat="1" ht="22.95" customHeight="1">
      <c r="B333" s="119"/>
      <c r="D333" s="120" t="s">
        <v>74</v>
      </c>
      <c r="E333" s="129" t="s">
        <v>674</v>
      </c>
      <c r="F333" s="129" t="s">
        <v>675</v>
      </c>
      <c r="J333" s="130">
        <f>BK333</f>
        <v>0</v>
      </c>
      <c r="L333" s="119"/>
      <c r="M333" s="123"/>
      <c r="N333" s="124"/>
      <c r="O333" s="124"/>
      <c r="P333" s="125">
        <f>SUM(P334:P337)</f>
        <v>1.2906</v>
      </c>
      <c r="Q333" s="124"/>
      <c r="R333" s="125">
        <f>SUM(R334:R337)</f>
        <v>4.8160000000000001E-2</v>
      </c>
      <c r="S333" s="124"/>
      <c r="T333" s="126">
        <f>SUM(T334:T337)</f>
        <v>0</v>
      </c>
      <c r="AR333" s="120" t="s">
        <v>85</v>
      </c>
      <c r="AT333" s="127" t="s">
        <v>74</v>
      </c>
      <c r="AU333" s="127" t="s">
        <v>83</v>
      </c>
      <c r="AY333" s="120" t="s">
        <v>141</v>
      </c>
      <c r="BK333" s="128">
        <f>SUM(BK334:BK337)</f>
        <v>0</v>
      </c>
    </row>
    <row r="334" spans="1:65" s="2" customFormat="1" ht="24.15" customHeight="1">
      <c r="A334" s="30"/>
      <c r="B334" s="131"/>
      <c r="C334" s="132" t="s">
        <v>676</v>
      </c>
      <c r="D334" s="132" t="s">
        <v>143</v>
      </c>
      <c r="E334" s="133" t="s">
        <v>677</v>
      </c>
      <c r="F334" s="134" t="s">
        <v>678</v>
      </c>
      <c r="G334" s="135" t="s">
        <v>656</v>
      </c>
      <c r="H334" s="136">
        <v>1</v>
      </c>
      <c r="I334" s="137"/>
      <c r="J334" s="137">
        <f>ROUND(I334*H334,2)</f>
        <v>0</v>
      </c>
      <c r="K334" s="134" t="s">
        <v>147</v>
      </c>
      <c r="L334" s="31"/>
      <c r="M334" s="138" t="s">
        <v>3</v>
      </c>
      <c r="N334" s="139" t="s">
        <v>46</v>
      </c>
      <c r="O334" s="140">
        <v>0.95599999999999996</v>
      </c>
      <c r="P334" s="140">
        <f>O334*H334</f>
        <v>0.95599999999999996</v>
      </c>
      <c r="Q334" s="140">
        <v>4.4560000000000002E-2</v>
      </c>
      <c r="R334" s="140">
        <f>Q334*H334</f>
        <v>4.4560000000000002E-2</v>
      </c>
      <c r="S334" s="140">
        <v>0</v>
      </c>
      <c r="T334" s="141">
        <f>S334*H334</f>
        <v>0</v>
      </c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R334" s="142" t="s">
        <v>217</v>
      </c>
      <c r="AT334" s="142" t="s">
        <v>143</v>
      </c>
      <c r="AU334" s="142" t="s">
        <v>85</v>
      </c>
      <c r="AY334" s="18" t="s">
        <v>141</v>
      </c>
      <c r="BE334" s="143">
        <f>IF(N334="základní",J334,0)</f>
        <v>0</v>
      </c>
      <c r="BF334" s="143">
        <f>IF(N334="snížená",J334,0)</f>
        <v>0</v>
      </c>
      <c r="BG334" s="143">
        <f>IF(N334="zákl. přenesená",J334,0)</f>
        <v>0</v>
      </c>
      <c r="BH334" s="143">
        <f>IF(N334="sníž. přenesená",J334,0)</f>
        <v>0</v>
      </c>
      <c r="BI334" s="143">
        <f>IF(N334="nulová",J334,0)</f>
        <v>0</v>
      </c>
      <c r="BJ334" s="18" t="s">
        <v>83</v>
      </c>
      <c r="BK334" s="143">
        <f>ROUND(I334*H334,2)</f>
        <v>0</v>
      </c>
      <c r="BL334" s="18" t="s">
        <v>217</v>
      </c>
      <c r="BM334" s="142" t="s">
        <v>679</v>
      </c>
    </row>
    <row r="335" spans="1:65" s="2" customFormat="1" ht="14.4" customHeight="1">
      <c r="A335" s="30"/>
      <c r="B335" s="131"/>
      <c r="C335" s="132" t="s">
        <v>680</v>
      </c>
      <c r="D335" s="132" t="s">
        <v>143</v>
      </c>
      <c r="E335" s="133" t="s">
        <v>681</v>
      </c>
      <c r="F335" s="134" t="s">
        <v>682</v>
      </c>
      <c r="G335" s="135" t="s">
        <v>656</v>
      </c>
      <c r="H335" s="136">
        <v>1</v>
      </c>
      <c r="I335" s="137"/>
      <c r="J335" s="137">
        <f>ROUND(I335*H335,2)</f>
        <v>0</v>
      </c>
      <c r="K335" s="134" t="s">
        <v>147</v>
      </c>
      <c r="L335" s="31"/>
      <c r="M335" s="138" t="s">
        <v>3</v>
      </c>
      <c r="N335" s="139" t="s">
        <v>46</v>
      </c>
      <c r="O335" s="140">
        <v>0.14499999999999999</v>
      </c>
      <c r="P335" s="140">
        <f>O335*H335</f>
        <v>0.14499999999999999</v>
      </c>
      <c r="Q335" s="140">
        <v>3.5999999999999999E-3</v>
      </c>
      <c r="R335" s="140">
        <f>Q335*H335</f>
        <v>3.5999999999999999E-3</v>
      </c>
      <c r="S335" s="140">
        <v>0</v>
      </c>
      <c r="T335" s="141">
        <f>S335*H335</f>
        <v>0</v>
      </c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R335" s="142" t="s">
        <v>217</v>
      </c>
      <c r="AT335" s="142" t="s">
        <v>143</v>
      </c>
      <c r="AU335" s="142" t="s">
        <v>85</v>
      </c>
      <c r="AY335" s="18" t="s">
        <v>141</v>
      </c>
      <c r="BE335" s="143">
        <f>IF(N335="základní",J335,0)</f>
        <v>0</v>
      </c>
      <c r="BF335" s="143">
        <f>IF(N335="snížená",J335,0)</f>
        <v>0</v>
      </c>
      <c r="BG335" s="143">
        <f>IF(N335="zákl. přenesená",J335,0)</f>
        <v>0</v>
      </c>
      <c r="BH335" s="143">
        <f>IF(N335="sníž. přenesená",J335,0)</f>
        <v>0</v>
      </c>
      <c r="BI335" s="143">
        <f>IF(N335="nulová",J335,0)</f>
        <v>0</v>
      </c>
      <c r="BJ335" s="18" t="s">
        <v>83</v>
      </c>
      <c r="BK335" s="143">
        <f>ROUND(I335*H335,2)</f>
        <v>0</v>
      </c>
      <c r="BL335" s="18" t="s">
        <v>217</v>
      </c>
      <c r="BM335" s="142" t="s">
        <v>683</v>
      </c>
    </row>
    <row r="336" spans="1:65" s="2" customFormat="1" ht="24.15" customHeight="1">
      <c r="A336" s="30"/>
      <c r="B336" s="131"/>
      <c r="C336" s="132" t="s">
        <v>684</v>
      </c>
      <c r="D336" s="132" t="s">
        <v>143</v>
      </c>
      <c r="E336" s="133" t="s">
        <v>685</v>
      </c>
      <c r="F336" s="134" t="s">
        <v>686</v>
      </c>
      <c r="G336" s="135" t="s">
        <v>234</v>
      </c>
      <c r="H336" s="136">
        <v>4.8000000000000001E-2</v>
      </c>
      <c r="I336" s="137"/>
      <c r="J336" s="137">
        <f>ROUND(I336*H336,2)</f>
        <v>0</v>
      </c>
      <c r="K336" s="134" t="s">
        <v>147</v>
      </c>
      <c r="L336" s="31"/>
      <c r="M336" s="138" t="s">
        <v>3</v>
      </c>
      <c r="N336" s="139" t="s">
        <v>46</v>
      </c>
      <c r="O336" s="140">
        <v>2.4500000000000002</v>
      </c>
      <c r="P336" s="140">
        <f>O336*H336</f>
        <v>0.11760000000000001</v>
      </c>
      <c r="Q336" s="140">
        <v>0</v>
      </c>
      <c r="R336" s="140">
        <f>Q336*H336</f>
        <v>0</v>
      </c>
      <c r="S336" s="140">
        <v>0</v>
      </c>
      <c r="T336" s="141">
        <f>S336*H336</f>
        <v>0</v>
      </c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R336" s="142" t="s">
        <v>217</v>
      </c>
      <c r="AT336" s="142" t="s">
        <v>143</v>
      </c>
      <c r="AU336" s="142" t="s">
        <v>85</v>
      </c>
      <c r="AY336" s="18" t="s">
        <v>141</v>
      </c>
      <c r="BE336" s="143">
        <f>IF(N336="základní",J336,0)</f>
        <v>0</v>
      </c>
      <c r="BF336" s="143">
        <f>IF(N336="snížená",J336,0)</f>
        <v>0</v>
      </c>
      <c r="BG336" s="143">
        <f>IF(N336="zákl. přenesená",J336,0)</f>
        <v>0</v>
      </c>
      <c r="BH336" s="143">
        <f>IF(N336="sníž. přenesená",J336,0)</f>
        <v>0</v>
      </c>
      <c r="BI336" s="143">
        <f>IF(N336="nulová",J336,0)</f>
        <v>0</v>
      </c>
      <c r="BJ336" s="18" t="s">
        <v>83</v>
      </c>
      <c r="BK336" s="143">
        <f>ROUND(I336*H336,2)</f>
        <v>0</v>
      </c>
      <c r="BL336" s="18" t="s">
        <v>217</v>
      </c>
      <c r="BM336" s="142" t="s">
        <v>687</v>
      </c>
    </row>
    <row r="337" spans="1:65" s="2" customFormat="1" ht="24.15" customHeight="1">
      <c r="A337" s="30"/>
      <c r="B337" s="131"/>
      <c r="C337" s="132" t="s">
        <v>688</v>
      </c>
      <c r="D337" s="132" t="s">
        <v>143</v>
      </c>
      <c r="E337" s="133" t="s">
        <v>689</v>
      </c>
      <c r="F337" s="134" t="s">
        <v>690</v>
      </c>
      <c r="G337" s="135" t="s">
        <v>234</v>
      </c>
      <c r="H337" s="136">
        <v>4.8000000000000001E-2</v>
      </c>
      <c r="I337" s="137"/>
      <c r="J337" s="137">
        <f>ROUND(I337*H337,2)</f>
        <v>0</v>
      </c>
      <c r="K337" s="134" t="s">
        <v>147</v>
      </c>
      <c r="L337" s="31"/>
      <c r="M337" s="138" t="s">
        <v>3</v>
      </c>
      <c r="N337" s="139" t="s">
        <v>46</v>
      </c>
      <c r="O337" s="140">
        <v>1.5</v>
      </c>
      <c r="P337" s="140">
        <f>O337*H337</f>
        <v>7.2000000000000008E-2</v>
      </c>
      <c r="Q337" s="140">
        <v>0</v>
      </c>
      <c r="R337" s="140">
        <f>Q337*H337</f>
        <v>0</v>
      </c>
      <c r="S337" s="140">
        <v>0</v>
      </c>
      <c r="T337" s="141">
        <f>S337*H337</f>
        <v>0</v>
      </c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R337" s="142" t="s">
        <v>217</v>
      </c>
      <c r="AT337" s="142" t="s">
        <v>143</v>
      </c>
      <c r="AU337" s="142" t="s">
        <v>85</v>
      </c>
      <c r="AY337" s="18" t="s">
        <v>141</v>
      </c>
      <c r="BE337" s="143">
        <f>IF(N337="základní",J337,0)</f>
        <v>0</v>
      </c>
      <c r="BF337" s="143">
        <f>IF(N337="snížená",J337,0)</f>
        <v>0</v>
      </c>
      <c r="BG337" s="143">
        <f>IF(N337="zákl. přenesená",J337,0)</f>
        <v>0</v>
      </c>
      <c r="BH337" s="143">
        <f>IF(N337="sníž. přenesená",J337,0)</f>
        <v>0</v>
      </c>
      <c r="BI337" s="143">
        <f>IF(N337="nulová",J337,0)</f>
        <v>0</v>
      </c>
      <c r="BJ337" s="18" t="s">
        <v>83</v>
      </c>
      <c r="BK337" s="143">
        <f>ROUND(I337*H337,2)</f>
        <v>0</v>
      </c>
      <c r="BL337" s="18" t="s">
        <v>217</v>
      </c>
      <c r="BM337" s="142" t="s">
        <v>691</v>
      </c>
    </row>
    <row r="338" spans="1:65" s="12" customFormat="1" ht="22.95" customHeight="1">
      <c r="B338" s="119"/>
      <c r="D338" s="120" t="s">
        <v>74</v>
      </c>
      <c r="E338" s="129" t="s">
        <v>692</v>
      </c>
      <c r="F338" s="129" t="s">
        <v>693</v>
      </c>
      <c r="J338" s="130">
        <f>BK338</f>
        <v>0</v>
      </c>
      <c r="L338" s="119"/>
      <c r="M338" s="123"/>
      <c r="N338" s="124"/>
      <c r="O338" s="124"/>
      <c r="P338" s="125">
        <f>SUM(P339:P375)</f>
        <v>238.5505</v>
      </c>
      <c r="Q338" s="124"/>
      <c r="R338" s="125">
        <f>SUM(R339:R375)</f>
        <v>0.31672299999999992</v>
      </c>
      <c r="S338" s="124"/>
      <c r="T338" s="126">
        <f>SUM(T339:T375)</f>
        <v>0</v>
      </c>
      <c r="AR338" s="120" t="s">
        <v>85</v>
      </c>
      <c r="AT338" s="127" t="s">
        <v>74</v>
      </c>
      <c r="AU338" s="127" t="s">
        <v>83</v>
      </c>
      <c r="AY338" s="120" t="s">
        <v>141</v>
      </c>
      <c r="BK338" s="128">
        <f>SUM(BK339:BK375)</f>
        <v>0</v>
      </c>
    </row>
    <row r="339" spans="1:65" s="2" customFormat="1" ht="14.4" customHeight="1">
      <c r="A339" s="30"/>
      <c r="B339" s="131"/>
      <c r="C339" s="132" t="s">
        <v>694</v>
      </c>
      <c r="D339" s="132" t="s">
        <v>143</v>
      </c>
      <c r="E339" s="133" t="s">
        <v>695</v>
      </c>
      <c r="F339" s="134" t="s">
        <v>696</v>
      </c>
      <c r="G339" s="135" t="s">
        <v>697</v>
      </c>
      <c r="H339" s="136">
        <v>1</v>
      </c>
      <c r="I339" s="137"/>
      <c r="J339" s="137">
        <f>ROUND(I339*H339,2)</f>
        <v>0</v>
      </c>
      <c r="K339" s="134" t="s">
        <v>3</v>
      </c>
      <c r="L339" s="31"/>
      <c r="M339" s="138" t="s">
        <v>3</v>
      </c>
      <c r="N339" s="139" t="s">
        <v>46</v>
      </c>
      <c r="O339" s="140">
        <v>0</v>
      </c>
      <c r="P339" s="140">
        <f>O339*H339</f>
        <v>0</v>
      </c>
      <c r="Q339" s="140">
        <v>0</v>
      </c>
      <c r="R339" s="140">
        <f>Q339*H339</f>
        <v>0</v>
      </c>
      <c r="S339" s="140">
        <v>0</v>
      </c>
      <c r="T339" s="141">
        <f>S339*H339</f>
        <v>0</v>
      </c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R339" s="142" t="s">
        <v>217</v>
      </c>
      <c r="AT339" s="142" t="s">
        <v>143</v>
      </c>
      <c r="AU339" s="142" t="s">
        <v>85</v>
      </c>
      <c r="AY339" s="18" t="s">
        <v>141</v>
      </c>
      <c r="BE339" s="143">
        <f>IF(N339="základní",J339,0)</f>
        <v>0</v>
      </c>
      <c r="BF339" s="143">
        <f>IF(N339="snížená",J339,0)</f>
        <v>0</v>
      </c>
      <c r="BG339" s="143">
        <f>IF(N339="zákl. přenesená",J339,0)</f>
        <v>0</v>
      </c>
      <c r="BH339" s="143">
        <f>IF(N339="sníž. přenesená",J339,0)</f>
        <v>0</v>
      </c>
      <c r="BI339" s="143">
        <f>IF(N339="nulová",J339,0)</f>
        <v>0</v>
      </c>
      <c r="BJ339" s="18" t="s">
        <v>83</v>
      </c>
      <c r="BK339" s="143">
        <f>ROUND(I339*H339,2)</f>
        <v>0</v>
      </c>
      <c r="BL339" s="18" t="s">
        <v>217</v>
      </c>
      <c r="BM339" s="142" t="s">
        <v>698</v>
      </c>
    </row>
    <row r="340" spans="1:65" s="2" customFormat="1" ht="14.4" customHeight="1">
      <c r="A340" s="30"/>
      <c r="B340" s="131"/>
      <c r="C340" s="132" t="s">
        <v>699</v>
      </c>
      <c r="D340" s="132" t="s">
        <v>143</v>
      </c>
      <c r="E340" s="133" t="s">
        <v>700</v>
      </c>
      <c r="F340" s="134" t="s">
        <v>701</v>
      </c>
      <c r="G340" s="135" t="s">
        <v>167</v>
      </c>
      <c r="H340" s="136">
        <v>15</v>
      </c>
      <c r="I340" s="137"/>
      <c r="J340" s="137">
        <f>ROUND(I340*H340,2)</f>
        <v>0</v>
      </c>
      <c r="K340" s="134" t="s">
        <v>3</v>
      </c>
      <c r="L340" s="31"/>
      <c r="M340" s="138" t="s">
        <v>3</v>
      </c>
      <c r="N340" s="139" t="s">
        <v>46</v>
      </c>
      <c r="O340" s="140">
        <v>0</v>
      </c>
      <c r="P340" s="140">
        <f>O340*H340</f>
        <v>0</v>
      </c>
      <c r="Q340" s="140">
        <v>2.5000000000000001E-4</v>
      </c>
      <c r="R340" s="140">
        <f>Q340*H340</f>
        <v>3.7499999999999999E-3</v>
      </c>
      <c r="S340" s="140">
        <v>0</v>
      </c>
      <c r="T340" s="141">
        <f>S340*H340</f>
        <v>0</v>
      </c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R340" s="142" t="s">
        <v>217</v>
      </c>
      <c r="AT340" s="142" t="s">
        <v>143</v>
      </c>
      <c r="AU340" s="142" t="s">
        <v>85</v>
      </c>
      <c r="AY340" s="18" t="s">
        <v>141</v>
      </c>
      <c r="BE340" s="143">
        <f>IF(N340="základní",J340,0)</f>
        <v>0</v>
      </c>
      <c r="BF340" s="143">
        <f>IF(N340="snížená",J340,0)</f>
        <v>0</v>
      </c>
      <c r="BG340" s="143">
        <f>IF(N340="zákl. přenesená",J340,0)</f>
        <v>0</v>
      </c>
      <c r="BH340" s="143">
        <f>IF(N340="sníž. přenesená",J340,0)</f>
        <v>0</v>
      </c>
      <c r="BI340" s="143">
        <f>IF(N340="nulová",J340,0)</f>
        <v>0</v>
      </c>
      <c r="BJ340" s="18" t="s">
        <v>83</v>
      </c>
      <c r="BK340" s="143">
        <f>ROUND(I340*H340,2)</f>
        <v>0</v>
      </c>
      <c r="BL340" s="18" t="s">
        <v>217</v>
      </c>
      <c r="BM340" s="142" t="s">
        <v>702</v>
      </c>
    </row>
    <row r="341" spans="1:65" s="2" customFormat="1" ht="14.4" customHeight="1">
      <c r="A341" s="30"/>
      <c r="B341" s="131"/>
      <c r="C341" s="132" t="s">
        <v>703</v>
      </c>
      <c r="D341" s="132" t="s">
        <v>143</v>
      </c>
      <c r="E341" s="133" t="s">
        <v>704</v>
      </c>
      <c r="F341" s="134" t="s">
        <v>705</v>
      </c>
      <c r="G341" s="135" t="s">
        <v>167</v>
      </c>
      <c r="H341" s="136">
        <v>6</v>
      </c>
      <c r="I341" s="137"/>
      <c r="J341" s="137">
        <f>ROUND(I341*H341,2)</f>
        <v>0</v>
      </c>
      <c r="K341" s="134" t="s">
        <v>3</v>
      </c>
      <c r="L341" s="31"/>
      <c r="M341" s="138" t="s">
        <v>3</v>
      </c>
      <c r="N341" s="139" t="s">
        <v>46</v>
      </c>
      <c r="O341" s="140">
        <v>0</v>
      </c>
      <c r="P341" s="140">
        <f>O341*H341</f>
        <v>0</v>
      </c>
      <c r="Q341" s="140">
        <v>3.0000000000000001E-3</v>
      </c>
      <c r="R341" s="140">
        <f>Q341*H341</f>
        <v>1.8000000000000002E-2</v>
      </c>
      <c r="S341" s="140">
        <v>0</v>
      </c>
      <c r="T341" s="141">
        <f>S341*H341</f>
        <v>0</v>
      </c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R341" s="142" t="s">
        <v>217</v>
      </c>
      <c r="AT341" s="142" t="s">
        <v>143</v>
      </c>
      <c r="AU341" s="142" t="s">
        <v>85</v>
      </c>
      <c r="AY341" s="18" t="s">
        <v>141</v>
      </c>
      <c r="BE341" s="143">
        <f>IF(N341="základní",J341,0)</f>
        <v>0</v>
      </c>
      <c r="BF341" s="143">
        <f>IF(N341="snížená",J341,0)</f>
        <v>0</v>
      </c>
      <c r="BG341" s="143">
        <f>IF(N341="zákl. přenesená",J341,0)</f>
        <v>0</v>
      </c>
      <c r="BH341" s="143">
        <f>IF(N341="sníž. přenesená",J341,0)</f>
        <v>0</v>
      </c>
      <c r="BI341" s="143">
        <f>IF(N341="nulová",J341,0)</f>
        <v>0</v>
      </c>
      <c r="BJ341" s="18" t="s">
        <v>83</v>
      </c>
      <c r="BK341" s="143">
        <f>ROUND(I341*H341,2)</f>
        <v>0</v>
      </c>
      <c r="BL341" s="18" t="s">
        <v>217</v>
      </c>
      <c r="BM341" s="142" t="s">
        <v>706</v>
      </c>
    </row>
    <row r="342" spans="1:65" s="2" customFormat="1" ht="24.15" customHeight="1">
      <c r="A342" s="30"/>
      <c r="B342" s="131"/>
      <c r="C342" s="132" t="s">
        <v>707</v>
      </c>
      <c r="D342" s="132" t="s">
        <v>143</v>
      </c>
      <c r="E342" s="133" t="s">
        <v>708</v>
      </c>
      <c r="F342" s="134" t="s">
        <v>709</v>
      </c>
      <c r="G342" s="135" t="s">
        <v>176</v>
      </c>
      <c r="H342" s="136">
        <v>150</v>
      </c>
      <c r="I342" s="137"/>
      <c r="J342" s="137">
        <f>ROUND(I342*H342,2)</f>
        <v>0</v>
      </c>
      <c r="K342" s="134" t="s">
        <v>147</v>
      </c>
      <c r="L342" s="31"/>
      <c r="M342" s="138" t="s">
        <v>3</v>
      </c>
      <c r="N342" s="139" t="s">
        <v>46</v>
      </c>
      <c r="O342" s="140">
        <v>9.8000000000000004E-2</v>
      </c>
      <c r="P342" s="140">
        <f>O342*H342</f>
        <v>14.700000000000001</v>
      </c>
      <c r="Q342" s="140">
        <v>0</v>
      </c>
      <c r="R342" s="140">
        <f>Q342*H342</f>
        <v>0</v>
      </c>
      <c r="S342" s="140">
        <v>0</v>
      </c>
      <c r="T342" s="141">
        <f>S342*H342</f>
        <v>0</v>
      </c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R342" s="142" t="s">
        <v>217</v>
      </c>
      <c r="AT342" s="142" t="s">
        <v>143</v>
      </c>
      <c r="AU342" s="142" t="s">
        <v>85</v>
      </c>
      <c r="AY342" s="18" t="s">
        <v>141</v>
      </c>
      <c r="BE342" s="143">
        <f>IF(N342="základní",J342,0)</f>
        <v>0</v>
      </c>
      <c r="BF342" s="143">
        <f>IF(N342="snížená",J342,0)</f>
        <v>0</v>
      </c>
      <c r="BG342" s="143">
        <f>IF(N342="zákl. přenesená",J342,0)</f>
        <v>0</v>
      </c>
      <c r="BH342" s="143">
        <f>IF(N342="sníž. přenesená",J342,0)</f>
        <v>0</v>
      </c>
      <c r="BI342" s="143">
        <f>IF(N342="nulová",J342,0)</f>
        <v>0</v>
      </c>
      <c r="BJ342" s="18" t="s">
        <v>83</v>
      </c>
      <c r="BK342" s="143">
        <f>ROUND(I342*H342,2)</f>
        <v>0</v>
      </c>
      <c r="BL342" s="18" t="s">
        <v>217</v>
      </c>
      <c r="BM342" s="142" t="s">
        <v>710</v>
      </c>
    </row>
    <row r="343" spans="1:65" s="2" customFormat="1" ht="14.4" customHeight="1">
      <c r="A343" s="30"/>
      <c r="B343" s="131"/>
      <c r="C343" s="165" t="s">
        <v>711</v>
      </c>
      <c r="D343" s="165" t="s">
        <v>273</v>
      </c>
      <c r="E343" s="166" t="s">
        <v>712</v>
      </c>
      <c r="F343" s="167" t="s">
        <v>713</v>
      </c>
      <c r="G343" s="168" t="s">
        <v>176</v>
      </c>
      <c r="H343" s="169">
        <v>60</v>
      </c>
      <c r="I343" s="170"/>
      <c r="J343" s="170">
        <f>ROUND(I343*H343,2)</f>
        <v>0</v>
      </c>
      <c r="K343" s="167" t="s">
        <v>147</v>
      </c>
      <c r="L343" s="171"/>
      <c r="M343" s="172" t="s">
        <v>3</v>
      </c>
      <c r="N343" s="173" t="s">
        <v>46</v>
      </c>
      <c r="O343" s="140">
        <v>0</v>
      </c>
      <c r="P343" s="140">
        <f>O343*H343</f>
        <v>0</v>
      </c>
      <c r="Q343" s="140">
        <v>1.2E-4</v>
      </c>
      <c r="R343" s="140">
        <f>Q343*H343</f>
        <v>7.1999999999999998E-3</v>
      </c>
      <c r="S343" s="140">
        <v>0</v>
      </c>
      <c r="T343" s="141">
        <f>S343*H343</f>
        <v>0</v>
      </c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R343" s="142" t="s">
        <v>301</v>
      </c>
      <c r="AT343" s="142" t="s">
        <v>273</v>
      </c>
      <c r="AU343" s="142" t="s">
        <v>85</v>
      </c>
      <c r="AY343" s="18" t="s">
        <v>141</v>
      </c>
      <c r="BE343" s="143">
        <f>IF(N343="základní",J343,0)</f>
        <v>0</v>
      </c>
      <c r="BF343" s="143">
        <f>IF(N343="snížená",J343,0)</f>
        <v>0</v>
      </c>
      <c r="BG343" s="143">
        <f>IF(N343="zákl. přenesená",J343,0)</f>
        <v>0</v>
      </c>
      <c r="BH343" s="143">
        <f>IF(N343="sníž. přenesená",J343,0)</f>
        <v>0</v>
      </c>
      <c r="BI343" s="143">
        <f>IF(N343="nulová",J343,0)</f>
        <v>0</v>
      </c>
      <c r="BJ343" s="18" t="s">
        <v>83</v>
      </c>
      <c r="BK343" s="143">
        <f>ROUND(I343*H343,2)</f>
        <v>0</v>
      </c>
      <c r="BL343" s="18" t="s">
        <v>217</v>
      </c>
      <c r="BM343" s="142" t="s">
        <v>714</v>
      </c>
    </row>
    <row r="344" spans="1:65" s="13" customFormat="1">
      <c r="B344" s="144"/>
      <c r="D344" s="145" t="s">
        <v>150</v>
      </c>
      <c r="F344" s="147" t="s">
        <v>715</v>
      </c>
      <c r="H344" s="148">
        <v>60</v>
      </c>
      <c r="L344" s="144"/>
      <c r="M344" s="149"/>
      <c r="N344" s="150"/>
      <c r="O344" s="150"/>
      <c r="P344" s="150"/>
      <c r="Q344" s="150"/>
      <c r="R344" s="150"/>
      <c r="S344" s="150"/>
      <c r="T344" s="151"/>
      <c r="AT344" s="146" t="s">
        <v>150</v>
      </c>
      <c r="AU344" s="146" t="s">
        <v>85</v>
      </c>
      <c r="AV344" s="13" t="s">
        <v>85</v>
      </c>
      <c r="AW344" s="13" t="s">
        <v>4</v>
      </c>
      <c r="AX344" s="13" t="s">
        <v>83</v>
      </c>
      <c r="AY344" s="146" t="s">
        <v>141</v>
      </c>
    </row>
    <row r="345" spans="1:65" s="2" customFormat="1" ht="14.4" customHeight="1">
      <c r="A345" s="30"/>
      <c r="B345" s="131"/>
      <c r="C345" s="165" t="s">
        <v>716</v>
      </c>
      <c r="D345" s="165" t="s">
        <v>273</v>
      </c>
      <c r="E345" s="166" t="s">
        <v>717</v>
      </c>
      <c r="F345" s="167" t="s">
        <v>718</v>
      </c>
      <c r="G345" s="168" t="s">
        <v>176</v>
      </c>
      <c r="H345" s="169">
        <v>120</v>
      </c>
      <c r="I345" s="170"/>
      <c r="J345" s="170">
        <f>ROUND(I345*H345,2)</f>
        <v>0</v>
      </c>
      <c r="K345" s="167" t="s">
        <v>147</v>
      </c>
      <c r="L345" s="171"/>
      <c r="M345" s="172" t="s">
        <v>3</v>
      </c>
      <c r="N345" s="173" t="s">
        <v>46</v>
      </c>
      <c r="O345" s="140">
        <v>0</v>
      </c>
      <c r="P345" s="140">
        <f>O345*H345</f>
        <v>0</v>
      </c>
      <c r="Q345" s="140">
        <v>1.7000000000000001E-4</v>
      </c>
      <c r="R345" s="140">
        <f>Q345*H345</f>
        <v>2.0400000000000001E-2</v>
      </c>
      <c r="S345" s="140">
        <v>0</v>
      </c>
      <c r="T345" s="141">
        <f>S345*H345</f>
        <v>0</v>
      </c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R345" s="142" t="s">
        <v>301</v>
      </c>
      <c r="AT345" s="142" t="s">
        <v>273</v>
      </c>
      <c r="AU345" s="142" t="s">
        <v>85</v>
      </c>
      <c r="AY345" s="18" t="s">
        <v>141</v>
      </c>
      <c r="BE345" s="143">
        <f>IF(N345="základní",J345,0)</f>
        <v>0</v>
      </c>
      <c r="BF345" s="143">
        <f>IF(N345="snížená",J345,0)</f>
        <v>0</v>
      </c>
      <c r="BG345" s="143">
        <f>IF(N345="zákl. přenesená",J345,0)</f>
        <v>0</v>
      </c>
      <c r="BH345" s="143">
        <f>IF(N345="sníž. přenesená",J345,0)</f>
        <v>0</v>
      </c>
      <c r="BI345" s="143">
        <f>IF(N345="nulová",J345,0)</f>
        <v>0</v>
      </c>
      <c r="BJ345" s="18" t="s">
        <v>83</v>
      </c>
      <c r="BK345" s="143">
        <f>ROUND(I345*H345,2)</f>
        <v>0</v>
      </c>
      <c r="BL345" s="18" t="s">
        <v>217</v>
      </c>
      <c r="BM345" s="142" t="s">
        <v>719</v>
      </c>
    </row>
    <row r="346" spans="1:65" s="13" customFormat="1">
      <c r="B346" s="144"/>
      <c r="D346" s="145" t="s">
        <v>150</v>
      </c>
      <c r="F346" s="147" t="s">
        <v>720</v>
      </c>
      <c r="H346" s="148">
        <v>120</v>
      </c>
      <c r="L346" s="144"/>
      <c r="M346" s="149"/>
      <c r="N346" s="150"/>
      <c r="O346" s="150"/>
      <c r="P346" s="150"/>
      <c r="Q346" s="150"/>
      <c r="R346" s="150"/>
      <c r="S346" s="150"/>
      <c r="T346" s="151"/>
      <c r="AT346" s="146" t="s">
        <v>150</v>
      </c>
      <c r="AU346" s="146" t="s">
        <v>85</v>
      </c>
      <c r="AV346" s="13" t="s">
        <v>85</v>
      </c>
      <c r="AW346" s="13" t="s">
        <v>4</v>
      </c>
      <c r="AX346" s="13" t="s">
        <v>83</v>
      </c>
      <c r="AY346" s="146" t="s">
        <v>141</v>
      </c>
    </row>
    <row r="347" spans="1:65" s="2" customFormat="1" ht="24.15" customHeight="1">
      <c r="A347" s="30"/>
      <c r="B347" s="131"/>
      <c r="C347" s="132" t="s">
        <v>721</v>
      </c>
      <c r="D347" s="132" t="s">
        <v>143</v>
      </c>
      <c r="E347" s="133" t="s">
        <v>722</v>
      </c>
      <c r="F347" s="134" t="s">
        <v>723</v>
      </c>
      <c r="G347" s="135" t="s">
        <v>176</v>
      </c>
      <c r="H347" s="136">
        <v>40</v>
      </c>
      <c r="I347" s="137"/>
      <c r="J347" s="137">
        <f>ROUND(I347*H347,2)</f>
        <v>0</v>
      </c>
      <c r="K347" s="134" t="s">
        <v>147</v>
      </c>
      <c r="L347" s="31"/>
      <c r="M347" s="138" t="s">
        <v>3</v>
      </c>
      <c r="N347" s="139" t="s">
        <v>46</v>
      </c>
      <c r="O347" s="140">
        <v>9.8000000000000004E-2</v>
      </c>
      <c r="P347" s="140">
        <f>O347*H347</f>
        <v>3.92</v>
      </c>
      <c r="Q347" s="140">
        <v>0</v>
      </c>
      <c r="R347" s="140">
        <f>Q347*H347</f>
        <v>0</v>
      </c>
      <c r="S347" s="140">
        <v>0</v>
      </c>
      <c r="T347" s="141">
        <f>S347*H347</f>
        <v>0</v>
      </c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R347" s="142" t="s">
        <v>217</v>
      </c>
      <c r="AT347" s="142" t="s">
        <v>143</v>
      </c>
      <c r="AU347" s="142" t="s">
        <v>85</v>
      </c>
      <c r="AY347" s="18" t="s">
        <v>141</v>
      </c>
      <c r="BE347" s="143">
        <f>IF(N347="základní",J347,0)</f>
        <v>0</v>
      </c>
      <c r="BF347" s="143">
        <f>IF(N347="snížená",J347,0)</f>
        <v>0</v>
      </c>
      <c r="BG347" s="143">
        <f>IF(N347="zákl. přenesená",J347,0)</f>
        <v>0</v>
      </c>
      <c r="BH347" s="143">
        <f>IF(N347="sníž. přenesená",J347,0)</f>
        <v>0</v>
      </c>
      <c r="BI347" s="143">
        <f>IF(N347="nulová",J347,0)</f>
        <v>0</v>
      </c>
      <c r="BJ347" s="18" t="s">
        <v>83</v>
      </c>
      <c r="BK347" s="143">
        <f>ROUND(I347*H347,2)</f>
        <v>0</v>
      </c>
      <c r="BL347" s="18" t="s">
        <v>217</v>
      </c>
      <c r="BM347" s="142" t="s">
        <v>724</v>
      </c>
    </row>
    <row r="348" spans="1:65" s="2" customFormat="1" ht="14.4" customHeight="1">
      <c r="A348" s="30"/>
      <c r="B348" s="131"/>
      <c r="C348" s="165" t="s">
        <v>725</v>
      </c>
      <c r="D348" s="165" t="s">
        <v>273</v>
      </c>
      <c r="E348" s="166" t="s">
        <v>726</v>
      </c>
      <c r="F348" s="167" t="s">
        <v>727</v>
      </c>
      <c r="G348" s="168" t="s">
        <v>176</v>
      </c>
      <c r="H348" s="169">
        <v>48</v>
      </c>
      <c r="I348" s="170"/>
      <c r="J348" s="170">
        <f>ROUND(I348*H348,2)</f>
        <v>0</v>
      </c>
      <c r="K348" s="167" t="s">
        <v>147</v>
      </c>
      <c r="L348" s="171"/>
      <c r="M348" s="172" t="s">
        <v>3</v>
      </c>
      <c r="N348" s="173" t="s">
        <v>46</v>
      </c>
      <c r="O348" s="140">
        <v>0</v>
      </c>
      <c r="P348" s="140">
        <f>O348*H348</f>
        <v>0</v>
      </c>
      <c r="Q348" s="140">
        <v>1.6000000000000001E-4</v>
      </c>
      <c r="R348" s="140">
        <f>Q348*H348</f>
        <v>7.6800000000000011E-3</v>
      </c>
      <c r="S348" s="140">
        <v>0</v>
      </c>
      <c r="T348" s="141">
        <f>S348*H348</f>
        <v>0</v>
      </c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R348" s="142" t="s">
        <v>301</v>
      </c>
      <c r="AT348" s="142" t="s">
        <v>273</v>
      </c>
      <c r="AU348" s="142" t="s">
        <v>85</v>
      </c>
      <c r="AY348" s="18" t="s">
        <v>141</v>
      </c>
      <c r="BE348" s="143">
        <f>IF(N348="základní",J348,0)</f>
        <v>0</v>
      </c>
      <c r="BF348" s="143">
        <f>IF(N348="snížená",J348,0)</f>
        <v>0</v>
      </c>
      <c r="BG348" s="143">
        <f>IF(N348="zákl. přenesená",J348,0)</f>
        <v>0</v>
      </c>
      <c r="BH348" s="143">
        <f>IF(N348="sníž. přenesená",J348,0)</f>
        <v>0</v>
      </c>
      <c r="BI348" s="143">
        <f>IF(N348="nulová",J348,0)</f>
        <v>0</v>
      </c>
      <c r="BJ348" s="18" t="s">
        <v>83</v>
      </c>
      <c r="BK348" s="143">
        <f>ROUND(I348*H348,2)</f>
        <v>0</v>
      </c>
      <c r="BL348" s="18" t="s">
        <v>217</v>
      </c>
      <c r="BM348" s="142" t="s">
        <v>728</v>
      </c>
    </row>
    <row r="349" spans="1:65" s="13" customFormat="1">
      <c r="B349" s="144"/>
      <c r="D349" s="145" t="s">
        <v>150</v>
      </c>
      <c r="F349" s="147" t="s">
        <v>729</v>
      </c>
      <c r="H349" s="148">
        <v>48</v>
      </c>
      <c r="L349" s="144"/>
      <c r="M349" s="149"/>
      <c r="N349" s="150"/>
      <c r="O349" s="150"/>
      <c r="P349" s="150"/>
      <c r="Q349" s="150"/>
      <c r="R349" s="150"/>
      <c r="S349" s="150"/>
      <c r="T349" s="151"/>
      <c r="AT349" s="146" t="s">
        <v>150</v>
      </c>
      <c r="AU349" s="146" t="s">
        <v>85</v>
      </c>
      <c r="AV349" s="13" t="s">
        <v>85</v>
      </c>
      <c r="AW349" s="13" t="s">
        <v>4</v>
      </c>
      <c r="AX349" s="13" t="s">
        <v>83</v>
      </c>
      <c r="AY349" s="146" t="s">
        <v>141</v>
      </c>
    </row>
    <row r="350" spans="1:65" s="2" customFormat="1" ht="24.15" customHeight="1">
      <c r="A350" s="30"/>
      <c r="B350" s="131"/>
      <c r="C350" s="132" t="s">
        <v>730</v>
      </c>
      <c r="D350" s="132" t="s">
        <v>143</v>
      </c>
      <c r="E350" s="133" t="s">
        <v>731</v>
      </c>
      <c r="F350" s="134" t="s">
        <v>732</v>
      </c>
      <c r="G350" s="135" t="s">
        <v>176</v>
      </c>
      <c r="H350" s="136">
        <v>10</v>
      </c>
      <c r="I350" s="137"/>
      <c r="J350" s="137">
        <f>ROUND(I350*H350,2)</f>
        <v>0</v>
      </c>
      <c r="K350" s="134" t="s">
        <v>147</v>
      </c>
      <c r="L350" s="31"/>
      <c r="M350" s="138" t="s">
        <v>3</v>
      </c>
      <c r="N350" s="139" t="s">
        <v>46</v>
      </c>
      <c r="O350" s="140">
        <v>0.104</v>
      </c>
      <c r="P350" s="140">
        <f>O350*H350</f>
        <v>1.04</v>
      </c>
      <c r="Q350" s="140">
        <v>0</v>
      </c>
      <c r="R350" s="140">
        <f>Q350*H350</f>
        <v>0</v>
      </c>
      <c r="S350" s="140">
        <v>0</v>
      </c>
      <c r="T350" s="141">
        <f>S350*H350</f>
        <v>0</v>
      </c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R350" s="142" t="s">
        <v>217</v>
      </c>
      <c r="AT350" s="142" t="s">
        <v>143</v>
      </c>
      <c r="AU350" s="142" t="s">
        <v>85</v>
      </c>
      <c r="AY350" s="18" t="s">
        <v>141</v>
      </c>
      <c r="BE350" s="143">
        <f>IF(N350="základní",J350,0)</f>
        <v>0</v>
      </c>
      <c r="BF350" s="143">
        <f>IF(N350="snížená",J350,0)</f>
        <v>0</v>
      </c>
      <c r="BG350" s="143">
        <f>IF(N350="zákl. přenesená",J350,0)</f>
        <v>0</v>
      </c>
      <c r="BH350" s="143">
        <f>IF(N350="sníž. přenesená",J350,0)</f>
        <v>0</v>
      </c>
      <c r="BI350" s="143">
        <f>IF(N350="nulová",J350,0)</f>
        <v>0</v>
      </c>
      <c r="BJ350" s="18" t="s">
        <v>83</v>
      </c>
      <c r="BK350" s="143">
        <f>ROUND(I350*H350,2)</f>
        <v>0</v>
      </c>
      <c r="BL350" s="18" t="s">
        <v>217</v>
      </c>
      <c r="BM350" s="142" t="s">
        <v>733</v>
      </c>
    </row>
    <row r="351" spans="1:65" s="2" customFormat="1" ht="14.4" customHeight="1">
      <c r="A351" s="30"/>
      <c r="B351" s="131"/>
      <c r="C351" s="165" t="s">
        <v>734</v>
      </c>
      <c r="D351" s="165" t="s">
        <v>273</v>
      </c>
      <c r="E351" s="166" t="s">
        <v>735</v>
      </c>
      <c r="F351" s="167" t="s">
        <v>736</v>
      </c>
      <c r="G351" s="168" t="s">
        <v>176</v>
      </c>
      <c r="H351" s="169">
        <v>12</v>
      </c>
      <c r="I351" s="170"/>
      <c r="J351" s="170">
        <f>ROUND(I351*H351,2)</f>
        <v>0</v>
      </c>
      <c r="K351" s="167" t="s">
        <v>147</v>
      </c>
      <c r="L351" s="171"/>
      <c r="M351" s="172" t="s">
        <v>3</v>
      </c>
      <c r="N351" s="173" t="s">
        <v>46</v>
      </c>
      <c r="O351" s="140">
        <v>0</v>
      </c>
      <c r="P351" s="140">
        <f>O351*H351</f>
        <v>0</v>
      </c>
      <c r="Q351" s="140">
        <v>5.2999999999999998E-4</v>
      </c>
      <c r="R351" s="140">
        <f>Q351*H351</f>
        <v>6.3599999999999993E-3</v>
      </c>
      <c r="S351" s="140">
        <v>0</v>
      </c>
      <c r="T351" s="141">
        <f>S351*H351</f>
        <v>0</v>
      </c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R351" s="142" t="s">
        <v>301</v>
      </c>
      <c r="AT351" s="142" t="s">
        <v>273</v>
      </c>
      <c r="AU351" s="142" t="s">
        <v>85</v>
      </c>
      <c r="AY351" s="18" t="s">
        <v>141</v>
      </c>
      <c r="BE351" s="143">
        <f>IF(N351="základní",J351,0)</f>
        <v>0</v>
      </c>
      <c r="BF351" s="143">
        <f>IF(N351="snížená",J351,0)</f>
        <v>0</v>
      </c>
      <c r="BG351" s="143">
        <f>IF(N351="zákl. přenesená",J351,0)</f>
        <v>0</v>
      </c>
      <c r="BH351" s="143">
        <f>IF(N351="sníž. přenesená",J351,0)</f>
        <v>0</v>
      </c>
      <c r="BI351" s="143">
        <f>IF(N351="nulová",J351,0)</f>
        <v>0</v>
      </c>
      <c r="BJ351" s="18" t="s">
        <v>83</v>
      </c>
      <c r="BK351" s="143">
        <f>ROUND(I351*H351,2)</f>
        <v>0</v>
      </c>
      <c r="BL351" s="18" t="s">
        <v>217</v>
      </c>
      <c r="BM351" s="142" t="s">
        <v>737</v>
      </c>
    </row>
    <row r="352" spans="1:65" s="13" customFormat="1">
      <c r="B352" s="144"/>
      <c r="D352" s="145" t="s">
        <v>150</v>
      </c>
      <c r="F352" s="147" t="s">
        <v>738</v>
      </c>
      <c r="H352" s="148">
        <v>12</v>
      </c>
      <c r="L352" s="144"/>
      <c r="M352" s="149"/>
      <c r="N352" s="150"/>
      <c r="O352" s="150"/>
      <c r="P352" s="150"/>
      <c r="Q352" s="150"/>
      <c r="R352" s="150"/>
      <c r="S352" s="150"/>
      <c r="T352" s="151"/>
      <c r="AT352" s="146" t="s">
        <v>150</v>
      </c>
      <c r="AU352" s="146" t="s">
        <v>85</v>
      </c>
      <c r="AV352" s="13" t="s">
        <v>85</v>
      </c>
      <c r="AW352" s="13" t="s">
        <v>4</v>
      </c>
      <c r="AX352" s="13" t="s">
        <v>83</v>
      </c>
      <c r="AY352" s="146" t="s">
        <v>141</v>
      </c>
    </row>
    <row r="353" spans="1:65" s="2" customFormat="1" ht="24.15" customHeight="1">
      <c r="A353" s="30"/>
      <c r="B353" s="131"/>
      <c r="C353" s="132" t="s">
        <v>739</v>
      </c>
      <c r="D353" s="132" t="s">
        <v>143</v>
      </c>
      <c r="E353" s="133" t="s">
        <v>740</v>
      </c>
      <c r="F353" s="134" t="s">
        <v>741</v>
      </c>
      <c r="G353" s="135" t="s">
        <v>176</v>
      </c>
      <c r="H353" s="136">
        <v>102</v>
      </c>
      <c r="I353" s="137"/>
      <c r="J353" s="137">
        <f>ROUND(I353*H353,2)</f>
        <v>0</v>
      </c>
      <c r="K353" s="134" t="s">
        <v>147</v>
      </c>
      <c r="L353" s="31"/>
      <c r="M353" s="138" t="s">
        <v>3</v>
      </c>
      <c r="N353" s="139" t="s">
        <v>46</v>
      </c>
      <c r="O353" s="140">
        <v>0.14000000000000001</v>
      </c>
      <c r="P353" s="140">
        <f>O353*H353</f>
        <v>14.280000000000001</v>
      </c>
      <c r="Q353" s="140">
        <v>0</v>
      </c>
      <c r="R353" s="140">
        <f>Q353*H353</f>
        <v>0</v>
      </c>
      <c r="S353" s="140">
        <v>0</v>
      </c>
      <c r="T353" s="141">
        <f>S353*H353</f>
        <v>0</v>
      </c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R353" s="142" t="s">
        <v>217</v>
      </c>
      <c r="AT353" s="142" t="s">
        <v>143</v>
      </c>
      <c r="AU353" s="142" t="s">
        <v>85</v>
      </c>
      <c r="AY353" s="18" t="s">
        <v>141</v>
      </c>
      <c r="BE353" s="143">
        <f>IF(N353="základní",J353,0)</f>
        <v>0</v>
      </c>
      <c r="BF353" s="143">
        <f>IF(N353="snížená",J353,0)</f>
        <v>0</v>
      </c>
      <c r="BG353" s="143">
        <f>IF(N353="zákl. přenesená",J353,0)</f>
        <v>0</v>
      </c>
      <c r="BH353" s="143">
        <f>IF(N353="sníž. přenesená",J353,0)</f>
        <v>0</v>
      </c>
      <c r="BI353" s="143">
        <f>IF(N353="nulová",J353,0)</f>
        <v>0</v>
      </c>
      <c r="BJ353" s="18" t="s">
        <v>83</v>
      </c>
      <c r="BK353" s="143">
        <f>ROUND(I353*H353,2)</f>
        <v>0</v>
      </c>
      <c r="BL353" s="18" t="s">
        <v>217</v>
      </c>
      <c r="BM353" s="142" t="s">
        <v>742</v>
      </c>
    </row>
    <row r="354" spans="1:65" s="2" customFormat="1" ht="14.4" customHeight="1">
      <c r="A354" s="30"/>
      <c r="B354" s="131"/>
      <c r="C354" s="165" t="s">
        <v>743</v>
      </c>
      <c r="D354" s="165" t="s">
        <v>273</v>
      </c>
      <c r="E354" s="166" t="s">
        <v>744</v>
      </c>
      <c r="F354" s="167" t="s">
        <v>745</v>
      </c>
      <c r="G354" s="168" t="s">
        <v>746</v>
      </c>
      <c r="H354" s="169">
        <v>96.9</v>
      </c>
      <c r="I354" s="170"/>
      <c r="J354" s="170">
        <f>ROUND(I354*H354,2)</f>
        <v>0</v>
      </c>
      <c r="K354" s="167" t="s">
        <v>147</v>
      </c>
      <c r="L354" s="171"/>
      <c r="M354" s="172" t="s">
        <v>3</v>
      </c>
      <c r="N354" s="173" t="s">
        <v>46</v>
      </c>
      <c r="O354" s="140">
        <v>0</v>
      </c>
      <c r="P354" s="140">
        <f>O354*H354</f>
        <v>0</v>
      </c>
      <c r="Q354" s="140">
        <v>1E-3</v>
      </c>
      <c r="R354" s="140">
        <f>Q354*H354</f>
        <v>9.6900000000000014E-2</v>
      </c>
      <c r="S354" s="140">
        <v>0</v>
      </c>
      <c r="T354" s="141">
        <f>S354*H354</f>
        <v>0</v>
      </c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R354" s="142" t="s">
        <v>301</v>
      </c>
      <c r="AT354" s="142" t="s">
        <v>273</v>
      </c>
      <c r="AU354" s="142" t="s">
        <v>85</v>
      </c>
      <c r="AY354" s="18" t="s">
        <v>141</v>
      </c>
      <c r="BE354" s="143">
        <f>IF(N354="základní",J354,0)</f>
        <v>0</v>
      </c>
      <c r="BF354" s="143">
        <f>IF(N354="snížená",J354,0)</f>
        <v>0</v>
      </c>
      <c r="BG354" s="143">
        <f>IF(N354="zákl. přenesená",J354,0)</f>
        <v>0</v>
      </c>
      <c r="BH354" s="143">
        <f>IF(N354="sníž. přenesená",J354,0)</f>
        <v>0</v>
      </c>
      <c r="BI354" s="143">
        <f>IF(N354="nulová",J354,0)</f>
        <v>0</v>
      </c>
      <c r="BJ354" s="18" t="s">
        <v>83</v>
      </c>
      <c r="BK354" s="143">
        <f>ROUND(I354*H354,2)</f>
        <v>0</v>
      </c>
      <c r="BL354" s="18" t="s">
        <v>217</v>
      </c>
      <c r="BM354" s="142" t="s">
        <v>747</v>
      </c>
    </row>
    <row r="355" spans="1:65" s="13" customFormat="1">
      <c r="B355" s="144"/>
      <c r="D355" s="145" t="s">
        <v>150</v>
      </c>
      <c r="F355" s="147" t="s">
        <v>748</v>
      </c>
      <c r="H355" s="148">
        <v>96.9</v>
      </c>
      <c r="L355" s="144"/>
      <c r="M355" s="149"/>
      <c r="N355" s="150"/>
      <c r="O355" s="150"/>
      <c r="P355" s="150"/>
      <c r="Q355" s="150"/>
      <c r="R355" s="150"/>
      <c r="S355" s="150"/>
      <c r="T355" s="151"/>
      <c r="AT355" s="146" t="s">
        <v>150</v>
      </c>
      <c r="AU355" s="146" t="s">
        <v>85</v>
      </c>
      <c r="AV355" s="13" t="s">
        <v>85</v>
      </c>
      <c r="AW355" s="13" t="s">
        <v>4</v>
      </c>
      <c r="AX355" s="13" t="s">
        <v>83</v>
      </c>
      <c r="AY355" s="146" t="s">
        <v>141</v>
      </c>
    </row>
    <row r="356" spans="1:65" s="2" customFormat="1" ht="24.15" customHeight="1">
      <c r="A356" s="30"/>
      <c r="B356" s="131"/>
      <c r="C356" s="132" t="s">
        <v>749</v>
      </c>
      <c r="D356" s="132" t="s">
        <v>143</v>
      </c>
      <c r="E356" s="133" t="s">
        <v>750</v>
      </c>
      <c r="F356" s="134" t="s">
        <v>751</v>
      </c>
      <c r="G356" s="135" t="s">
        <v>176</v>
      </c>
      <c r="H356" s="136">
        <v>8</v>
      </c>
      <c r="I356" s="137"/>
      <c r="J356" s="137">
        <f>ROUND(I356*H356,2)</f>
        <v>0</v>
      </c>
      <c r="K356" s="134" t="s">
        <v>147</v>
      </c>
      <c r="L356" s="31"/>
      <c r="M356" s="138" t="s">
        <v>3</v>
      </c>
      <c r="N356" s="139" t="s">
        <v>46</v>
      </c>
      <c r="O356" s="140">
        <v>0.123</v>
      </c>
      <c r="P356" s="140">
        <f>O356*H356</f>
        <v>0.98399999999999999</v>
      </c>
      <c r="Q356" s="140">
        <v>0</v>
      </c>
      <c r="R356" s="140">
        <f>Q356*H356</f>
        <v>0</v>
      </c>
      <c r="S356" s="140">
        <v>0</v>
      </c>
      <c r="T356" s="141">
        <f>S356*H356</f>
        <v>0</v>
      </c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R356" s="142" t="s">
        <v>217</v>
      </c>
      <c r="AT356" s="142" t="s">
        <v>143</v>
      </c>
      <c r="AU356" s="142" t="s">
        <v>85</v>
      </c>
      <c r="AY356" s="18" t="s">
        <v>141</v>
      </c>
      <c r="BE356" s="143">
        <f>IF(N356="základní",J356,0)</f>
        <v>0</v>
      </c>
      <c r="BF356" s="143">
        <f>IF(N356="snížená",J356,0)</f>
        <v>0</v>
      </c>
      <c r="BG356" s="143">
        <f>IF(N356="zákl. přenesená",J356,0)</f>
        <v>0</v>
      </c>
      <c r="BH356" s="143">
        <f>IF(N356="sníž. přenesená",J356,0)</f>
        <v>0</v>
      </c>
      <c r="BI356" s="143">
        <f>IF(N356="nulová",J356,0)</f>
        <v>0</v>
      </c>
      <c r="BJ356" s="18" t="s">
        <v>83</v>
      </c>
      <c r="BK356" s="143">
        <f>ROUND(I356*H356,2)</f>
        <v>0</v>
      </c>
      <c r="BL356" s="18" t="s">
        <v>217</v>
      </c>
      <c r="BM356" s="142" t="s">
        <v>752</v>
      </c>
    </row>
    <row r="357" spans="1:65" s="2" customFormat="1" ht="14.4" customHeight="1">
      <c r="A357" s="30"/>
      <c r="B357" s="131"/>
      <c r="C357" s="165" t="s">
        <v>753</v>
      </c>
      <c r="D357" s="165" t="s">
        <v>273</v>
      </c>
      <c r="E357" s="166" t="s">
        <v>754</v>
      </c>
      <c r="F357" s="167" t="s">
        <v>755</v>
      </c>
      <c r="G357" s="168" t="s">
        <v>746</v>
      </c>
      <c r="H357" s="169">
        <v>4.96</v>
      </c>
      <c r="I357" s="170"/>
      <c r="J357" s="170">
        <f>ROUND(I357*H357,2)</f>
        <v>0</v>
      </c>
      <c r="K357" s="167" t="s">
        <v>147</v>
      </c>
      <c r="L357" s="171"/>
      <c r="M357" s="172" t="s">
        <v>3</v>
      </c>
      <c r="N357" s="173" t="s">
        <v>46</v>
      </c>
      <c r="O357" s="140">
        <v>0</v>
      </c>
      <c r="P357" s="140">
        <f>O357*H357</f>
        <v>0</v>
      </c>
      <c r="Q357" s="140">
        <v>1E-3</v>
      </c>
      <c r="R357" s="140">
        <f>Q357*H357</f>
        <v>4.96E-3</v>
      </c>
      <c r="S357" s="140">
        <v>0</v>
      </c>
      <c r="T357" s="141">
        <f>S357*H357</f>
        <v>0</v>
      </c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R357" s="142" t="s">
        <v>301</v>
      </c>
      <c r="AT357" s="142" t="s">
        <v>273</v>
      </c>
      <c r="AU357" s="142" t="s">
        <v>85</v>
      </c>
      <c r="AY357" s="18" t="s">
        <v>141</v>
      </c>
      <c r="BE357" s="143">
        <f>IF(N357="základní",J357,0)</f>
        <v>0</v>
      </c>
      <c r="BF357" s="143">
        <f>IF(N357="snížená",J357,0)</f>
        <v>0</v>
      </c>
      <c r="BG357" s="143">
        <f>IF(N357="zákl. přenesená",J357,0)</f>
        <v>0</v>
      </c>
      <c r="BH357" s="143">
        <f>IF(N357="sníž. přenesená",J357,0)</f>
        <v>0</v>
      </c>
      <c r="BI357" s="143">
        <f>IF(N357="nulová",J357,0)</f>
        <v>0</v>
      </c>
      <c r="BJ357" s="18" t="s">
        <v>83</v>
      </c>
      <c r="BK357" s="143">
        <f>ROUND(I357*H357,2)</f>
        <v>0</v>
      </c>
      <c r="BL357" s="18" t="s">
        <v>217</v>
      </c>
      <c r="BM357" s="142" t="s">
        <v>756</v>
      </c>
    </row>
    <row r="358" spans="1:65" s="13" customFormat="1">
      <c r="B358" s="144"/>
      <c r="D358" s="145" t="s">
        <v>150</v>
      </c>
      <c r="F358" s="147" t="s">
        <v>757</v>
      </c>
      <c r="H358" s="148">
        <v>4.96</v>
      </c>
      <c r="L358" s="144"/>
      <c r="M358" s="149"/>
      <c r="N358" s="150"/>
      <c r="O358" s="150"/>
      <c r="P358" s="150"/>
      <c r="Q358" s="150"/>
      <c r="R358" s="150"/>
      <c r="S358" s="150"/>
      <c r="T358" s="151"/>
      <c r="AT358" s="146" t="s">
        <v>150</v>
      </c>
      <c r="AU358" s="146" t="s">
        <v>85</v>
      </c>
      <c r="AV358" s="13" t="s">
        <v>85</v>
      </c>
      <c r="AW358" s="13" t="s">
        <v>4</v>
      </c>
      <c r="AX358" s="13" t="s">
        <v>83</v>
      </c>
      <c r="AY358" s="146" t="s">
        <v>141</v>
      </c>
    </row>
    <row r="359" spans="1:65" s="2" customFormat="1" ht="14.4" customHeight="1">
      <c r="A359" s="30"/>
      <c r="B359" s="131"/>
      <c r="C359" s="132" t="s">
        <v>758</v>
      </c>
      <c r="D359" s="132" t="s">
        <v>143</v>
      </c>
      <c r="E359" s="133" t="s">
        <v>759</v>
      </c>
      <c r="F359" s="134" t="s">
        <v>760</v>
      </c>
      <c r="G359" s="135" t="s">
        <v>176</v>
      </c>
      <c r="H359" s="136">
        <v>243.5</v>
      </c>
      <c r="I359" s="137"/>
      <c r="J359" s="137">
        <f>ROUND(I359*H359,2)</f>
        <v>0</v>
      </c>
      <c r="K359" s="134" t="s">
        <v>147</v>
      </c>
      <c r="L359" s="31"/>
      <c r="M359" s="138" t="s">
        <v>3</v>
      </c>
      <c r="N359" s="139" t="s">
        <v>46</v>
      </c>
      <c r="O359" s="140">
        <v>0.497</v>
      </c>
      <c r="P359" s="140">
        <f>O359*H359</f>
        <v>121.01949999999999</v>
      </c>
      <c r="Q359" s="140">
        <v>0</v>
      </c>
      <c r="R359" s="140">
        <f>Q359*H359</f>
        <v>0</v>
      </c>
      <c r="S359" s="140">
        <v>0</v>
      </c>
      <c r="T359" s="141">
        <f>S359*H359</f>
        <v>0</v>
      </c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R359" s="142" t="s">
        <v>217</v>
      </c>
      <c r="AT359" s="142" t="s">
        <v>143</v>
      </c>
      <c r="AU359" s="142" t="s">
        <v>85</v>
      </c>
      <c r="AY359" s="18" t="s">
        <v>141</v>
      </c>
      <c r="BE359" s="143">
        <f>IF(N359="základní",J359,0)</f>
        <v>0</v>
      </c>
      <c r="BF359" s="143">
        <f>IF(N359="snížená",J359,0)</f>
        <v>0</v>
      </c>
      <c r="BG359" s="143">
        <f>IF(N359="zákl. přenesená",J359,0)</f>
        <v>0</v>
      </c>
      <c r="BH359" s="143">
        <f>IF(N359="sníž. přenesená",J359,0)</f>
        <v>0</v>
      </c>
      <c r="BI359" s="143">
        <f>IF(N359="nulová",J359,0)</f>
        <v>0</v>
      </c>
      <c r="BJ359" s="18" t="s">
        <v>83</v>
      </c>
      <c r="BK359" s="143">
        <f>ROUND(I359*H359,2)</f>
        <v>0</v>
      </c>
      <c r="BL359" s="18" t="s">
        <v>217</v>
      </c>
      <c r="BM359" s="142" t="s">
        <v>761</v>
      </c>
    </row>
    <row r="360" spans="1:65" s="2" customFormat="1" ht="14.4" customHeight="1">
      <c r="A360" s="30"/>
      <c r="B360" s="131"/>
      <c r="C360" s="165" t="s">
        <v>762</v>
      </c>
      <c r="D360" s="165" t="s">
        <v>273</v>
      </c>
      <c r="E360" s="166" t="s">
        <v>763</v>
      </c>
      <c r="F360" s="167" t="s">
        <v>764</v>
      </c>
      <c r="G360" s="168" t="s">
        <v>746</v>
      </c>
      <c r="H360" s="169">
        <v>32.872999999999998</v>
      </c>
      <c r="I360" s="170"/>
      <c r="J360" s="170">
        <f>ROUND(I360*H360,2)</f>
        <v>0</v>
      </c>
      <c r="K360" s="167" t="s">
        <v>147</v>
      </c>
      <c r="L360" s="171"/>
      <c r="M360" s="172" t="s">
        <v>3</v>
      </c>
      <c r="N360" s="173" t="s">
        <v>46</v>
      </c>
      <c r="O360" s="140">
        <v>0</v>
      </c>
      <c r="P360" s="140">
        <f>O360*H360</f>
        <v>0</v>
      </c>
      <c r="Q360" s="140">
        <v>1E-3</v>
      </c>
      <c r="R360" s="140">
        <f>Q360*H360</f>
        <v>3.2872999999999999E-2</v>
      </c>
      <c r="S360" s="140">
        <v>0</v>
      </c>
      <c r="T360" s="141">
        <f>S360*H360</f>
        <v>0</v>
      </c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R360" s="142" t="s">
        <v>301</v>
      </c>
      <c r="AT360" s="142" t="s">
        <v>273</v>
      </c>
      <c r="AU360" s="142" t="s">
        <v>85</v>
      </c>
      <c r="AY360" s="18" t="s">
        <v>141</v>
      </c>
      <c r="BE360" s="143">
        <f>IF(N360="základní",J360,0)</f>
        <v>0</v>
      </c>
      <c r="BF360" s="143">
        <f>IF(N360="snížená",J360,0)</f>
        <v>0</v>
      </c>
      <c r="BG360" s="143">
        <f>IF(N360="zákl. přenesená",J360,0)</f>
        <v>0</v>
      </c>
      <c r="BH360" s="143">
        <f>IF(N360="sníž. přenesená",J360,0)</f>
        <v>0</v>
      </c>
      <c r="BI360" s="143">
        <f>IF(N360="nulová",J360,0)</f>
        <v>0</v>
      </c>
      <c r="BJ360" s="18" t="s">
        <v>83</v>
      </c>
      <c r="BK360" s="143">
        <f>ROUND(I360*H360,2)</f>
        <v>0</v>
      </c>
      <c r="BL360" s="18" t="s">
        <v>217</v>
      </c>
      <c r="BM360" s="142" t="s">
        <v>765</v>
      </c>
    </row>
    <row r="361" spans="1:65" s="13" customFormat="1">
      <c r="B361" s="144"/>
      <c r="D361" s="145" t="s">
        <v>150</v>
      </c>
      <c r="F361" s="147" t="s">
        <v>766</v>
      </c>
      <c r="H361" s="148">
        <v>32.872999999999998</v>
      </c>
      <c r="L361" s="144"/>
      <c r="M361" s="149"/>
      <c r="N361" s="150"/>
      <c r="O361" s="150"/>
      <c r="P361" s="150"/>
      <c r="Q361" s="150"/>
      <c r="R361" s="150"/>
      <c r="S361" s="150"/>
      <c r="T361" s="151"/>
      <c r="AT361" s="146" t="s">
        <v>150</v>
      </c>
      <c r="AU361" s="146" t="s">
        <v>85</v>
      </c>
      <c r="AV361" s="13" t="s">
        <v>85</v>
      </c>
      <c r="AW361" s="13" t="s">
        <v>4</v>
      </c>
      <c r="AX361" s="13" t="s">
        <v>83</v>
      </c>
      <c r="AY361" s="146" t="s">
        <v>141</v>
      </c>
    </row>
    <row r="362" spans="1:65" s="2" customFormat="1" ht="14.4" customHeight="1">
      <c r="A362" s="30"/>
      <c r="B362" s="131"/>
      <c r="C362" s="132" t="s">
        <v>767</v>
      </c>
      <c r="D362" s="132" t="s">
        <v>143</v>
      </c>
      <c r="E362" s="133" t="s">
        <v>768</v>
      </c>
      <c r="F362" s="134" t="s">
        <v>769</v>
      </c>
      <c r="G362" s="135" t="s">
        <v>167</v>
      </c>
      <c r="H362" s="136">
        <v>36</v>
      </c>
      <c r="I362" s="137"/>
      <c r="J362" s="137">
        <f t="shared" ref="J362:J375" si="30">ROUND(I362*H362,2)</f>
        <v>0</v>
      </c>
      <c r="K362" s="134" t="s">
        <v>147</v>
      </c>
      <c r="L362" s="31"/>
      <c r="M362" s="138" t="s">
        <v>3</v>
      </c>
      <c r="N362" s="139" t="s">
        <v>46</v>
      </c>
      <c r="O362" s="140">
        <v>0.252</v>
      </c>
      <c r="P362" s="140">
        <f t="shared" ref="P362:P375" si="31">O362*H362</f>
        <v>9.0719999999999992</v>
      </c>
      <c r="Q362" s="140">
        <v>0</v>
      </c>
      <c r="R362" s="140">
        <f t="shared" ref="R362:R375" si="32">Q362*H362</f>
        <v>0</v>
      </c>
      <c r="S362" s="140">
        <v>0</v>
      </c>
      <c r="T362" s="141">
        <f t="shared" ref="T362:T375" si="33">S362*H362</f>
        <v>0</v>
      </c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R362" s="142" t="s">
        <v>217</v>
      </c>
      <c r="AT362" s="142" t="s">
        <v>143</v>
      </c>
      <c r="AU362" s="142" t="s">
        <v>85</v>
      </c>
      <c r="AY362" s="18" t="s">
        <v>141</v>
      </c>
      <c r="BE362" s="143">
        <f t="shared" ref="BE362:BE375" si="34">IF(N362="základní",J362,0)</f>
        <v>0</v>
      </c>
      <c r="BF362" s="143">
        <f t="shared" ref="BF362:BF375" si="35">IF(N362="snížená",J362,0)</f>
        <v>0</v>
      </c>
      <c r="BG362" s="143">
        <f t="shared" ref="BG362:BG375" si="36">IF(N362="zákl. přenesená",J362,0)</f>
        <v>0</v>
      </c>
      <c r="BH362" s="143">
        <f t="shared" ref="BH362:BH375" si="37">IF(N362="sníž. přenesená",J362,0)</f>
        <v>0</v>
      </c>
      <c r="BI362" s="143">
        <f t="shared" ref="BI362:BI375" si="38">IF(N362="nulová",J362,0)</f>
        <v>0</v>
      </c>
      <c r="BJ362" s="18" t="s">
        <v>83</v>
      </c>
      <c r="BK362" s="143">
        <f t="shared" ref="BK362:BK375" si="39">ROUND(I362*H362,2)</f>
        <v>0</v>
      </c>
      <c r="BL362" s="18" t="s">
        <v>217</v>
      </c>
      <c r="BM362" s="142" t="s">
        <v>770</v>
      </c>
    </row>
    <row r="363" spans="1:65" s="2" customFormat="1" ht="14.4" customHeight="1">
      <c r="A363" s="30"/>
      <c r="B363" s="131"/>
      <c r="C363" s="165" t="s">
        <v>771</v>
      </c>
      <c r="D363" s="165" t="s">
        <v>273</v>
      </c>
      <c r="E363" s="166" t="s">
        <v>772</v>
      </c>
      <c r="F363" s="167" t="s">
        <v>773</v>
      </c>
      <c r="G363" s="168" t="s">
        <v>167</v>
      </c>
      <c r="H363" s="169">
        <v>6</v>
      </c>
      <c r="I363" s="170"/>
      <c r="J363" s="170">
        <f t="shared" si="30"/>
        <v>0</v>
      </c>
      <c r="K363" s="167" t="s">
        <v>3</v>
      </c>
      <c r="L363" s="171"/>
      <c r="M363" s="172" t="s">
        <v>3</v>
      </c>
      <c r="N363" s="173" t="s">
        <v>46</v>
      </c>
      <c r="O363" s="140">
        <v>0</v>
      </c>
      <c r="P363" s="140">
        <f t="shared" si="31"/>
        <v>0</v>
      </c>
      <c r="Q363" s="140">
        <v>0</v>
      </c>
      <c r="R363" s="140">
        <f t="shared" si="32"/>
        <v>0</v>
      </c>
      <c r="S363" s="140">
        <v>0</v>
      </c>
      <c r="T363" s="141">
        <f t="shared" si="33"/>
        <v>0</v>
      </c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R363" s="142" t="s">
        <v>301</v>
      </c>
      <c r="AT363" s="142" t="s">
        <v>273</v>
      </c>
      <c r="AU363" s="142" t="s">
        <v>85</v>
      </c>
      <c r="AY363" s="18" t="s">
        <v>141</v>
      </c>
      <c r="BE363" s="143">
        <f t="shared" si="34"/>
        <v>0</v>
      </c>
      <c r="BF363" s="143">
        <f t="shared" si="35"/>
        <v>0</v>
      </c>
      <c r="BG363" s="143">
        <f t="shared" si="36"/>
        <v>0</v>
      </c>
      <c r="BH363" s="143">
        <f t="shared" si="37"/>
        <v>0</v>
      </c>
      <c r="BI363" s="143">
        <f t="shared" si="38"/>
        <v>0</v>
      </c>
      <c r="BJ363" s="18" t="s">
        <v>83</v>
      </c>
      <c r="BK363" s="143">
        <f t="shared" si="39"/>
        <v>0</v>
      </c>
      <c r="BL363" s="18" t="s">
        <v>217</v>
      </c>
      <c r="BM363" s="142" t="s">
        <v>774</v>
      </c>
    </row>
    <row r="364" spans="1:65" s="2" customFormat="1" ht="14.4" customHeight="1">
      <c r="A364" s="30"/>
      <c r="B364" s="131"/>
      <c r="C364" s="165" t="s">
        <v>775</v>
      </c>
      <c r="D364" s="165" t="s">
        <v>273</v>
      </c>
      <c r="E364" s="166" t="s">
        <v>776</v>
      </c>
      <c r="F364" s="167" t="s">
        <v>777</v>
      </c>
      <c r="G364" s="168" t="s">
        <v>167</v>
      </c>
      <c r="H364" s="169">
        <v>30</v>
      </c>
      <c r="I364" s="170"/>
      <c r="J364" s="170">
        <f t="shared" si="30"/>
        <v>0</v>
      </c>
      <c r="K364" s="167" t="s">
        <v>3</v>
      </c>
      <c r="L364" s="171"/>
      <c r="M364" s="172" t="s">
        <v>3</v>
      </c>
      <c r="N364" s="173" t="s">
        <v>46</v>
      </c>
      <c r="O364" s="140">
        <v>0</v>
      </c>
      <c r="P364" s="140">
        <f t="shared" si="31"/>
        <v>0</v>
      </c>
      <c r="Q364" s="140">
        <v>0</v>
      </c>
      <c r="R364" s="140">
        <f t="shared" si="32"/>
        <v>0</v>
      </c>
      <c r="S364" s="140">
        <v>0</v>
      </c>
      <c r="T364" s="141">
        <f t="shared" si="33"/>
        <v>0</v>
      </c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R364" s="142" t="s">
        <v>301</v>
      </c>
      <c r="AT364" s="142" t="s">
        <v>273</v>
      </c>
      <c r="AU364" s="142" t="s">
        <v>85</v>
      </c>
      <c r="AY364" s="18" t="s">
        <v>141</v>
      </c>
      <c r="BE364" s="143">
        <f t="shared" si="34"/>
        <v>0</v>
      </c>
      <c r="BF364" s="143">
        <f t="shared" si="35"/>
        <v>0</v>
      </c>
      <c r="BG364" s="143">
        <f t="shared" si="36"/>
        <v>0</v>
      </c>
      <c r="BH364" s="143">
        <f t="shared" si="37"/>
        <v>0</v>
      </c>
      <c r="BI364" s="143">
        <f t="shared" si="38"/>
        <v>0</v>
      </c>
      <c r="BJ364" s="18" t="s">
        <v>83</v>
      </c>
      <c r="BK364" s="143">
        <f t="shared" si="39"/>
        <v>0</v>
      </c>
      <c r="BL364" s="18" t="s">
        <v>217</v>
      </c>
      <c r="BM364" s="142" t="s">
        <v>778</v>
      </c>
    </row>
    <row r="365" spans="1:65" s="2" customFormat="1" ht="14.4" customHeight="1">
      <c r="A365" s="30"/>
      <c r="B365" s="131"/>
      <c r="C365" s="132" t="s">
        <v>779</v>
      </c>
      <c r="D365" s="132" t="s">
        <v>143</v>
      </c>
      <c r="E365" s="133" t="s">
        <v>780</v>
      </c>
      <c r="F365" s="134" t="s">
        <v>781</v>
      </c>
      <c r="G365" s="135" t="s">
        <v>167</v>
      </c>
      <c r="H365" s="136">
        <v>12</v>
      </c>
      <c r="I365" s="137"/>
      <c r="J365" s="137">
        <f t="shared" si="30"/>
        <v>0</v>
      </c>
      <c r="K365" s="134" t="s">
        <v>147</v>
      </c>
      <c r="L365" s="31"/>
      <c r="M365" s="138" t="s">
        <v>3</v>
      </c>
      <c r="N365" s="139" t="s">
        <v>46</v>
      </c>
      <c r="O365" s="140">
        <v>0.35199999999999998</v>
      </c>
      <c r="P365" s="140">
        <f t="shared" si="31"/>
        <v>4.2240000000000002</v>
      </c>
      <c r="Q365" s="140">
        <v>0</v>
      </c>
      <c r="R365" s="140">
        <f t="shared" si="32"/>
        <v>0</v>
      </c>
      <c r="S365" s="140">
        <v>0</v>
      </c>
      <c r="T365" s="141">
        <f t="shared" si="33"/>
        <v>0</v>
      </c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R365" s="142" t="s">
        <v>217</v>
      </c>
      <c r="AT365" s="142" t="s">
        <v>143</v>
      </c>
      <c r="AU365" s="142" t="s">
        <v>85</v>
      </c>
      <c r="AY365" s="18" t="s">
        <v>141</v>
      </c>
      <c r="BE365" s="143">
        <f t="shared" si="34"/>
        <v>0</v>
      </c>
      <c r="BF365" s="143">
        <f t="shared" si="35"/>
        <v>0</v>
      </c>
      <c r="BG365" s="143">
        <f t="shared" si="36"/>
        <v>0</v>
      </c>
      <c r="BH365" s="143">
        <f t="shared" si="37"/>
        <v>0</v>
      </c>
      <c r="BI365" s="143">
        <f t="shared" si="38"/>
        <v>0</v>
      </c>
      <c r="BJ365" s="18" t="s">
        <v>83</v>
      </c>
      <c r="BK365" s="143">
        <f t="shared" si="39"/>
        <v>0</v>
      </c>
      <c r="BL365" s="18" t="s">
        <v>217</v>
      </c>
      <c r="BM365" s="142" t="s">
        <v>782</v>
      </c>
    </row>
    <row r="366" spans="1:65" s="2" customFormat="1" ht="14.4" customHeight="1">
      <c r="A366" s="30"/>
      <c r="B366" s="131"/>
      <c r="C366" s="165" t="s">
        <v>783</v>
      </c>
      <c r="D366" s="165" t="s">
        <v>273</v>
      </c>
      <c r="E366" s="166" t="s">
        <v>784</v>
      </c>
      <c r="F366" s="167" t="s">
        <v>785</v>
      </c>
      <c r="G366" s="168" t="s">
        <v>167</v>
      </c>
      <c r="H366" s="169">
        <v>4</v>
      </c>
      <c r="I366" s="170"/>
      <c r="J366" s="170">
        <f t="shared" si="30"/>
        <v>0</v>
      </c>
      <c r="K366" s="167" t="s">
        <v>3</v>
      </c>
      <c r="L366" s="171"/>
      <c r="M366" s="172" t="s">
        <v>3</v>
      </c>
      <c r="N366" s="173" t="s">
        <v>46</v>
      </c>
      <c r="O366" s="140">
        <v>0</v>
      </c>
      <c r="P366" s="140">
        <f t="shared" si="31"/>
        <v>0</v>
      </c>
      <c r="Q366" s="140">
        <v>0</v>
      </c>
      <c r="R366" s="140">
        <f t="shared" si="32"/>
        <v>0</v>
      </c>
      <c r="S366" s="140">
        <v>0</v>
      </c>
      <c r="T366" s="141">
        <f t="shared" si="33"/>
        <v>0</v>
      </c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R366" s="142" t="s">
        <v>301</v>
      </c>
      <c r="AT366" s="142" t="s">
        <v>273</v>
      </c>
      <c r="AU366" s="142" t="s">
        <v>85</v>
      </c>
      <c r="AY366" s="18" t="s">
        <v>141</v>
      </c>
      <c r="BE366" s="143">
        <f t="shared" si="34"/>
        <v>0</v>
      </c>
      <c r="BF366" s="143">
        <f t="shared" si="35"/>
        <v>0</v>
      </c>
      <c r="BG366" s="143">
        <f t="shared" si="36"/>
        <v>0</v>
      </c>
      <c r="BH366" s="143">
        <f t="shared" si="37"/>
        <v>0</v>
      </c>
      <c r="BI366" s="143">
        <f t="shared" si="38"/>
        <v>0</v>
      </c>
      <c r="BJ366" s="18" t="s">
        <v>83</v>
      </c>
      <c r="BK366" s="143">
        <f t="shared" si="39"/>
        <v>0</v>
      </c>
      <c r="BL366" s="18" t="s">
        <v>217</v>
      </c>
      <c r="BM366" s="142" t="s">
        <v>786</v>
      </c>
    </row>
    <row r="367" spans="1:65" s="2" customFormat="1" ht="14.4" customHeight="1">
      <c r="A367" s="30"/>
      <c r="B367" s="131"/>
      <c r="C367" s="165" t="s">
        <v>787</v>
      </c>
      <c r="D367" s="165" t="s">
        <v>273</v>
      </c>
      <c r="E367" s="166" t="s">
        <v>788</v>
      </c>
      <c r="F367" s="167" t="s">
        <v>789</v>
      </c>
      <c r="G367" s="168" t="s">
        <v>167</v>
      </c>
      <c r="H367" s="169">
        <v>8</v>
      </c>
      <c r="I367" s="170"/>
      <c r="J367" s="170">
        <f t="shared" si="30"/>
        <v>0</v>
      </c>
      <c r="K367" s="167" t="s">
        <v>3</v>
      </c>
      <c r="L367" s="171"/>
      <c r="M367" s="172" t="s">
        <v>3</v>
      </c>
      <c r="N367" s="173" t="s">
        <v>46</v>
      </c>
      <c r="O367" s="140">
        <v>0</v>
      </c>
      <c r="P367" s="140">
        <f t="shared" si="31"/>
        <v>0</v>
      </c>
      <c r="Q367" s="140">
        <v>0</v>
      </c>
      <c r="R367" s="140">
        <f t="shared" si="32"/>
        <v>0</v>
      </c>
      <c r="S367" s="140">
        <v>0</v>
      </c>
      <c r="T367" s="141">
        <f t="shared" si="33"/>
        <v>0</v>
      </c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R367" s="142" t="s">
        <v>301</v>
      </c>
      <c r="AT367" s="142" t="s">
        <v>273</v>
      </c>
      <c r="AU367" s="142" t="s">
        <v>85</v>
      </c>
      <c r="AY367" s="18" t="s">
        <v>141</v>
      </c>
      <c r="BE367" s="143">
        <f t="shared" si="34"/>
        <v>0</v>
      </c>
      <c r="BF367" s="143">
        <f t="shared" si="35"/>
        <v>0</v>
      </c>
      <c r="BG367" s="143">
        <f t="shared" si="36"/>
        <v>0</v>
      </c>
      <c r="BH367" s="143">
        <f t="shared" si="37"/>
        <v>0</v>
      </c>
      <c r="BI367" s="143">
        <f t="shared" si="38"/>
        <v>0</v>
      </c>
      <c r="BJ367" s="18" t="s">
        <v>83</v>
      </c>
      <c r="BK367" s="143">
        <f t="shared" si="39"/>
        <v>0</v>
      </c>
      <c r="BL367" s="18" t="s">
        <v>217</v>
      </c>
      <c r="BM367" s="142" t="s">
        <v>790</v>
      </c>
    </row>
    <row r="368" spans="1:65" s="2" customFormat="1" ht="14.4" customHeight="1">
      <c r="A368" s="30"/>
      <c r="B368" s="131"/>
      <c r="C368" s="132" t="s">
        <v>791</v>
      </c>
      <c r="D368" s="132" t="s">
        <v>143</v>
      </c>
      <c r="E368" s="133" t="s">
        <v>792</v>
      </c>
      <c r="F368" s="134" t="s">
        <v>793</v>
      </c>
      <c r="G368" s="135" t="s">
        <v>167</v>
      </c>
      <c r="H368" s="136">
        <v>6</v>
      </c>
      <c r="I368" s="137"/>
      <c r="J368" s="137">
        <f t="shared" si="30"/>
        <v>0</v>
      </c>
      <c r="K368" s="134" t="s">
        <v>147</v>
      </c>
      <c r="L368" s="31"/>
      <c r="M368" s="138" t="s">
        <v>3</v>
      </c>
      <c r="N368" s="139" t="s">
        <v>46</v>
      </c>
      <c r="O368" s="140">
        <v>0.871</v>
      </c>
      <c r="P368" s="140">
        <f t="shared" si="31"/>
        <v>5.226</v>
      </c>
      <c r="Q368" s="140">
        <v>0</v>
      </c>
      <c r="R368" s="140">
        <f t="shared" si="32"/>
        <v>0</v>
      </c>
      <c r="S368" s="140">
        <v>0</v>
      </c>
      <c r="T368" s="141">
        <f t="shared" si="33"/>
        <v>0</v>
      </c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R368" s="142" t="s">
        <v>217</v>
      </c>
      <c r="AT368" s="142" t="s">
        <v>143</v>
      </c>
      <c r="AU368" s="142" t="s">
        <v>85</v>
      </c>
      <c r="AY368" s="18" t="s">
        <v>141</v>
      </c>
      <c r="BE368" s="143">
        <f t="shared" si="34"/>
        <v>0</v>
      </c>
      <c r="BF368" s="143">
        <f t="shared" si="35"/>
        <v>0</v>
      </c>
      <c r="BG368" s="143">
        <f t="shared" si="36"/>
        <v>0</v>
      </c>
      <c r="BH368" s="143">
        <f t="shared" si="37"/>
        <v>0</v>
      </c>
      <c r="BI368" s="143">
        <f t="shared" si="38"/>
        <v>0</v>
      </c>
      <c r="BJ368" s="18" t="s">
        <v>83</v>
      </c>
      <c r="BK368" s="143">
        <f t="shared" si="39"/>
        <v>0</v>
      </c>
      <c r="BL368" s="18" t="s">
        <v>217</v>
      </c>
      <c r="BM368" s="142" t="s">
        <v>794</v>
      </c>
    </row>
    <row r="369" spans="1:65" s="2" customFormat="1" ht="14.4" customHeight="1">
      <c r="A369" s="30"/>
      <c r="B369" s="131"/>
      <c r="C369" s="165" t="s">
        <v>795</v>
      </c>
      <c r="D369" s="165" t="s">
        <v>273</v>
      </c>
      <c r="E369" s="166" t="s">
        <v>796</v>
      </c>
      <c r="F369" s="167" t="s">
        <v>797</v>
      </c>
      <c r="G369" s="168" t="s">
        <v>167</v>
      </c>
      <c r="H369" s="169">
        <v>6</v>
      </c>
      <c r="I369" s="170"/>
      <c r="J369" s="170">
        <f t="shared" si="30"/>
        <v>0</v>
      </c>
      <c r="K369" s="167" t="s">
        <v>147</v>
      </c>
      <c r="L369" s="171"/>
      <c r="M369" s="172" t="s">
        <v>3</v>
      </c>
      <c r="N369" s="173" t="s">
        <v>46</v>
      </c>
      <c r="O369" s="140">
        <v>0</v>
      </c>
      <c r="P369" s="140">
        <f t="shared" si="31"/>
        <v>0</v>
      </c>
      <c r="Q369" s="140">
        <v>2.2000000000000001E-3</v>
      </c>
      <c r="R369" s="140">
        <f t="shared" si="32"/>
        <v>1.32E-2</v>
      </c>
      <c r="S369" s="140">
        <v>0</v>
      </c>
      <c r="T369" s="141">
        <f t="shared" si="33"/>
        <v>0</v>
      </c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R369" s="142" t="s">
        <v>301</v>
      </c>
      <c r="AT369" s="142" t="s">
        <v>273</v>
      </c>
      <c r="AU369" s="142" t="s">
        <v>85</v>
      </c>
      <c r="AY369" s="18" t="s">
        <v>141</v>
      </c>
      <c r="BE369" s="143">
        <f t="shared" si="34"/>
        <v>0</v>
      </c>
      <c r="BF369" s="143">
        <f t="shared" si="35"/>
        <v>0</v>
      </c>
      <c r="BG369" s="143">
        <f t="shared" si="36"/>
        <v>0</v>
      </c>
      <c r="BH369" s="143">
        <f t="shared" si="37"/>
        <v>0</v>
      </c>
      <c r="BI369" s="143">
        <f t="shared" si="38"/>
        <v>0</v>
      </c>
      <c r="BJ369" s="18" t="s">
        <v>83</v>
      </c>
      <c r="BK369" s="143">
        <f t="shared" si="39"/>
        <v>0</v>
      </c>
      <c r="BL369" s="18" t="s">
        <v>217</v>
      </c>
      <c r="BM369" s="142" t="s">
        <v>798</v>
      </c>
    </row>
    <row r="370" spans="1:65" s="2" customFormat="1" ht="14.4" customHeight="1">
      <c r="A370" s="30"/>
      <c r="B370" s="131"/>
      <c r="C370" s="132" t="s">
        <v>799</v>
      </c>
      <c r="D370" s="132" t="s">
        <v>143</v>
      </c>
      <c r="E370" s="133" t="s">
        <v>800</v>
      </c>
      <c r="F370" s="134" t="s">
        <v>801</v>
      </c>
      <c r="G370" s="135" t="s">
        <v>167</v>
      </c>
      <c r="H370" s="136">
        <v>280</v>
      </c>
      <c r="I370" s="137"/>
      <c r="J370" s="137">
        <f t="shared" si="30"/>
        <v>0</v>
      </c>
      <c r="K370" s="134" t="s">
        <v>3</v>
      </c>
      <c r="L370" s="31"/>
      <c r="M370" s="138" t="s">
        <v>3</v>
      </c>
      <c r="N370" s="139" t="s">
        <v>46</v>
      </c>
      <c r="O370" s="140">
        <v>0.111</v>
      </c>
      <c r="P370" s="140">
        <f t="shared" si="31"/>
        <v>31.080000000000002</v>
      </c>
      <c r="Q370" s="140">
        <v>0</v>
      </c>
      <c r="R370" s="140">
        <f t="shared" si="32"/>
        <v>0</v>
      </c>
      <c r="S370" s="140">
        <v>0</v>
      </c>
      <c r="T370" s="141">
        <f t="shared" si="33"/>
        <v>0</v>
      </c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R370" s="142" t="s">
        <v>217</v>
      </c>
      <c r="AT370" s="142" t="s">
        <v>143</v>
      </c>
      <c r="AU370" s="142" t="s">
        <v>85</v>
      </c>
      <c r="AY370" s="18" t="s">
        <v>141</v>
      </c>
      <c r="BE370" s="143">
        <f t="shared" si="34"/>
        <v>0</v>
      </c>
      <c r="BF370" s="143">
        <f t="shared" si="35"/>
        <v>0</v>
      </c>
      <c r="BG370" s="143">
        <f t="shared" si="36"/>
        <v>0</v>
      </c>
      <c r="BH370" s="143">
        <f t="shared" si="37"/>
        <v>0</v>
      </c>
      <c r="BI370" s="143">
        <f t="shared" si="38"/>
        <v>0</v>
      </c>
      <c r="BJ370" s="18" t="s">
        <v>83</v>
      </c>
      <c r="BK370" s="143">
        <f t="shared" si="39"/>
        <v>0</v>
      </c>
      <c r="BL370" s="18" t="s">
        <v>217</v>
      </c>
      <c r="BM370" s="142" t="s">
        <v>802</v>
      </c>
    </row>
    <row r="371" spans="1:65" s="2" customFormat="1" ht="14.4" customHeight="1">
      <c r="A371" s="30"/>
      <c r="B371" s="131"/>
      <c r="C371" s="165" t="s">
        <v>803</v>
      </c>
      <c r="D371" s="165" t="s">
        <v>273</v>
      </c>
      <c r="E371" s="166" t="s">
        <v>804</v>
      </c>
      <c r="F371" s="167" t="s">
        <v>805</v>
      </c>
      <c r="G371" s="168" t="s">
        <v>167</v>
      </c>
      <c r="H371" s="169">
        <v>280</v>
      </c>
      <c r="I371" s="170"/>
      <c r="J371" s="170">
        <f t="shared" si="30"/>
        <v>0</v>
      </c>
      <c r="K371" s="167" t="s">
        <v>147</v>
      </c>
      <c r="L371" s="171"/>
      <c r="M371" s="172" t="s">
        <v>3</v>
      </c>
      <c r="N371" s="173" t="s">
        <v>46</v>
      </c>
      <c r="O371" s="140">
        <v>0</v>
      </c>
      <c r="P371" s="140">
        <f t="shared" si="31"/>
        <v>0</v>
      </c>
      <c r="Q371" s="140">
        <v>2.5999999999999998E-4</v>
      </c>
      <c r="R371" s="140">
        <f t="shared" si="32"/>
        <v>7.279999999999999E-2</v>
      </c>
      <c r="S371" s="140">
        <v>0</v>
      </c>
      <c r="T371" s="141">
        <f t="shared" si="33"/>
        <v>0</v>
      </c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R371" s="142" t="s">
        <v>301</v>
      </c>
      <c r="AT371" s="142" t="s">
        <v>273</v>
      </c>
      <c r="AU371" s="142" t="s">
        <v>85</v>
      </c>
      <c r="AY371" s="18" t="s">
        <v>141</v>
      </c>
      <c r="BE371" s="143">
        <f t="shared" si="34"/>
        <v>0</v>
      </c>
      <c r="BF371" s="143">
        <f t="shared" si="35"/>
        <v>0</v>
      </c>
      <c r="BG371" s="143">
        <f t="shared" si="36"/>
        <v>0</v>
      </c>
      <c r="BH371" s="143">
        <f t="shared" si="37"/>
        <v>0</v>
      </c>
      <c r="BI371" s="143">
        <f t="shared" si="38"/>
        <v>0</v>
      </c>
      <c r="BJ371" s="18" t="s">
        <v>83</v>
      </c>
      <c r="BK371" s="143">
        <f t="shared" si="39"/>
        <v>0</v>
      </c>
      <c r="BL371" s="18" t="s">
        <v>217</v>
      </c>
      <c r="BM371" s="142" t="s">
        <v>806</v>
      </c>
    </row>
    <row r="372" spans="1:65" s="2" customFormat="1" ht="14.4" customHeight="1">
      <c r="A372" s="30"/>
      <c r="B372" s="131"/>
      <c r="C372" s="132" t="s">
        <v>807</v>
      </c>
      <c r="D372" s="132" t="s">
        <v>143</v>
      </c>
      <c r="E372" s="133" t="s">
        <v>808</v>
      </c>
      <c r="F372" s="134" t="s">
        <v>809</v>
      </c>
      <c r="G372" s="135" t="s">
        <v>167</v>
      </c>
      <c r="H372" s="136">
        <v>10</v>
      </c>
      <c r="I372" s="137"/>
      <c r="J372" s="137">
        <f t="shared" si="30"/>
        <v>0</v>
      </c>
      <c r="K372" s="134" t="s">
        <v>147</v>
      </c>
      <c r="L372" s="31"/>
      <c r="M372" s="138" t="s">
        <v>3</v>
      </c>
      <c r="N372" s="139" t="s">
        <v>46</v>
      </c>
      <c r="O372" s="140">
        <v>0.95</v>
      </c>
      <c r="P372" s="140">
        <f t="shared" si="31"/>
        <v>9.5</v>
      </c>
      <c r="Q372" s="140">
        <v>0</v>
      </c>
      <c r="R372" s="140">
        <f t="shared" si="32"/>
        <v>0</v>
      </c>
      <c r="S372" s="140">
        <v>0</v>
      </c>
      <c r="T372" s="141">
        <f t="shared" si="33"/>
        <v>0</v>
      </c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R372" s="142" t="s">
        <v>217</v>
      </c>
      <c r="AT372" s="142" t="s">
        <v>143</v>
      </c>
      <c r="AU372" s="142" t="s">
        <v>85</v>
      </c>
      <c r="AY372" s="18" t="s">
        <v>141</v>
      </c>
      <c r="BE372" s="143">
        <f t="shared" si="34"/>
        <v>0</v>
      </c>
      <c r="BF372" s="143">
        <f t="shared" si="35"/>
        <v>0</v>
      </c>
      <c r="BG372" s="143">
        <f t="shared" si="36"/>
        <v>0</v>
      </c>
      <c r="BH372" s="143">
        <f t="shared" si="37"/>
        <v>0</v>
      </c>
      <c r="BI372" s="143">
        <f t="shared" si="38"/>
        <v>0</v>
      </c>
      <c r="BJ372" s="18" t="s">
        <v>83</v>
      </c>
      <c r="BK372" s="143">
        <f t="shared" si="39"/>
        <v>0</v>
      </c>
      <c r="BL372" s="18" t="s">
        <v>217</v>
      </c>
      <c r="BM372" s="142" t="s">
        <v>810</v>
      </c>
    </row>
    <row r="373" spans="1:65" s="2" customFormat="1" ht="14.4" customHeight="1">
      <c r="A373" s="30"/>
      <c r="B373" s="131"/>
      <c r="C373" s="165" t="s">
        <v>811</v>
      </c>
      <c r="D373" s="165" t="s">
        <v>273</v>
      </c>
      <c r="E373" s="166" t="s">
        <v>812</v>
      </c>
      <c r="F373" s="167" t="s">
        <v>813</v>
      </c>
      <c r="G373" s="168" t="s">
        <v>167</v>
      </c>
      <c r="H373" s="169">
        <v>8</v>
      </c>
      <c r="I373" s="170"/>
      <c r="J373" s="170">
        <f t="shared" si="30"/>
        <v>0</v>
      </c>
      <c r="K373" s="167" t="s">
        <v>147</v>
      </c>
      <c r="L373" s="171"/>
      <c r="M373" s="172" t="s">
        <v>3</v>
      </c>
      <c r="N373" s="173" t="s">
        <v>46</v>
      </c>
      <c r="O373" s="140">
        <v>0</v>
      </c>
      <c r="P373" s="140">
        <f t="shared" si="31"/>
        <v>0</v>
      </c>
      <c r="Q373" s="140">
        <v>2.3500000000000001E-3</v>
      </c>
      <c r="R373" s="140">
        <f t="shared" si="32"/>
        <v>1.8800000000000001E-2</v>
      </c>
      <c r="S373" s="140">
        <v>0</v>
      </c>
      <c r="T373" s="141">
        <f t="shared" si="33"/>
        <v>0</v>
      </c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R373" s="142" t="s">
        <v>301</v>
      </c>
      <c r="AT373" s="142" t="s">
        <v>273</v>
      </c>
      <c r="AU373" s="142" t="s">
        <v>85</v>
      </c>
      <c r="AY373" s="18" t="s">
        <v>141</v>
      </c>
      <c r="BE373" s="143">
        <f t="shared" si="34"/>
        <v>0</v>
      </c>
      <c r="BF373" s="143">
        <f t="shared" si="35"/>
        <v>0</v>
      </c>
      <c r="BG373" s="143">
        <f t="shared" si="36"/>
        <v>0</v>
      </c>
      <c r="BH373" s="143">
        <f t="shared" si="37"/>
        <v>0</v>
      </c>
      <c r="BI373" s="143">
        <f t="shared" si="38"/>
        <v>0</v>
      </c>
      <c r="BJ373" s="18" t="s">
        <v>83</v>
      </c>
      <c r="BK373" s="143">
        <f t="shared" si="39"/>
        <v>0</v>
      </c>
      <c r="BL373" s="18" t="s">
        <v>217</v>
      </c>
      <c r="BM373" s="142" t="s">
        <v>814</v>
      </c>
    </row>
    <row r="374" spans="1:65" s="2" customFormat="1" ht="14.4" customHeight="1">
      <c r="A374" s="30"/>
      <c r="B374" s="131"/>
      <c r="C374" s="165" t="s">
        <v>815</v>
      </c>
      <c r="D374" s="165" t="s">
        <v>273</v>
      </c>
      <c r="E374" s="166" t="s">
        <v>816</v>
      </c>
      <c r="F374" s="167" t="s">
        <v>817</v>
      </c>
      <c r="G374" s="168" t="s">
        <v>167</v>
      </c>
      <c r="H374" s="169">
        <v>2</v>
      </c>
      <c r="I374" s="170"/>
      <c r="J374" s="170">
        <f t="shared" si="30"/>
        <v>0</v>
      </c>
      <c r="K374" s="167" t="s">
        <v>147</v>
      </c>
      <c r="L374" s="171"/>
      <c r="M374" s="172" t="s">
        <v>3</v>
      </c>
      <c r="N374" s="173" t="s">
        <v>46</v>
      </c>
      <c r="O374" s="140">
        <v>0</v>
      </c>
      <c r="P374" s="140">
        <f t="shared" si="31"/>
        <v>0</v>
      </c>
      <c r="Q374" s="140">
        <v>6.8999999999999999E-3</v>
      </c>
      <c r="R374" s="140">
        <f t="shared" si="32"/>
        <v>1.38E-2</v>
      </c>
      <c r="S374" s="140">
        <v>0</v>
      </c>
      <c r="T374" s="141">
        <f t="shared" si="33"/>
        <v>0</v>
      </c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R374" s="142" t="s">
        <v>301</v>
      </c>
      <c r="AT374" s="142" t="s">
        <v>273</v>
      </c>
      <c r="AU374" s="142" t="s">
        <v>85</v>
      </c>
      <c r="AY374" s="18" t="s">
        <v>141</v>
      </c>
      <c r="BE374" s="143">
        <f t="shared" si="34"/>
        <v>0</v>
      </c>
      <c r="BF374" s="143">
        <f t="shared" si="35"/>
        <v>0</v>
      </c>
      <c r="BG374" s="143">
        <f t="shared" si="36"/>
        <v>0</v>
      </c>
      <c r="BH374" s="143">
        <f t="shared" si="37"/>
        <v>0</v>
      </c>
      <c r="BI374" s="143">
        <f t="shared" si="38"/>
        <v>0</v>
      </c>
      <c r="BJ374" s="18" t="s">
        <v>83</v>
      </c>
      <c r="BK374" s="143">
        <f t="shared" si="39"/>
        <v>0</v>
      </c>
      <c r="BL374" s="18" t="s">
        <v>217</v>
      </c>
      <c r="BM374" s="142" t="s">
        <v>818</v>
      </c>
    </row>
    <row r="375" spans="1:65" s="2" customFormat="1" ht="24.15" customHeight="1">
      <c r="A375" s="30"/>
      <c r="B375" s="131"/>
      <c r="C375" s="132" t="s">
        <v>819</v>
      </c>
      <c r="D375" s="132" t="s">
        <v>143</v>
      </c>
      <c r="E375" s="133" t="s">
        <v>820</v>
      </c>
      <c r="F375" s="134" t="s">
        <v>821</v>
      </c>
      <c r="G375" s="135" t="s">
        <v>167</v>
      </c>
      <c r="H375" s="136">
        <v>1</v>
      </c>
      <c r="I375" s="137"/>
      <c r="J375" s="137">
        <f t="shared" si="30"/>
        <v>0</v>
      </c>
      <c r="K375" s="134" t="s">
        <v>147</v>
      </c>
      <c r="L375" s="31"/>
      <c r="M375" s="138" t="s">
        <v>3</v>
      </c>
      <c r="N375" s="139" t="s">
        <v>46</v>
      </c>
      <c r="O375" s="140">
        <v>23.504999999999999</v>
      </c>
      <c r="P375" s="140">
        <f t="shared" si="31"/>
        <v>23.504999999999999</v>
      </c>
      <c r="Q375" s="140">
        <v>0</v>
      </c>
      <c r="R375" s="140">
        <f t="shared" si="32"/>
        <v>0</v>
      </c>
      <c r="S375" s="140">
        <v>0</v>
      </c>
      <c r="T375" s="141">
        <f t="shared" si="33"/>
        <v>0</v>
      </c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R375" s="142" t="s">
        <v>217</v>
      </c>
      <c r="AT375" s="142" t="s">
        <v>143</v>
      </c>
      <c r="AU375" s="142" t="s">
        <v>85</v>
      </c>
      <c r="AY375" s="18" t="s">
        <v>141</v>
      </c>
      <c r="BE375" s="143">
        <f t="shared" si="34"/>
        <v>0</v>
      </c>
      <c r="BF375" s="143">
        <f t="shared" si="35"/>
        <v>0</v>
      </c>
      <c r="BG375" s="143">
        <f t="shared" si="36"/>
        <v>0</v>
      </c>
      <c r="BH375" s="143">
        <f t="shared" si="37"/>
        <v>0</v>
      </c>
      <c r="BI375" s="143">
        <f t="shared" si="38"/>
        <v>0</v>
      </c>
      <c r="BJ375" s="18" t="s">
        <v>83</v>
      </c>
      <c r="BK375" s="143">
        <f t="shared" si="39"/>
        <v>0</v>
      </c>
      <c r="BL375" s="18" t="s">
        <v>217</v>
      </c>
      <c r="BM375" s="142" t="s">
        <v>822</v>
      </c>
    </row>
    <row r="376" spans="1:65" s="12" customFormat="1" ht="22.95" customHeight="1">
      <c r="B376" s="119"/>
      <c r="D376" s="120" t="s">
        <v>74</v>
      </c>
      <c r="E376" s="129" t="s">
        <v>823</v>
      </c>
      <c r="F376" s="129" t="s">
        <v>824</v>
      </c>
      <c r="J376" s="130">
        <f>BK376</f>
        <v>0</v>
      </c>
      <c r="L376" s="119"/>
      <c r="M376" s="123"/>
      <c r="N376" s="124"/>
      <c r="O376" s="124"/>
      <c r="P376" s="125">
        <f>SUM(P377:P384)</f>
        <v>54.172339999999998</v>
      </c>
      <c r="Q376" s="124"/>
      <c r="R376" s="125">
        <f>SUM(R377:R384)</f>
        <v>0.31</v>
      </c>
      <c r="S376" s="124"/>
      <c r="T376" s="126">
        <f>SUM(T377:T384)</f>
        <v>0</v>
      </c>
      <c r="AR376" s="120" t="s">
        <v>85</v>
      </c>
      <c r="AT376" s="127" t="s">
        <v>74</v>
      </c>
      <c r="AU376" s="127" t="s">
        <v>83</v>
      </c>
      <c r="AY376" s="120" t="s">
        <v>141</v>
      </c>
      <c r="BK376" s="128">
        <f>SUM(BK377:BK384)</f>
        <v>0</v>
      </c>
    </row>
    <row r="377" spans="1:65" s="2" customFormat="1" ht="24.15" customHeight="1">
      <c r="A377" s="30"/>
      <c r="B377" s="131"/>
      <c r="C377" s="132" t="s">
        <v>825</v>
      </c>
      <c r="D377" s="132" t="s">
        <v>143</v>
      </c>
      <c r="E377" s="133" t="s">
        <v>826</v>
      </c>
      <c r="F377" s="134" t="s">
        <v>827</v>
      </c>
      <c r="G377" s="135" t="s">
        <v>167</v>
      </c>
      <c r="H377" s="136">
        <v>5</v>
      </c>
      <c r="I377" s="137"/>
      <c r="J377" s="137">
        <f t="shared" ref="J377:J384" si="40">ROUND(I377*H377,2)</f>
        <v>0</v>
      </c>
      <c r="K377" s="134" t="s">
        <v>147</v>
      </c>
      <c r="L377" s="31"/>
      <c r="M377" s="138" t="s">
        <v>3</v>
      </c>
      <c r="N377" s="139" t="s">
        <v>46</v>
      </c>
      <c r="O377" s="140">
        <v>4.3029999999999999</v>
      </c>
      <c r="P377" s="140">
        <f t="shared" ref="P377:P384" si="41">O377*H377</f>
        <v>21.515000000000001</v>
      </c>
      <c r="Q377" s="140">
        <v>0</v>
      </c>
      <c r="R377" s="140">
        <f t="shared" ref="R377:R384" si="42">Q377*H377</f>
        <v>0</v>
      </c>
      <c r="S377" s="140">
        <v>0</v>
      </c>
      <c r="T377" s="141">
        <f t="shared" ref="T377:T384" si="43">S377*H377</f>
        <v>0</v>
      </c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R377" s="142" t="s">
        <v>217</v>
      </c>
      <c r="AT377" s="142" t="s">
        <v>143</v>
      </c>
      <c r="AU377" s="142" t="s">
        <v>85</v>
      </c>
      <c r="AY377" s="18" t="s">
        <v>141</v>
      </c>
      <c r="BE377" s="143">
        <f t="shared" ref="BE377:BE384" si="44">IF(N377="základní",J377,0)</f>
        <v>0</v>
      </c>
      <c r="BF377" s="143">
        <f t="shared" ref="BF377:BF384" si="45">IF(N377="snížená",J377,0)</f>
        <v>0</v>
      </c>
      <c r="BG377" s="143">
        <f t="shared" ref="BG377:BG384" si="46">IF(N377="zákl. přenesená",J377,0)</f>
        <v>0</v>
      </c>
      <c r="BH377" s="143">
        <f t="shared" ref="BH377:BH384" si="47">IF(N377="sníž. přenesená",J377,0)</f>
        <v>0</v>
      </c>
      <c r="BI377" s="143">
        <f t="shared" ref="BI377:BI384" si="48">IF(N377="nulová",J377,0)</f>
        <v>0</v>
      </c>
      <c r="BJ377" s="18" t="s">
        <v>83</v>
      </c>
      <c r="BK377" s="143">
        <f t="shared" ref="BK377:BK384" si="49">ROUND(I377*H377,2)</f>
        <v>0</v>
      </c>
      <c r="BL377" s="18" t="s">
        <v>217</v>
      </c>
      <c r="BM377" s="142" t="s">
        <v>828</v>
      </c>
    </row>
    <row r="378" spans="1:65" s="2" customFormat="1" ht="14.4" customHeight="1">
      <c r="A378" s="30"/>
      <c r="B378" s="131"/>
      <c r="C378" s="165" t="s">
        <v>829</v>
      </c>
      <c r="D378" s="165" t="s">
        <v>273</v>
      </c>
      <c r="E378" s="166" t="s">
        <v>830</v>
      </c>
      <c r="F378" s="167" t="s">
        <v>831</v>
      </c>
      <c r="G378" s="168" t="s">
        <v>167</v>
      </c>
      <c r="H378" s="169">
        <v>5</v>
      </c>
      <c r="I378" s="170"/>
      <c r="J378" s="170">
        <f t="shared" si="40"/>
        <v>0</v>
      </c>
      <c r="K378" s="167" t="s">
        <v>3</v>
      </c>
      <c r="L378" s="171"/>
      <c r="M378" s="172" t="s">
        <v>3</v>
      </c>
      <c r="N378" s="173" t="s">
        <v>46</v>
      </c>
      <c r="O378" s="140">
        <v>0</v>
      </c>
      <c r="P378" s="140">
        <f t="shared" si="41"/>
        <v>0</v>
      </c>
      <c r="Q378" s="140">
        <v>1.2E-2</v>
      </c>
      <c r="R378" s="140">
        <f t="shared" si="42"/>
        <v>0.06</v>
      </c>
      <c r="S378" s="140">
        <v>0</v>
      </c>
      <c r="T378" s="141">
        <f t="shared" si="43"/>
        <v>0</v>
      </c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R378" s="142" t="s">
        <v>301</v>
      </c>
      <c r="AT378" s="142" t="s">
        <v>273</v>
      </c>
      <c r="AU378" s="142" t="s">
        <v>85</v>
      </c>
      <c r="AY378" s="18" t="s">
        <v>141</v>
      </c>
      <c r="BE378" s="143">
        <f t="shared" si="44"/>
        <v>0</v>
      </c>
      <c r="BF378" s="143">
        <f t="shared" si="45"/>
        <v>0</v>
      </c>
      <c r="BG378" s="143">
        <f t="shared" si="46"/>
        <v>0</v>
      </c>
      <c r="BH378" s="143">
        <f t="shared" si="47"/>
        <v>0</v>
      </c>
      <c r="BI378" s="143">
        <f t="shared" si="48"/>
        <v>0</v>
      </c>
      <c r="BJ378" s="18" t="s">
        <v>83</v>
      </c>
      <c r="BK378" s="143">
        <f t="shared" si="49"/>
        <v>0</v>
      </c>
      <c r="BL378" s="18" t="s">
        <v>217</v>
      </c>
      <c r="BM378" s="142" t="s">
        <v>832</v>
      </c>
    </row>
    <row r="379" spans="1:65" s="2" customFormat="1" ht="14.4" customHeight="1">
      <c r="A379" s="30"/>
      <c r="B379" s="131"/>
      <c r="C379" s="132" t="s">
        <v>833</v>
      </c>
      <c r="D379" s="132" t="s">
        <v>143</v>
      </c>
      <c r="E379" s="133" t="s">
        <v>834</v>
      </c>
      <c r="F379" s="134" t="s">
        <v>835</v>
      </c>
      <c r="G379" s="135" t="s">
        <v>167</v>
      </c>
      <c r="H379" s="136">
        <v>2</v>
      </c>
      <c r="I379" s="137"/>
      <c r="J379" s="137">
        <f t="shared" si="40"/>
        <v>0</v>
      </c>
      <c r="K379" s="134" t="s">
        <v>147</v>
      </c>
      <c r="L379" s="31"/>
      <c r="M379" s="138" t="s">
        <v>3</v>
      </c>
      <c r="N379" s="139" t="s">
        <v>46</v>
      </c>
      <c r="O379" s="140">
        <v>8.827</v>
      </c>
      <c r="P379" s="140">
        <f t="shared" si="41"/>
        <v>17.654</v>
      </c>
      <c r="Q379" s="140">
        <v>0</v>
      </c>
      <c r="R379" s="140">
        <f t="shared" si="42"/>
        <v>0</v>
      </c>
      <c r="S379" s="140">
        <v>0</v>
      </c>
      <c r="T379" s="141">
        <f t="shared" si="43"/>
        <v>0</v>
      </c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R379" s="142" t="s">
        <v>217</v>
      </c>
      <c r="AT379" s="142" t="s">
        <v>143</v>
      </c>
      <c r="AU379" s="142" t="s">
        <v>85</v>
      </c>
      <c r="AY379" s="18" t="s">
        <v>141</v>
      </c>
      <c r="BE379" s="143">
        <f t="shared" si="44"/>
        <v>0</v>
      </c>
      <c r="BF379" s="143">
        <f t="shared" si="45"/>
        <v>0</v>
      </c>
      <c r="BG379" s="143">
        <f t="shared" si="46"/>
        <v>0</v>
      </c>
      <c r="BH379" s="143">
        <f t="shared" si="47"/>
        <v>0</v>
      </c>
      <c r="BI379" s="143">
        <f t="shared" si="48"/>
        <v>0</v>
      </c>
      <c r="BJ379" s="18" t="s">
        <v>83</v>
      </c>
      <c r="BK379" s="143">
        <f t="shared" si="49"/>
        <v>0</v>
      </c>
      <c r="BL379" s="18" t="s">
        <v>217</v>
      </c>
      <c r="BM379" s="142" t="s">
        <v>836</v>
      </c>
    </row>
    <row r="380" spans="1:65" s="2" customFormat="1" ht="14.4" customHeight="1">
      <c r="A380" s="30"/>
      <c r="B380" s="131"/>
      <c r="C380" s="165" t="s">
        <v>837</v>
      </c>
      <c r="D380" s="165" t="s">
        <v>273</v>
      </c>
      <c r="E380" s="166" t="s">
        <v>838</v>
      </c>
      <c r="F380" s="167" t="s">
        <v>839</v>
      </c>
      <c r="G380" s="168" t="s">
        <v>167</v>
      </c>
      <c r="H380" s="169">
        <v>2</v>
      </c>
      <c r="I380" s="170"/>
      <c r="J380" s="170">
        <f t="shared" si="40"/>
        <v>0</v>
      </c>
      <c r="K380" s="167" t="s">
        <v>3</v>
      </c>
      <c r="L380" s="171"/>
      <c r="M380" s="172" t="s">
        <v>3</v>
      </c>
      <c r="N380" s="173" t="s">
        <v>46</v>
      </c>
      <c r="O380" s="140">
        <v>0</v>
      </c>
      <c r="P380" s="140">
        <f t="shared" si="41"/>
        <v>0</v>
      </c>
      <c r="Q380" s="140">
        <v>0.1</v>
      </c>
      <c r="R380" s="140">
        <f t="shared" si="42"/>
        <v>0.2</v>
      </c>
      <c r="S380" s="140">
        <v>0</v>
      </c>
      <c r="T380" s="141">
        <f t="shared" si="43"/>
        <v>0</v>
      </c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R380" s="142" t="s">
        <v>301</v>
      </c>
      <c r="AT380" s="142" t="s">
        <v>273</v>
      </c>
      <c r="AU380" s="142" t="s">
        <v>85</v>
      </c>
      <c r="AY380" s="18" t="s">
        <v>141</v>
      </c>
      <c r="BE380" s="143">
        <f t="shared" si="44"/>
        <v>0</v>
      </c>
      <c r="BF380" s="143">
        <f t="shared" si="45"/>
        <v>0</v>
      </c>
      <c r="BG380" s="143">
        <f t="shared" si="46"/>
        <v>0</v>
      </c>
      <c r="BH380" s="143">
        <f t="shared" si="47"/>
        <v>0</v>
      </c>
      <c r="BI380" s="143">
        <f t="shared" si="48"/>
        <v>0</v>
      </c>
      <c r="BJ380" s="18" t="s">
        <v>83</v>
      </c>
      <c r="BK380" s="143">
        <f t="shared" si="49"/>
        <v>0</v>
      </c>
      <c r="BL380" s="18" t="s">
        <v>217</v>
      </c>
      <c r="BM380" s="142" t="s">
        <v>840</v>
      </c>
    </row>
    <row r="381" spans="1:65" s="2" customFormat="1" ht="14.4" customHeight="1">
      <c r="A381" s="30"/>
      <c r="B381" s="131"/>
      <c r="C381" s="132" t="s">
        <v>841</v>
      </c>
      <c r="D381" s="132" t="s">
        <v>143</v>
      </c>
      <c r="E381" s="133" t="s">
        <v>842</v>
      </c>
      <c r="F381" s="134" t="s">
        <v>843</v>
      </c>
      <c r="G381" s="135" t="s">
        <v>176</v>
      </c>
      <c r="H381" s="136">
        <v>25</v>
      </c>
      <c r="I381" s="137"/>
      <c r="J381" s="137">
        <f t="shared" si="40"/>
        <v>0</v>
      </c>
      <c r="K381" s="134" t="s">
        <v>147</v>
      </c>
      <c r="L381" s="31"/>
      <c r="M381" s="138" t="s">
        <v>3</v>
      </c>
      <c r="N381" s="139" t="s">
        <v>46</v>
      </c>
      <c r="O381" s="140">
        <v>0.47099999999999997</v>
      </c>
      <c r="P381" s="140">
        <f t="shared" si="41"/>
        <v>11.774999999999999</v>
      </c>
      <c r="Q381" s="140">
        <v>0</v>
      </c>
      <c r="R381" s="140">
        <f t="shared" si="42"/>
        <v>0</v>
      </c>
      <c r="S381" s="140">
        <v>0</v>
      </c>
      <c r="T381" s="141">
        <f t="shared" si="43"/>
        <v>0</v>
      </c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R381" s="142" t="s">
        <v>217</v>
      </c>
      <c r="AT381" s="142" t="s">
        <v>143</v>
      </c>
      <c r="AU381" s="142" t="s">
        <v>85</v>
      </c>
      <c r="AY381" s="18" t="s">
        <v>141</v>
      </c>
      <c r="BE381" s="143">
        <f t="shared" si="44"/>
        <v>0</v>
      </c>
      <c r="BF381" s="143">
        <f t="shared" si="45"/>
        <v>0</v>
      </c>
      <c r="BG381" s="143">
        <f t="shared" si="46"/>
        <v>0</v>
      </c>
      <c r="BH381" s="143">
        <f t="shared" si="47"/>
        <v>0</v>
      </c>
      <c r="BI381" s="143">
        <f t="shared" si="48"/>
        <v>0</v>
      </c>
      <c r="BJ381" s="18" t="s">
        <v>83</v>
      </c>
      <c r="BK381" s="143">
        <f t="shared" si="49"/>
        <v>0</v>
      </c>
      <c r="BL381" s="18" t="s">
        <v>217</v>
      </c>
      <c r="BM381" s="142" t="s">
        <v>844</v>
      </c>
    </row>
    <row r="382" spans="1:65" s="2" customFormat="1" ht="14.4" customHeight="1">
      <c r="A382" s="30"/>
      <c r="B382" s="131"/>
      <c r="C382" s="165" t="s">
        <v>845</v>
      </c>
      <c r="D382" s="165" t="s">
        <v>273</v>
      </c>
      <c r="E382" s="166" t="s">
        <v>846</v>
      </c>
      <c r="F382" s="167" t="s">
        <v>847</v>
      </c>
      <c r="G382" s="168" t="s">
        <v>176</v>
      </c>
      <c r="H382" s="169">
        <v>25</v>
      </c>
      <c r="I382" s="170"/>
      <c r="J382" s="170">
        <f t="shared" si="40"/>
        <v>0</v>
      </c>
      <c r="K382" s="167" t="s">
        <v>3</v>
      </c>
      <c r="L382" s="171"/>
      <c r="M382" s="172" t="s">
        <v>3</v>
      </c>
      <c r="N382" s="173" t="s">
        <v>46</v>
      </c>
      <c r="O382" s="140">
        <v>0</v>
      </c>
      <c r="P382" s="140">
        <f t="shared" si="41"/>
        <v>0</v>
      </c>
      <c r="Q382" s="140">
        <v>2E-3</v>
      </c>
      <c r="R382" s="140">
        <f t="shared" si="42"/>
        <v>0.05</v>
      </c>
      <c r="S382" s="140">
        <v>0</v>
      </c>
      <c r="T382" s="141">
        <f t="shared" si="43"/>
        <v>0</v>
      </c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R382" s="142" t="s">
        <v>301</v>
      </c>
      <c r="AT382" s="142" t="s">
        <v>273</v>
      </c>
      <c r="AU382" s="142" t="s">
        <v>85</v>
      </c>
      <c r="AY382" s="18" t="s">
        <v>141</v>
      </c>
      <c r="BE382" s="143">
        <f t="shared" si="44"/>
        <v>0</v>
      </c>
      <c r="BF382" s="143">
        <f t="shared" si="45"/>
        <v>0</v>
      </c>
      <c r="BG382" s="143">
        <f t="shared" si="46"/>
        <v>0</v>
      </c>
      <c r="BH382" s="143">
        <f t="shared" si="47"/>
        <v>0</v>
      </c>
      <c r="BI382" s="143">
        <f t="shared" si="48"/>
        <v>0</v>
      </c>
      <c r="BJ382" s="18" t="s">
        <v>83</v>
      </c>
      <c r="BK382" s="143">
        <f t="shared" si="49"/>
        <v>0</v>
      </c>
      <c r="BL382" s="18" t="s">
        <v>217</v>
      </c>
      <c r="BM382" s="142" t="s">
        <v>848</v>
      </c>
    </row>
    <row r="383" spans="1:65" s="2" customFormat="1" ht="24.15" customHeight="1">
      <c r="A383" s="30"/>
      <c r="B383" s="131"/>
      <c r="C383" s="132" t="s">
        <v>849</v>
      </c>
      <c r="D383" s="132" t="s">
        <v>143</v>
      </c>
      <c r="E383" s="133" t="s">
        <v>850</v>
      </c>
      <c r="F383" s="134" t="s">
        <v>851</v>
      </c>
      <c r="G383" s="135" t="s">
        <v>234</v>
      </c>
      <c r="H383" s="136">
        <v>0.31</v>
      </c>
      <c r="I383" s="137"/>
      <c r="J383" s="137">
        <f t="shared" si="40"/>
        <v>0</v>
      </c>
      <c r="K383" s="134" t="s">
        <v>147</v>
      </c>
      <c r="L383" s="31"/>
      <c r="M383" s="138" t="s">
        <v>3</v>
      </c>
      <c r="N383" s="139" t="s">
        <v>46</v>
      </c>
      <c r="O383" s="140">
        <v>8.9039999999999999</v>
      </c>
      <c r="P383" s="140">
        <f t="shared" si="41"/>
        <v>2.76024</v>
      </c>
      <c r="Q383" s="140">
        <v>0</v>
      </c>
      <c r="R383" s="140">
        <f t="shared" si="42"/>
        <v>0</v>
      </c>
      <c r="S383" s="140">
        <v>0</v>
      </c>
      <c r="T383" s="141">
        <f t="shared" si="43"/>
        <v>0</v>
      </c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R383" s="142" t="s">
        <v>217</v>
      </c>
      <c r="AT383" s="142" t="s">
        <v>143</v>
      </c>
      <c r="AU383" s="142" t="s">
        <v>85</v>
      </c>
      <c r="AY383" s="18" t="s">
        <v>141</v>
      </c>
      <c r="BE383" s="143">
        <f t="shared" si="44"/>
        <v>0</v>
      </c>
      <c r="BF383" s="143">
        <f t="shared" si="45"/>
        <v>0</v>
      </c>
      <c r="BG383" s="143">
        <f t="shared" si="46"/>
        <v>0</v>
      </c>
      <c r="BH383" s="143">
        <f t="shared" si="47"/>
        <v>0</v>
      </c>
      <c r="BI383" s="143">
        <f t="shared" si="48"/>
        <v>0</v>
      </c>
      <c r="BJ383" s="18" t="s">
        <v>83</v>
      </c>
      <c r="BK383" s="143">
        <f t="shared" si="49"/>
        <v>0</v>
      </c>
      <c r="BL383" s="18" t="s">
        <v>217</v>
      </c>
      <c r="BM383" s="142" t="s">
        <v>852</v>
      </c>
    </row>
    <row r="384" spans="1:65" s="2" customFormat="1" ht="24.15" customHeight="1">
      <c r="A384" s="30"/>
      <c r="B384" s="131"/>
      <c r="C384" s="132" t="s">
        <v>853</v>
      </c>
      <c r="D384" s="132" t="s">
        <v>143</v>
      </c>
      <c r="E384" s="133" t="s">
        <v>854</v>
      </c>
      <c r="F384" s="134" t="s">
        <v>855</v>
      </c>
      <c r="G384" s="135" t="s">
        <v>234</v>
      </c>
      <c r="H384" s="136">
        <v>0.31</v>
      </c>
      <c r="I384" s="137"/>
      <c r="J384" s="137">
        <f t="shared" si="40"/>
        <v>0</v>
      </c>
      <c r="K384" s="134" t="s">
        <v>147</v>
      </c>
      <c r="L384" s="31"/>
      <c r="M384" s="138" t="s">
        <v>3</v>
      </c>
      <c r="N384" s="139" t="s">
        <v>46</v>
      </c>
      <c r="O384" s="140">
        <v>1.51</v>
      </c>
      <c r="P384" s="140">
        <f t="shared" si="41"/>
        <v>0.46810000000000002</v>
      </c>
      <c r="Q384" s="140">
        <v>0</v>
      </c>
      <c r="R384" s="140">
        <f t="shared" si="42"/>
        <v>0</v>
      </c>
      <c r="S384" s="140">
        <v>0</v>
      </c>
      <c r="T384" s="141">
        <f t="shared" si="43"/>
        <v>0</v>
      </c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R384" s="142" t="s">
        <v>217</v>
      </c>
      <c r="AT384" s="142" t="s">
        <v>143</v>
      </c>
      <c r="AU384" s="142" t="s">
        <v>85</v>
      </c>
      <c r="AY384" s="18" t="s">
        <v>141</v>
      </c>
      <c r="BE384" s="143">
        <f t="shared" si="44"/>
        <v>0</v>
      </c>
      <c r="BF384" s="143">
        <f t="shared" si="45"/>
        <v>0</v>
      </c>
      <c r="BG384" s="143">
        <f t="shared" si="46"/>
        <v>0</v>
      </c>
      <c r="BH384" s="143">
        <f t="shared" si="47"/>
        <v>0</v>
      </c>
      <c r="BI384" s="143">
        <f t="shared" si="48"/>
        <v>0</v>
      </c>
      <c r="BJ384" s="18" t="s">
        <v>83</v>
      </c>
      <c r="BK384" s="143">
        <f t="shared" si="49"/>
        <v>0</v>
      </c>
      <c r="BL384" s="18" t="s">
        <v>217</v>
      </c>
      <c r="BM384" s="142" t="s">
        <v>856</v>
      </c>
    </row>
    <row r="385" spans="1:65" s="12" customFormat="1" ht="22.95" customHeight="1">
      <c r="B385" s="119"/>
      <c r="D385" s="120" t="s">
        <v>74</v>
      </c>
      <c r="E385" s="129" t="s">
        <v>857</v>
      </c>
      <c r="F385" s="129" t="s">
        <v>858</v>
      </c>
      <c r="J385" s="130">
        <f>BK385</f>
        <v>0</v>
      </c>
      <c r="L385" s="119"/>
      <c r="M385" s="123"/>
      <c r="N385" s="124"/>
      <c r="O385" s="124"/>
      <c r="P385" s="125">
        <f>SUM(P386:P425)</f>
        <v>131.33137900000003</v>
      </c>
      <c r="Q385" s="124"/>
      <c r="R385" s="125">
        <f>SUM(R386:R425)</f>
        <v>4.2621217500000004</v>
      </c>
      <c r="S385" s="124"/>
      <c r="T385" s="126">
        <f>SUM(T386:T425)</f>
        <v>2.5321264000000001</v>
      </c>
      <c r="AR385" s="120" t="s">
        <v>85</v>
      </c>
      <c r="AT385" s="127" t="s">
        <v>74</v>
      </c>
      <c r="AU385" s="127" t="s">
        <v>83</v>
      </c>
      <c r="AY385" s="120" t="s">
        <v>141</v>
      </c>
      <c r="BK385" s="128">
        <f>SUM(BK386:BK425)</f>
        <v>0</v>
      </c>
    </row>
    <row r="386" spans="1:65" s="2" customFormat="1" ht="24.15" customHeight="1">
      <c r="A386" s="30"/>
      <c r="B386" s="131"/>
      <c r="C386" s="132" t="s">
        <v>859</v>
      </c>
      <c r="D386" s="132" t="s">
        <v>143</v>
      </c>
      <c r="E386" s="133" t="s">
        <v>860</v>
      </c>
      <c r="F386" s="134" t="s">
        <v>861</v>
      </c>
      <c r="G386" s="135" t="s">
        <v>146</v>
      </c>
      <c r="H386" s="136">
        <v>90</v>
      </c>
      <c r="I386" s="137"/>
      <c r="J386" s="137">
        <f>ROUND(I386*H386,2)</f>
        <v>0</v>
      </c>
      <c r="K386" s="134" t="s">
        <v>147</v>
      </c>
      <c r="L386" s="31"/>
      <c r="M386" s="138" t="s">
        <v>3</v>
      </c>
      <c r="N386" s="139" t="s">
        <v>46</v>
      </c>
      <c r="O386" s="140">
        <v>0.3</v>
      </c>
      <c r="P386" s="140">
        <f>O386*H386</f>
        <v>27</v>
      </c>
      <c r="Q386" s="140">
        <v>1.423E-2</v>
      </c>
      <c r="R386" s="140">
        <f>Q386*H386</f>
        <v>1.2806999999999999</v>
      </c>
      <c r="S386" s="140">
        <v>0</v>
      </c>
      <c r="T386" s="141">
        <f>S386*H386</f>
        <v>0</v>
      </c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R386" s="142" t="s">
        <v>217</v>
      </c>
      <c r="AT386" s="142" t="s">
        <v>143</v>
      </c>
      <c r="AU386" s="142" t="s">
        <v>85</v>
      </c>
      <c r="AY386" s="18" t="s">
        <v>141</v>
      </c>
      <c r="BE386" s="143">
        <f>IF(N386="základní",J386,0)</f>
        <v>0</v>
      </c>
      <c r="BF386" s="143">
        <f>IF(N386="snížená",J386,0)</f>
        <v>0</v>
      </c>
      <c r="BG386" s="143">
        <f>IF(N386="zákl. přenesená",J386,0)</f>
        <v>0</v>
      </c>
      <c r="BH386" s="143">
        <f>IF(N386="sníž. přenesená",J386,0)</f>
        <v>0</v>
      </c>
      <c r="BI386" s="143">
        <f>IF(N386="nulová",J386,0)</f>
        <v>0</v>
      </c>
      <c r="BJ386" s="18" t="s">
        <v>83</v>
      </c>
      <c r="BK386" s="143">
        <f>ROUND(I386*H386,2)</f>
        <v>0</v>
      </c>
      <c r="BL386" s="18" t="s">
        <v>217</v>
      </c>
      <c r="BM386" s="142" t="s">
        <v>862</v>
      </c>
    </row>
    <row r="387" spans="1:65" s="13" customFormat="1">
      <c r="B387" s="144"/>
      <c r="D387" s="145" t="s">
        <v>150</v>
      </c>
      <c r="E387" s="146" t="s">
        <v>3</v>
      </c>
      <c r="F387" s="147" t="s">
        <v>566</v>
      </c>
      <c r="H387" s="148">
        <v>90</v>
      </c>
      <c r="L387" s="144"/>
      <c r="M387" s="149"/>
      <c r="N387" s="150"/>
      <c r="O387" s="150"/>
      <c r="P387" s="150"/>
      <c r="Q387" s="150"/>
      <c r="R387" s="150"/>
      <c r="S387" s="150"/>
      <c r="T387" s="151"/>
      <c r="AT387" s="146" t="s">
        <v>150</v>
      </c>
      <c r="AU387" s="146" t="s">
        <v>85</v>
      </c>
      <c r="AV387" s="13" t="s">
        <v>85</v>
      </c>
      <c r="AW387" s="13" t="s">
        <v>35</v>
      </c>
      <c r="AX387" s="13" t="s">
        <v>75</v>
      </c>
      <c r="AY387" s="146" t="s">
        <v>141</v>
      </c>
    </row>
    <row r="388" spans="1:65" s="14" customFormat="1">
      <c r="B388" s="152"/>
      <c r="D388" s="145" t="s">
        <v>150</v>
      </c>
      <c r="E388" s="153" t="s">
        <v>3</v>
      </c>
      <c r="F388" s="154" t="s">
        <v>152</v>
      </c>
      <c r="H388" s="155">
        <v>90</v>
      </c>
      <c r="L388" s="152"/>
      <c r="M388" s="156"/>
      <c r="N388" s="157"/>
      <c r="O388" s="157"/>
      <c r="P388" s="157"/>
      <c r="Q388" s="157"/>
      <c r="R388" s="157"/>
      <c r="S388" s="157"/>
      <c r="T388" s="158"/>
      <c r="AT388" s="153" t="s">
        <v>150</v>
      </c>
      <c r="AU388" s="153" t="s">
        <v>85</v>
      </c>
      <c r="AV388" s="14" t="s">
        <v>148</v>
      </c>
      <c r="AW388" s="14" t="s">
        <v>35</v>
      </c>
      <c r="AX388" s="14" t="s">
        <v>83</v>
      </c>
      <c r="AY388" s="153" t="s">
        <v>141</v>
      </c>
    </row>
    <row r="389" spans="1:65" s="2" customFormat="1" ht="14.4" customHeight="1">
      <c r="A389" s="30"/>
      <c r="B389" s="131"/>
      <c r="C389" s="132" t="s">
        <v>863</v>
      </c>
      <c r="D389" s="132" t="s">
        <v>143</v>
      </c>
      <c r="E389" s="133" t="s">
        <v>864</v>
      </c>
      <c r="F389" s="134" t="s">
        <v>865</v>
      </c>
      <c r="G389" s="135" t="s">
        <v>176</v>
      </c>
      <c r="H389" s="136">
        <v>171</v>
      </c>
      <c r="I389" s="137"/>
      <c r="J389" s="137">
        <f>ROUND(I389*H389,2)</f>
        <v>0</v>
      </c>
      <c r="K389" s="134" t="s">
        <v>147</v>
      </c>
      <c r="L389" s="31"/>
      <c r="M389" s="138" t="s">
        <v>3</v>
      </c>
      <c r="N389" s="139" t="s">
        <v>46</v>
      </c>
      <c r="O389" s="140">
        <v>0.03</v>
      </c>
      <c r="P389" s="140">
        <f>O389*H389</f>
        <v>5.13</v>
      </c>
      <c r="Q389" s="140">
        <v>0</v>
      </c>
      <c r="R389" s="140">
        <f>Q389*H389</f>
        <v>0</v>
      </c>
      <c r="S389" s="140">
        <v>0</v>
      </c>
      <c r="T389" s="141">
        <f>S389*H389</f>
        <v>0</v>
      </c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R389" s="142" t="s">
        <v>217</v>
      </c>
      <c r="AT389" s="142" t="s">
        <v>143</v>
      </c>
      <c r="AU389" s="142" t="s">
        <v>85</v>
      </c>
      <c r="AY389" s="18" t="s">
        <v>141</v>
      </c>
      <c r="BE389" s="143">
        <f>IF(N389="základní",J389,0)</f>
        <v>0</v>
      </c>
      <c r="BF389" s="143">
        <f>IF(N389="snížená",J389,0)</f>
        <v>0</v>
      </c>
      <c r="BG389" s="143">
        <f>IF(N389="zákl. přenesená",J389,0)</f>
        <v>0</v>
      </c>
      <c r="BH389" s="143">
        <f>IF(N389="sníž. přenesená",J389,0)</f>
        <v>0</v>
      </c>
      <c r="BI389" s="143">
        <f>IF(N389="nulová",J389,0)</f>
        <v>0</v>
      </c>
      <c r="BJ389" s="18" t="s">
        <v>83</v>
      </c>
      <c r="BK389" s="143">
        <f>ROUND(I389*H389,2)</f>
        <v>0</v>
      </c>
      <c r="BL389" s="18" t="s">
        <v>217</v>
      </c>
      <c r="BM389" s="142" t="s">
        <v>866</v>
      </c>
    </row>
    <row r="390" spans="1:65" s="15" customFormat="1">
      <c r="B390" s="159"/>
      <c r="D390" s="145" t="s">
        <v>150</v>
      </c>
      <c r="E390" s="160" t="s">
        <v>3</v>
      </c>
      <c r="F390" s="161" t="s">
        <v>867</v>
      </c>
      <c r="H390" s="160" t="s">
        <v>3</v>
      </c>
      <c r="L390" s="159"/>
      <c r="M390" s="162"/>
      <c r="N390" s="163"/>
      <c r="O390" s="163"/>
      <c r="P390" s="163"/>
      <c r="Q390" s="163"/>
      <c r="R390" s="163"/>
      <c r="S390" s="163"/>
      <c r="T390" s="164"/>
      <c r="AT390" s="160" t="s">
        <v>150</v>
      </c>
      <c r="AU390" s="160" t="s">
        <v>85</v>
      </c>
      <c r="AV390" s="15" t="s">
        <v>83</v>
      </c>
      <c r="AW390" s="15" t="s">
        <v>35</v>
      </c>
      <c r="AX390" s="15" t="s">
        <v>75</v>
      </c>
      <c r="AY390" s="160" t="s">
        <v>141</v>
      </c>
    </row>
    <row r="391" spans="1:65" s="13" customFormat="1">
      <c r="B391" s="144"/>
      <c r="D391" s="145" t="s">
        <v>150</v>
      </c>
      <c r="E391" s="146" t="s">
        <v>3</v>
      </c>
      <c r="F391" s="147" t="s">
        <v>868</v>
      </c>
      <c r="H391" s="148">
        <v>171</v>
      </c>
      <c r="L391" s="144"/>
      <c r="M391" s="149"/>
      <c r="N391" s="150"/>
      <c r="O391" s="150"/>
      <c r="P391" s="150"/>
      <c r="Q391" s="150"/>
      <c r="R391" s="150"/>
      <c r="S391" s="150"/>
      <c r="T391" s="151"/>
      <c r="AT391" s="146" t="s">
        <v>150</v>
      </c>
      <c r="AU391" s="146" t="s">
        <v>85</v>
      </c>
      <c r="AV391" s="13" t="s">
        <v>85</v>
      </c>
      <c r="AW391" s="13" t="s">
        <v>35</v>
      </c>
      <c r="AX391" s="13" t="s">
        <v>75</v>
      </c>
      <c r="AY391" s="146" t="s">
        <v>141</v>
      </c>
    </row>
    <row r="392" spans="1:65" s="14" customFormat="1">
      <c r="B392" s="152"/>
      <c r="D392" s="145" t="s">
        <v>150</v>
      </c>
      <c r="E392" s="153" t="s">
        <v>3</v>
      </c>
      <c r="F392" s="154" t="s">
        <v>152</v>
      </c>
      <c r="H392" s="155">
        <v>171</v>
      </c>
      <c r="L392" s="152"/>
      <c r="M392" s="156"/>
      <c r="N392" s="157"/>
      <c r="O392" s="157"/>
      <c r="P392" s="157"/>
      <c r="Q392" s="157"/>
      <c r="R392" s="157"/>
      <c r="S392" s="157"/>
      <c r="T392" s="158"/>
      <c r="AT392" s="153" t="s">
        <v>150</v>
      </c>
      <c r="AU392" s="153" t="s">
        <v>85</v>
      </c>
      <c r="AV392" s="14" t="s">
        <v>148</v>
      </c>
      <c r="AW392" s="14" t="s">
        <v>35</v>
      </c>
      <c r="AX392" s="14" t="s">
        <v>83</v>
      </c>
      <c r="AY392" s="153" t="s">
        <v>141</v>
      </c>
    </row>
    <row r="393" spans="1:65" s="2" customFormat="1" ht="14.4" customHeight="1">
      <c r="A393" s="30"/>
      <c r="B393" s="131"/>
      <c r="C393" s="165" t="s">
        <v>869</v>
      </c>
      <c r="D393" s="165" t="s">
        <v>273</v>
      </c>
      <c r="E393" s="166" t="s">
        <v>870</v>
      </c>
      <c r="F393" s="167" t="s">
        <v>871</v>
      </c>
      <c r="G393" s="168" t="s">
        <v>185</v>
      </c>
      <c r="H393" s="169">
        <v>0.67800000000000005</v>
      </c>
      <c r="I393" s="170"/>
      <c r="J393" s="170">
        <f>ROUND(I393*H393,2)</f>
        <v>0</v>
      </c>
      <c r="K393" s="167" t="s">
        <v>147</v>
      </c>
      <c r="L393" s="171"/>
      <c r="M393" s="172" t="s">
        <v>3</v>
      </c>
      <c r="N393" s="173" t="s">
        <v>46</v>
      </c>
      <c r="O393" s="140">
        <v>0</v>
      </c>
      <c r="P393" s="140">
        <f>O393*H393</f>
        <v>0</v>
      </c>
      <c r="Q393" s="140">
        <v>0.55000000000000004</v>
      </c>
      <c r="R393" s="140">
        <f>Q393*H393</f>
        <v>0.37290000000000006</v>
      </c>
      <c r="S393" s="140">
        <v>0</v>
      </c>
      <c r="T393" s="141">
        <f>S393*H393</f>
        <v>0</v>
      </c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R393" s="142" t="s">
        <v>301</v>
      </c>
      <c r="AT393" s="142" t="s">
        <v>273</v>
      </c>
      <c r="AU393" s="142" t="s">
        <v>85</v>
      </c>
      <c r="AY393" s="18" t="s">
        <v>141</v>
      </c>
      <c r="BE393" s="143">
        <f>IF(N393="základní",J393,0)</f>
        <v>0</v>
      </c>
      <c r="BF393" s="143">
        <f>IF(N393="snížená",J393,0)</f>
        <v>0</v>
      </c>
      <c r="BG393" s="143">
        <f>IF(N393="zákl. přenesená",J393,0)</f>
        <v>0</v>
      </c>
      <c r="BH393" s="143">
        <f>IF(N393="sníž. přenesená",J393,0)</f>
        <v>0</v>
      </c>
      <c r="BI393" s="143">
        <f>IF(N393="nulová",J393,0)</f>
        <v>0</v>
      </c>
      <c r="BJ393" s="18" t="s">
        <v>83</v>
      </c>
      <c r="BK393" s="143">
        <f>ROUND(I393*H393,2)</f>
        <v>0</v>
      </c>
      <c r="BL393" s="18" t="s">
        <v>217</v>
      </c>
      <c r="BM393" s="142" t="s">
        <v>872</v>
      </c>
    </row>
    <row r="394" spans="1:65" s="15" customFormat="1">
      <c r="B394" s="159"/>
      <c r="D394" s="145" t="s">
        <v>150</v>
      </c>
      <c r="E394" s="160" t="s">
        <v>3</v>
      </c>
      <c r="F394" s="161" t="s">
        <v>873</v>
      </c>
      <c r="H394" s="160" t="s">
        <v>3</v>
      </c>
      <c r="L394" s="159"/>
      <c r="M394" s="162"/>
      <c r="N394" s="163"/>
      <c r="O394" s="163"/>
      <c r="P394" s="163"/>
      <c r="Q394" s="163"/>
      <c r="R394" s="163"/>
      <c r="S394" s="163"/>
      <c r="T394" s="164"/>
      <c r="AT394" s="160" t="s">
        <v>150</v>
      </c>
      <c r="AU394" s="160" t="s">
        <v>85</v>
      </c>
      <c r="AV394" s="15" t="s">
        <v>83</v>
      </c>
      <c r="AW394" s="15" t="s">
        <v>35</v>
      </c>
      <c r="AX394" s="15" t="s">
        <v>75</v>
      </c>
      <c r="AY394" s="160" t="s">
        <v>141</v>
      </c>
    </row>
    <row r="395" spans="1:65" s="13" customFormat="1">
      <c r="B395" s="144"/>
      <c r="D395" s="145" t="s">
        <v>150</v>
      </c>
      <c r="E395" s="146" t="s">
        <v>3</v>
      </c>
      <c r="F395" s="147" t="s">
        <v>874</v>
      </c>
      <c r="H395" s="148">
        <v>0.61599999999999999</v>
      </c>
      <c r="L395" s="144"/>
      <c r="M395" s="149"/>
      <c r="N395" s="150"/>
      <c r="O395" s="150"/>
      <c r="P395" s="150"/>
      <c r="Q395" s="150"/>
      <c r="R395" s="150"/>
      <c r="S395" s="150"/>
      <c r="T395" s="151"/>
      <c r="AT395" s="146" t="s">
        <v>150</v>
      </c>
      <c r="AU395" s="146" t="s">
        <v>85</v>
      </c>
      <c r="AV395" s="13" t="s">
        <v>85</v>
      </c>
      <c r="AW395" s="13" t="s">
        <v>35</v>
      </c>
      <c r="AX395" s="13" t="s">
        <v>75</v>
      </c>
      <c r="AY395" s="146" t="s">
        <v>141</v>
      </c>
    </row>
    <row r="396" spans="1:65" s="14" customFormat="1">
      <c r="B396" s="152"/>
      <c r="D396" s="145" t="s">
        <v>150</v>
      </c>
      <c r="E396" s="153" t="s">
        <v>3</v>
      </c>
      <c r="F396" s="154" t="s">
        <v>152</v>
      </c>
      <c r="H396" s="155">
        <v>0.61599999999999999</v>
      </c>
      <c r="L396" s="152"/>
      <c r="M396" s="156"/>
      <c r="N396" s="157"/>
      <c r="O396" s="157"/>
      <c r="P396" s="157"/>
      <c r="Q396" s="157"/>
      <c r="R396" s="157"/>
      <c r="S396" s="157"/>
      <c r="T396" s="158"/>
      <c r="AT396" s="153" t="s">
        <v>150</v>
      </c>
      <c r="AU396" s="153" t="s">
        <v>85</v>
      </c>
      <c r="AV396" s="14" t="s">
        <v>148</v>
      </c>
      <c r="AW396" s="14" t="s">
        <v>35</v>
      </c>
      <c r="AX396" s="14" t="s">
        <v>83</v>
      </c>
      <c r="AY396" s="153" t="s">
        <v>141</v>
      </c>
    </row>
    <row r="397" spans="1:65" s="13" customFormat="1">
      <c r="B397" s="144"/>
      <c r="D397" s="145" t="s">
        <v>150</v>
      </c>
      <c r="F397" s="147" t="s">
        <v>875</v>
      </c>
      <c r="H397" s="148">
        <v>0.67800000000000005</v>
      </c>
      <c r="L397" s="144"/>
      <c r="M397" s="149"/>
      <c r="N397" s="150"/>
      <c r="O397" s="150"/>
      <c r="P397" s="150"/>
      <c r="Q397" s="150"/>
      <c r="R397" s="150"/>
      <c r="S397" s="150"/>
      <c r="T397" s="151"/>
      <c r="AT397" s="146" t="s">
        <v>150</v>
      </c>
      <c r="AU397" s="146" t="s">
        <v>85</v>
      </c>
      <c r="AV397" s="13" t="s">
        <v>85</v>
      </c>
      <c r="AW397" s="13" t="s">
        <v>4</v>
      </c>
      <c r="AX397" s="13" t="s">
        <v>83</v>
      </c>
      <c r="AY397" s="146" t="s">
        <v>141</v>
      </c>
    </row>
    <row r="398" spans="1:65" s="2" customFormat="1" ht="24.15" customHeight="1">
      <c r="A398" s="30"/>
      <c r="B398" s="131"/>
      <c r="C398" s="132" t="s">
        <v>876</v>
      </c>
      <c r="D398" s="132" t="s">
        <v>143</v>
      </c>
      <c r="E398" s="133" t="s">
        <v>877</v>
      </c>
      <c r="F398" s="134" t="s">
        <v>878</v>
      </c>
      <c r="G398" s="135" t="s">
        <v>146</v>
      </c>
      <c r="H398" s="136">
        <v>84</v>
      </c>
      <c r="I398" s="137"/>
      <c r="J398" s="137">
        <f>ROUND(I398*H398,2)</f>
        <v>0</v>
      </c>
      <c r="K398" s="134" t="s">
        <v>147</v>
      </c>
      <c r="L398" s="31"/>
      <c r="M398" s="138" t="s">
        <v>3</v>
      </c>
      <c r="N398" s="139" t="s">
        <v>46</v>
      </c>
      <c r="O398" s="140">
        <v>0.32200000000000001</v>
      </c>
      <c r="P398" s="140">
        <f>O398*H398</f>
        <v>27.048000000000002</v>
      </c>
      <c r="Q398" s="140">
        <v>1.346E-2</v>
      </c>
      <c r="R398" s="140">
        <f>Q398*H398</f>
        <v>1.1306400000000001</v>
      </c>
      <c r="S398" s="140">
        <v>0</v>
      </c>
      <c r="T398" s="141">
        <f>S398*H398</f>
        <v>0</v>
      </c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R398" s="142" t="s">
        <v>217</v>
      </c>
      <c r="AT398" s="142" t="s">
        <v>143</v>
      </c>
      <c r="AU398" s="142" t="s">
        <v>85</v>
      </c>
      <c r="AY398" s="18" t="s">
        <v>141</v>
      </c>
      <c r="BE398" s="143">
        <f>IF(N398="základní",J398,0)</f>
        <v>0</v>
      </c>
      <c r="BF398" s="143">
        <f>IF(N398="snížená",J398,0)</f>
        <v>0</v>
      </c>
      <c r="BG398" s="143">
        <f>IF(N398="zákl. přenesená",J398,0)</f>
        <v>0</v>
      </c>
      <c r="BH398" s="143">
        <f>IF(N398="sníž. přenesená",J398,0)</f>
        <v>0</v>
      </c>
      <c r="BI398" s="143">
        <f>IF(N398="nulová",J398,0)</f>
        <v>0</v>
      </c>
      <c r="BJ398" s="18" t="s">
        <v>83</v>
      </c>
      <c r="BK398" s="143">
        <f>ROUND(I398*H398,2)</f>
        <v>0</v>
      </c>
      <c r="BL398" s="18" t="s">
        <v>217</v>
      </c>
      <c r="BM398" s="142" t="s">
        <v>879</v>
      </c>
    </row>
    <row r="399" spans="1:65" s="13" customFormat="1">
      <c r="B399" s="144"/>
      <c r="D399" s="145" t="s">
        <v>150</v>
      </c>
      <c r="E399" s="146" t="s">
        <v>3</v>
      </c>
      <c r="F399" s="147" t="s">
        <v>880</v>
      </c>
      <c r="H399" s="148">
        <v>84</v>
      </c>
      <c r="L399" s="144"/>
      <c r="M399" s="149"/>
      <c r="N399" s="150"/>
      <c r="O399" s="150"/>
      <c r="P399" s="150"/>
      <c r="Q399" s="150"/>
      <c r="R399" s="150"/>
      <c r="S399" s="150"/>
      <c r="T399" s="151"/>
      <c r="AT399" s="146" t="s">
        <v>150</v>
      </c>
      <c r="AU399" s="146" t="s">
        <v>85</v>
      </c>
      <c r="AV399" s="13" t="s">
        <v>85</v>
      </c>
      <c r="AW399" s="13" t="s">
        <v>35</v>
      </c>
      <c r="AX399" s="13" t="s">
        <v>75</v>
      </c>
      <c r="AY399" s="146" t="s">
        <v>141</v>
      </c>
    </row>
    <row r="400" spans="1:65" s="14" customFormat="1">
      <c r="B400" s="152"/>
      <c r="D400" s="145" t="s">
        <v>150</v>
      </c>
      <c r="E400" s="153" t="s">
        <v>3</v>
      </c>
      <c r="F400" s="154" t="s">
        <v>152</v>
      </c>
      <c r="H400" s="155">
        <v>84</v>
      </c>
      <c r="L400" s="152"/>
      <c r="M400" s="156"/>
      <c r="N400" s="157"/>
      <c r="O400" s="157"/>
      <c r="P400" s="157"/>
      <c r="Q400" s="157"/>
      <c r="R400" s="157"/>
      <c r="S400" s="157"/>
      <c r="T400" s="158"/>
      <c r="AT400" s="153" t="s">
        <v>150</v>
      </c>
      <c r="AU400" s="153" t="s">
        <v>85</v>
      </c>
      <c r="AV400" s="14" t="s">
        <v>148</v>
      </c>
      <c r="AW400" s="14" t="s">
        <v>35</v>
      </c>
      <c r="AX400" s="14" t="s">
        <v>83</v>
      </c>
      <c r="AY400" s="153" t="s">
        <v>141</v>
      </c>
    </row>
    <row r="401" spans="1:65" s="2" customFormat="1" ht="14.4" customHeight="1">
      <c r="A401" s="30"/>
      <c r="B401" s="131"/>
      <c r="C401" s="132" t="s">
        <v>881</v>
      </c>
      <c r="D401" s="132" t="s">
        <v>143</v>
      </c>
      <c r="E401" s="133" t="s">
        <v>882</v>
      </c>
      <c r="F401" s="134" t="s">
        <v>883</v>
      </c>
      <c r="G401" s="135" t="s">
        <v>146</v>
      </c>
      <c r="H401" s="136">
        <v>98.924999999999997</v>
      </c>
      <c r="I401" s="137"/>
      <c r="J401" s="137">
        <f>ROUND(I401*H401,2)</f>
        <v>0</v>
      </c>
      <c r="K401" s="134" t="s">
        <v>147</v>
      </c>
      <c r="L401" s="31"/>
      <c r="M401" s="138" t="s">
        <v>3</v>
      </c>
      <c r="N401" s="139" t="s">
        <v>46</v>
      </c>
      <c r="O401" s="140">
        <v>0.29299999999999998</v>
      </c>
      <c r="P401" s="140">
        <f>O401*H401</f>
        <v>28.985024999999997</v>
      </c>
      <c r="Q401" s="140">
        <v>1.3429999999999999E-2</v>
      </c>
      <c r="R401" s="140">
        <f>Q401*H401</f>
        <v>1.3285627499999999</v>
      </c>
      <c r="S401" s="140">
        <v>0</v>
      </c>
      <c r="T401" s="141">
        <f>S401*H401</f>
        <v>0</v>
      </c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R401" s="142" t="s">
        <v>217</v>
      </c>
      <c r="AT401" s="142" t="s">
        <v>143</v>
      </c>
      <c r="AU401" s="142" t="s">
        <v>85</v>
      </c>
      <c r="AY401" s="18" t="s">
        <v>141</v>
      </c>
      <c r="BE401" s="143">
        <f>IF(N401="základní",J401,0)</f>
        <v>0</v>
      </c>
      <c r="BF401" s="143">
        <f>IF(N401="snížená",J401,0)</f>
        <v>0</v>
      </c>
      <c r="BG401" s="143">
        <f>IF(N401="zákl. přenesená",J401,0)</f>
        <v>0</v>
      </c>
      <c r="BH401" s="143">
        <f>IF(N401="sníž. přenesená",J401,0)</f>
        <v>0</v>
      </c>
      <c r="BI401" s="143">
        <f>IF(N401="nulová",J401,0)</f>
        <v>0</v>
      </c>
      <c r="BJ401" s="18" t="s">
        <v>83</v>
      </c>
      <c r="BK401" s="143">
        <f>ROUND(I401*H401,2)</f>
        <v>0</v>
      </c>
      <c r="BL401" s="18" t="s">
        <v>217</v>
      </c>
      <c r="BM401" s="142" t="s">
        <v>884</v>
      </c>
    </row>
    <row r="402" spans="1:65" s="15" customFormat="1">
      <c r="B402" s="159"/>
      <c r="D402" s="145" t="s">
        <v>150</v>
      </c>
      <c r="E402" s="160" t="s">
        <v>3</v>
      </c>
      <c r="F402" s="161" t="s">
        <v>885</v>
      </c>
      <c r="H402" s="160" t="s">
        <v>3</v>
      </c>
      <c r="L402" s="159"/>
      <c r="M402" s="162"/>
      <c r="N402" s="163"/>
      <c r="O402" s="163"/>
      <c r="P402" s="163"/>
      <c r="Q402" s="163"/>
      <c r="R402" s="163"/>
      <c r="S402" s="163"/>
      <c r="T402" s="164"/>
      <c r="AT402" s="160" t="s">
        <v>150</v>
      </c>
      <c r="AU402" s="160" t="s">
        <v>85</v>
      </c>
      <c r="AV402" s="15" t="s">
        <v>83</v>
      </c>
      <c r="AW402" s="15" t="s">
        <v>35</v>
      </c>
      <c r="AX402" s="15" t="s">
        <v>75</v>
      </c>
      <c r="AY402" s="160" t="s">
        <v>141</v>
      </c>
    </row>
    <row r="403" spans="1:65" s="13" customFormat="1">
      <c r="B403" s="144"/>
      <c r="D403" s="145" t="s">
        <v>150</v>
      </c>
      <c r="E403" s="146" t="s">
        <v>3</v>
      </c>
      <c r="F403" s="147" t="s">
        <v>886</v>
      </c>
      <c r="H403" s="148">
        <v>69</v>
      </c>
      <c r="L403" s="144"/>
      <c r="M403" s="149"/>
      <c r="N403" s="150"/>
      <c r="O403" s="150"/>
      <c r="P403" s="150"/>
      <c r="Q403" s="150"/>
      <c r="R403" s="150"/>
      <c r="S403" s="150"/>
      <c r="T403" s="151"/>
      <c r="AT403" s="146" t="s">
        <v>150</v>
      </c>
      <c r="AU403" s="146" t="s">
        <v>85</v>
      </c>
      <c r="AV403" s="13" t="s">
        <v>85</v>
      </c>
      <c r="AW403" s="13" t="s">
        <v>35</v>
      </c>
      <c r="AX403" s="13" t="s">
        <v>75</v>
      </c>
      <c r="AY403" s="146" t="s">
        <v>141</v>
      </c>
    </row>
    <row r="404" spans="1:65" s="13" customFormat="1">
      <c r="B404" s="144"/>
      <c r="D404" s="145" t="s">
        <v>150</v>
      </c>
      <c r="E404" s="146" t="s">
        <v>3</v>
      </c>
      <c r="F404" s="147" t="s">
        <v>887</v>
      </c>
      <c r="H404" s="148">
        <v>29.925000000000001</v>
      </c>
      <c r="L404" s="144"/>
      <c r="M404" s="149"/>
      <c r="N404" s="150"/>
      <c r="O404" s="150"/>
      <c r="P404" s="150"/>
      <c r="Q404" s="150"/>
      <c r="R404" s="150"/>
      <c r="S404" s="150"/>
      <c r="T404" s="151"/>
      <c r="AT404" s="146" t="s">
        <v>150</v>
      </c>
      <c r="AU404" s="146" t="s">
        <v>85</v>
      </c>
      <c r="AV404" s="13" t="s">
        <v>85</v>
      </c>
      <c r="AW404" s="13" t="s">
        <v>35</v>
      </c>
      <c r="AX404" s="13" t="s">
        <v>75</v>
      </c>
      <c r="AY404" s="146" t="s">
        <v>141</v>
      </c>
    </row>
    <row r="405" spans="1:65" s="14" customFormat="1">
      <c r="B405" s="152"/>
      <c r="D405" s="145" t="s">
        <v>150</v>
      </c>
      <c r="E405" s="153" t="s">
        <v>3</v>
      </c>
      <c r="F405" s="154" t="s">
        <v>152</v>
      </c>
      <c r="H405" s="155">
        <v>98.924999999999997</v>
      </c>
      <c r="L405" s="152"/>
      <c r="M405" s="156"/>
      <c r="N405" s="157"/>
      <c r="O405" s="157"/>
      <c r="P405" s="157"/>
      <c r="Q405" s="157"/>
      <c r="R405" s="157"/>
      <c r="S405" s="157"/>
      <c r="T405" s="158"/>
      <c r="AT405" s="153" t="s">
        <v>150</v>
      </c>
      <c r="AU405" s="153" t="s">
        <v>85</v>
      </c>
      <c r="AV405" s="14" t="s">
        <v>148</v>
      </c>
      <c r="AW405" s="14" t="s">
        <v>35</v>
      </c>
      <c r="AX405" s="14" t="s">
        <v>83</v>
      </c>
      <c r="AY405" s="153" t="s">
        <v>141</v>
      </c>
    </row>
    <row r="406" spans="1:65" s="2" customFormat="1" ht="14.4" customHeight="1">
      <c r="A406" s="30"/>
      <c r="B406" s="131"/>
      <c r="C406" s="132" t="s">
        <v>888</v>
      </c>
      <c r="D406" s="132" t="s">
        <v>143</v>
      </c>
      <c r="E406" s="133" t="s">
        <v>889</v>
      </c>
      <c r="F406" s="134" t="s">
        <v>890</v>
      </c>
      <c r="G406" s="135" t="s">
        <v>176</v>
      </c>
      <c r="H406" s="136">
        <v>68.400000000000006</v>
      </c>
      <c r="I406" s="137"/>
      <c r="J406" s="137">
        <f>ROUND(I406*H406,2)</f>
        <v>0</v>
      </c>
      <c r="K406" s="134" t="s">
        <v>147</v>
      </c>
      <c r="L406" s="31"/>
      <c r="M406" s="138" t="s">
        <v>3</v>
      </c>
      <c r="N406" s="139" t="s">
        <v>46</v>
      </c>
      <c r="O406" s="140">
        <v>0.115</v>
      </c>
      <c r="P406" s="140">
        <f>O406*H406</f>
        <v>7.8660000000000014</v>
      </c>
      <c r="Q406" s="140">
        <v>1.0000000000000001E-5</v>
      </c>
      <c r="R406" s="140">
        <f>Q406*H406</f>
        <v>6.8400000000000015E-4</v>
      </c>
      <c r="S406" s="140">
        <v>0</v>
      </c>
      <c r="T406" s="141">
        <f>S406*H406</f>
        <v>0</v>
      </c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R406" s="142" t="s">
        <v>217</v>
      </c>
      <c r="AT406" s="142" t="s">
        <v>143</v>
      </c>
      <c r="AU406" s="142" t="s">
        <v>85</v>
      </c>
      <c r="AY406" s="18" t="s">
        <v>141</v>
      </c>
      <c r="BE406" s="143">
        <f>IF(N406="základní",J406,0)</f>
        <v>0</v>
      </c>
      <c r="BF406" s="143">
        <f>IF(N406="snížená",J406,0)</f>
        <v>0</v>
      </c>
      <c r="BG406" s="143">
        <f>IF(N406="zákl. přenesená",J406,0)</f>
        <v>0</v>
      </c>
      <c r="BH406" s="143">
        <f>IF(N406="sníž. přenesená",J406,0)</f>
        <v>0</v>
      </c>
      <c r="BI406" s="143">
        <f>IF(N406="nulová",J406,0)</f>
        <v>0</v>
      </c>
      <c r="BJ406" s="18" t="s">
        <v>83</v>
      </c>
      <c r="BK406" s="143">
        <f>ROUND(I406*H406,2)</f>
        <v>0</v>
      </c>
      <c r="BL406" s="18" t="s">
        <v>217</v>
      </c>
      <c r="BM406" s="142" t="s">
        <v>891</v>
      </c>
    </row>
    <row r="407" spans="1:65" s="15" customFormat="1">
      <c r="B407" s="159"/>
      <c r="D407" s="145" t="s">
        <v>150</v>
      </c>
      <c r="E407" s="160" t="s">
        <v>3</v>
      </c>
      <c r="F407" s="161" t="s">
        <v>892</v>
      </c>
      <c r="H407" s="160" t="s">
        <v>3</v>
      </c>
      <c r="L407" s="159"/>
      <c r="M407" s="162"/>
      <c r="N407" s="163"/>
      <c r="O407" s="163"/>
      <c r="P407" s="163"/>
      <c r="Q407" s="163"/>
      <c r="R407" s="163"/>
      <c r="S407" s="163"/>
      <c r="T407" s="164"/>
      <c r="AT407" s="160" t="s">
        <v>150</v>
      </c>
      <c r="AU407" s="160" t="s">
        <v>85</v>
      </c>
      <c r="AV407" s="15" t="s">
        <v>83</v>
      </c>
      <c r="AW407" s="15" t="s">
        <v>35</v>
      </c>
      <c r="AX407" s="15" t="s">
        <v>75</v>
      </c>
      <c r="AY407" s="160" t="s">
        <v>141</v>
      </c>
    </row>
    <row r="408" spans="1:65" s="13" customFormat="1">
      <c r="B408" s="144"/>
      <c r="D408" s="145" t="s">
        <v>150</v>
      </c>
      <c r="E408" s="146" t="s">
        <v>3</v>
      </c>
      <c r="F408" s="147" t="s">
        <v>893</v>
      </c>
      <c r="H408" s="148">
        <v>68.400000000000006</v>
      </c>
      <c r="L408" s="144"/>
      <c r="M408" s="149"/>
      <c r="N408" s="150"/>
      <c r="O408" s="150"/>
      <c r="P408" s="150"/>
      <c r="Q408" s="150"/>
      <c r="R408" s="150"/>
      <c r="S408" s="150"/>
      <c r="T408" s="151"/>
      <c r="AT408" s="146" t="s">
        <v>150</v>
      </c>
      <c r="AU408" s="146" t="s">
        <v>85</v>
      </c>
      <c r="AV408" s="13" t="s">
        <v>85</v>
      </c>
      <c r="AW408" s="13" t="s">
        <v>35</v>
      </c>
      <c r="AX408" s="13" t="s">
        <v>75</v>
      </c>
      <c r="AY408" s="146" t="s">
        <v>141</v>
      </c>
    </row>
    <row r="409" spans="1:65" s="14" customFormat="1">
      <c r="B409" s="152"/>
      <c r="D409" s="145" t="s">
        <v>150</v>
      </c>
      <c r="E409" s="153" t="s">
        <v>3</v>
      </c>
      <c r="F409" s="154" t="s">
        <v>152</v>
      </c>
      <c r="H409" s="155">
        <v>68.400000000000006</v>
      </c>
      <c r="L409" s="152"/>
      <c r="M409" s="156"/>
      <c r="N409" s="157"/>
      <c r="O409" s="157"/>
      <c r="P409" s="157"/>
      <c r="Q409" s="157"/>
      <c r="R409" s="157"/>
      <c r="S409" s="157"/>
      <c r="T409" s="158"/>
      <c r="AT409" s="153" t="s">
        <v>150</v>
      </c>
      <c r="AU409" s="153" t="s">
        <v>85</v>
      </c>
      <c r="AV409" s="14" t="s">
        <v>148</v>
      </c>
      <c r="AW409" s="14" t="s">
        <v>35</v>
      </c>
      <c r="AX409" s="14" t="s">
        <v>83</v>
      </c>
      <c r="AY409" s="153" t="s">
        <v>141</v>
      </c>
    </row>
    <row r="410" spans="1:65" s="2" customFormat="1" ht="14.4" customHeight="1">
      <c r="A410" s="30"/>
      <c r="B410" s="131"/>
      <c r="C410" s="165" t="s">
        <v>894</v>
      </c>
      <c r="D410" s="165" t="s">
        <v>273</v>
      </c>
      <c r="E410" s="166" t="s">
        <v>870</v>
      </c>
      <c r="F410" s="167" t="s">
        <v>871</v>
      </c>
      <c r="G410" s="168" t="s">
        <v>185</v>
      </c>
      <c r="H410" s="169">
        <v>0.17100000000000001</v>
      </c>
      <c r="I410" s="170"/>
      <c r="J410" s="170">
        <f>ROUND(I410*H410,2)</f>
        <v>0</v>
      </c>
      <c r="K410" s="167" t="s">
        <v>147</v>
      </c>
      <c r="L410" s="171"/>
      <c r="M410" s="172" t="s">
        <v>3</v>
      </c>
      <c r="N410" s="173" t="s">
        <v>46</v>
      </c>
      <c r="O410" s="140">
        <v>0</v>
      </c>
      <c r="P410" s="140">
        <f>O410*H410</f>
        <v>0</v>
      </c>
      <c r="Q410" s="140">
        <v>0.55000000000000004</v>
      </c>
      <c r="R410" s="140">
        <f>Q410*H410</f>
        <v>9.4050000000000009E-2</v>
      </c>
      <c r="S410" s="140">
        <v>0</v>
      </c>
      <c r="T410" s="141">
        <f>S410*H410</f>
        <v>0</v>
      </c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R410" s="142" t="s">
        <v>301</v>
      </c>
      <c r="AT410" s="142" t="s">
        <v>273</v>
      </c>
      <c r="AU410" s="142" t="s">
        <v>85</v>
      </c>
      <c r="AY410" s="18" t="s">
        <v>141</v>
      </c>
      <c r="BE410" s="143">
        <f>IF(N410="základní",J410,0)</f>
        <v>0</v>
      </c>
      <c r="BF410" s="143">
        <f>IF(N410="snížená",J410,0)</f>
        <v>0</v>
      </c>
      <c r="BG410" s="143">
        <f>IF(N410="zákl. přenesená",J410,0)</f>
        <v>0</v>
      </c>
      <c r="BH410" s="143">
        <f>IF(N410="sníž. přenesená",J410,0)</f>
        <v>0</v>
      </c>
      <c r="BI410" s="143">
        <f>IF(N410="nulová",J410,0)</f>
        <v>0</v>
      </c>
      <c r="BJ410" s="18" t="s">
        <v>83</v>
      </c>
      <c r="BK410" s="143">
        <f>ROUND(I410*H410,2)</f>
        <v>0</v>
      </c>
      <c r="BL410" s="18" t="s">
        <v>217</v>
      </c>
      <c r="BM410" s="142" t="s">
        <v>895</v>
      </c>
    </row>
    <row r="411" spans="1:65" s="15" customFormat="1">
      <c r="B411" s="159"/>
      <c r="D411" s="145" t="s">
        <v>150</v>
      </c>
      <c r="E411" s="160" t="s">
        <v>3</v>
      </c>
      <c r="F411" s="161" t="s">
        <v>896</v>
      </c>
      <c r="H411" s="160" t="s">
        <v>3</v>
      </c>
      <c r="L411" s="159"/>
      <c r="M411" s="162"/>
      <c r="N411" s="163"/>
      <c r="O411" s="163"/>
      <c r="P411" s="163"/>
      <c r="Q411" s="163"/>
      <c r="R411" s="163"/>
      <c r="S411" s="163"/>
      <c r="T411" s="164"/>
      <c r="AT411" s="160" t="s">
        <v>150</v>
      </c>
      <c r="AU411" s="160" t="s">
        <v>85</v>
      </c>
      <c r="AV411" s="15" t="s">
        <v>83</v>
      </c>
      <c r="AW411" s="15" t="s">
        <v>35</v>
      </c>
      <c r="AX411" s="15" t="s">
        <v>75</v>
      </c>
      <c r="AY411" s="160" t="s">
        <v>141</v>
      </c>
    </row>
    <row r="412" spans="1:65" s="13" customFormat="1">
      <c r="B412" s="144"/>
      <c r="D412" s="145" t="s">
        <v>150</v>
      </c>
      <c r="E412" s="146" t="s">
        <v>3</v>
      </c>
      <c r="F412" s="147" t="s">
        <v>897</v>
      </c>
      <c r="H412" s="148">
        <v>0.16400000000000001</v>
      </c>
      <c r="L412" s="144"/>
      <c r="M412" s="149"/>
      <c r="N412" s="150"/>
      <c r="O412" s="150"/>
      <c r="P412" s="150"/>
      <c r="Q412" s="150"/>
      <c r="R412" s="150"/>
      <c r="S412" s="150"/>
      <c r="T412" s="151"/>
      <c r="AT412" s="146" t="s">
        <v>150</v>
      </c>
      <c r="AU412" s="146" t="s">
        <v>85</v>
      </c>
      <c r="AV412" s="13" t="s">
        <v>85</v>
      </c>
      <c r="AW412" s="13" t="s">
        <v>35</v>
      </c>
      <c r="AX412" s="13" t="s">
        <v>75</v>
      </c>
      <c r="AY412" s="146" t="s">
        <v>141</v>
      </c>
    </row>
    <row r="413" spans="1:65" s="14" customFormat="1">
      <c r="B413" s="152"/>
      <c r="D413" s="145" t="s">
        <v>150</v>
      </c>
      <c r="E413" s="153" t="s">
        <v>3</v>
      </c>
      <c r="F413" s="154" t="s">
        <v>152</v>
      </c>
      <c r="H413" s="155">
        <v>0.16400000000000001</v>
      </c>
      <c r="L413" s="152"/>
      <c r="M413" s="156"/>
      <c r="N413" s="157"/>
      <c r="O413" s="157"/>
      <c r="P413" s="157"/>
      <c r="Q413" s="157"/>
      <c r="R413" s="157"/>
      <c r="S413" s="157"/>
      <c r="T413" s="158"/>
      <c r="AT413" s="153" t="s">
        <v>150</v>
      </c>
      <c r="AU413" s="153" t="s">
        <v>85</v>
      </c>
      <c r="AV413" s="14" t="s">
        <v>148</v>
      </c>
      <c r="AW413" s="14" t="s">
        <v>35</v>
      </c>
      <c r="AX413" s="14" t="s">
        <v>83</v>
      </c>
      <c r="AY413" s="153" t="s">
        <v>141</v>
      </c>
    </row>
    <row r="414" spans="1:65" s="13" customFormat="1">
      <c r="B414" s="144"/>
      <c r="D414" s="145" t="s">
        <v>150</v>
      </c>
      <c r="F414" s="147" t="s">
        <v>898</v>
      </c>
      <c r="H414" s="148">
        <v>0.17100000000000001</v>
      </c>
      <c r="L414" s="144"/>
      <c r="M414" s="149"/>
      <c r="N414" s="150"/>
      <c r="O414" s="150"/>
      <c r="P414" s="150"/>
      <c r="Q414" s="150"/>
      <c r="R414" s="150"/>
      <c r="S414" s="150"/>
      <c r="T414" s="151"/>
      <c r="AT414" s="146" t="s">
        <v>150</v>
      </c>
      <c r="AU414" s="146" t="s">
        <v>85</v>
      </c>
      <c r="AV414" s="13" t="s">
        <v>85</v>
      </c>
      <c r="AW414" s="13" t="s">
        <v>4</v>
      </c>
      <c r="AX414" s="13" t="s">
        <v>83</v>
      </c>
      <c r="AY414" s="146" t="s">
        <v>141</v>
      </c>
    </row>
    <row r="415" spans="1:65" s="2" customFormat="1" ht="14.4" customHeight="1">
      <c r="A415" s="30"/>
      <c r="B415" s="131"/>
      <c r="C415" s="132" t="s">
        <v>899</v>
      </c>
      <c r="D415" s="132" t="s">
        <v>143</v>
      </c>
      <c r="E415" s="133" t="s">
        <v>900</v>
      </c>
      <c r="F415" s="134" t="s">
        <v>901</v>
      </c>
      <c r="G415" s="135" t="s">
        <v>146</v>
      </c>
      <c r="H415" s="136">
        <v>272.92500000000001</v>
      </c>
      <c r="I415" s="137"/>
      <c r="J415" s="137">
        <f>ROUND(I415*H415,2)</f>
        <v>0</v>
      </c>
      <c r="K415" s="134" t="s">
        <v>147</v>
      </c>
      <c r="L415" s="31"/>
      <c r="M415" s="138" t="s">
        <v>3</v>
      </c>
      <c r="N415" s="139" t="s">
        <v>46</v>
      </c>
      <c r="O415" s="140">
        <v>0</v>
      </c>
      <c r="P415" s="140">
        <f>O415*H415</f>
        <v>0</v>
      </c>
      <c r="Q415" s="140">
        <v>2.0000000000000001E-4</v>
      </c>
      <c r="R415" s="140">
        <f>Q415*H415</f>
        <v>5.4585000000000002E-2</v>
      </c>
      <c r="S415" s="140">
        <v>0</v>
      </c>
      <c r="T415" s="141">
        <f>S415*H415</f>
        <v>0</v>
      </c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R415" s="142" t="s">
        <v>217</v>
      </c>
      <c r="AT415" s="142" t="s">
        <v>143</v>
      </c>
      <c r="AU415" s="142" t="s">
        <v>85</v>
      </c>
      <c r="AY415" s="18" t="s">
        <v>141</v>
      </c>
      <c r="BE415" s="143">
        <f>IF(N415="základní",J415,0)</f>
        <v>0</v>
      </c>
      <c r="BF415" s="143">
        <f>IF(N415="snížená",J415,0)</f>
        <v>0</v>
      </c>
      <c r="BG415" s="143">
        <f>IF(N415="zákl. přenesená",J415,0)</f>
        <v>0</v>
      </c>
      <c r="BH415" s="143">
        <f>IF(N415="sníž. přenesená",J415,0)</f>
        <v>0</v>
      </c>
      <c r="BI415" s="143">
        <f>IF(N415="nulová",J415,0)</f>
        <v>0</v>
      </c>
      <c r="BJ415" s="18" t="s">
        <v>83</v>
      </c>
      <c r="BK415" s="143">
        <f>ROUND(I415*H415,2)</f>
        <v>0</v>
      </c>
      <c r="BL415" s="18" t="s">
        <v>217</v>
      </c>
      <c r="BM415" s="142" t="s">
        <v>902</v>
      </c>
    </row>
    <row r="416" spans="1:65" s="13" customFormat="1">
      <c r="B416" s="144"/>
      <c r="D416" s="145" t="s">
        <v>150</v>
      </c>
      <c r="E416" s="146" t="s">
        <v>3</v>
      </c>
      <c r="F416" s="147" t="s">
        <v>903</v>
      </c>
      <c r="H416" s="148">
        <v>272.92500000000001</v>
      </c>
      <c r="L416" s="144"/>
      <c r="M416" s="149"/>
      <c r="N416" s="150"/>
      <c r="O416" s="150"/>
      <c r="P416" s="150"/>
      <c r="Q416" s="150"/>
      <c r="R416" s="150"/>
      <c r="S416" s="150"/>
      <c r="T416" s="151"/>
      <c r="AT416" s="146" t="s">
        <v>150</v>
      </c>
      <c r="AU416" s="146" t="s">
        <v>85</v>
      </c>
      <c r="AV416" s="13" t="s">
        <v>85</v>
      </c>
      <c r="AW416" s="13" t="s">
        <v>35</v>
      </c>
      <c r="AX416" s="13" t="s">
        <v>75</v>
      </c>
      <c r="AY416" s="146" t="s">
        <v>141</v>
      </c>
    </row>
    <row r="417" spans="1:65" s="14" customFormat="1">
      <c r="B417" s="152"/>
      <c r="D417" s="145" t="s">
        <v>150</v>
      </c>
      <c r="E417" s="153" t="s">
        <v>3</v>
      </c>
      <c r="F417" s="154" t="s">
        <v>152</v>
      </c>
      <c r="H417" s="155">
        <v>272.92500000000001</v>
      </c>
      <c r="L417" s="152"/>
      <c r="M417" s="156"/>
      <c r="N417" s="157"/>
      <c r="O417" s="157"/>
      <c r="P417" s="157"/>
      <c r="Q417" s="157"/>
      <c r="R417" s="157"/>
      <c r="S417" s="157"/>
      <c r="T417" s="158"/>
      <c r="AT417" s="153" t="s">
        <v>150</v>
      </c>
      <c r="AU417" s="153" t="s">
        <v>85</v>
      </c>
      <c r="AV417" s="14" t="s">
        <v>148</v>
      </c>
      <c r="AW417" s="14" t="s">
        <v>35</v>
      </c>
      <c r="AX417" s="14" t="s">
        <v>83</v>
      </c>
      <c r="AY417" s="153" t="s">
        <v>141</v>
      </c>
    </row>
    <row r="418" spans="1:65" s="2" customFormat="1" ht="24.15" customHeight="1">
      <c r="A418" s="30"/>
      <c r="B418" s="131"/>
      <c r="C418" s="132" t="s">
        <v>904</v>
      </c>
      <c r="D418" s="132" t="s">
        <v>143</v>
      </c>
      <c r="E418" s="133" t="s">
        <v>905</v>
      </c>
      <c r="F418" s="134" t="s">
        <v>906</v>
      </c>
      <c r="G418" s="135" t="s">
        <v>146</v>
      </c>
      <c r="H418" s="136">
        <v>19.469000000000001</v>
      </c>
      <c r="I418" s="137"/>
      <c r="J418" s="137">
        <f>ROUND(I418*H418,2)</f>
        <v>0</v>
      </c>
      <c r="K418" s="134" t="s">
        <v>147</v>
      </c>
      <c r="L418" s="31"/>
      <c r="M418" s="138" t="s">
        <v>3</v>
      </c>
      <c r="N418" s="139" t="s">
        <v>46</v>
      </c>
      <c r="O418" s="140">
        <v>0.17199999999999999</v>
      </c>
      <c r="P418" s="140">
        <f>O418*H418</f>
        <v>3.348668</v>
      </c>
      <c r="Q418" s="140">
        <v>0</v>
      </c>
      <c r="R418" s="140">
        <f>Q418*H418</f>
        <v>0</v>
      </c>
      <c r="S418" s="140">
        <v>2.5600000000000001E-2</v>
      </c>
      <c r="T418" s="141">
        <f>S418*H418</f>
        <v>0.49840640000000003</v>
      </c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R418" s="142" t="s">
        <v>217</v>
      </c>
      <c r="AT418" s="142" t="s">
        <v>143</v>
      </c>
      <c r="AU418" s="142" t="s">
        <v>85</v>
      </c>
      <c r="AY418" s="18" t="s">
        <v>141</v>
      </c>
      <c r="BE418" s="143">
        <f>IF(N418="základní",J418,0)</f>
        <v>0</v>
      </c>
      <c r="BF418" s="143">
        <f>IF(N418="snížená",J418,0)</f>
        <v>0</v>
      </c>
      <c r="BG418" s="143">
        <f>IF(N418="zákl. přenesená",J418,0)</f>
        <v>0</v>
      </c>
      <c r="BH418" s="143">
        <f>IF(N418="sníž. přenesená",J418,0)</f>
        <v>0</v>
      </c>
      <c r="BI418" s="143">
        <f>IF(N418="nulová",J418,0)</f>
        <v>0</v>
      </c>
      <c r="BJ418" s="18" t="s">
        <v>83</v>
      </c>
      <c r="BK418" s="143">
        <f>ROUND(I418*H418,2)</f>
        <v>0</v>
      </c>
      <c r="BL418" s="18" t="s">
        <v>217</v>
      </c>
      <c r="BM418" s="142" t="s">
        <v>907</v>
      </c>
    </row>
    <row r="419" spans="1:65" s="13" customFormat="1">
      <c r="B419" s="144"/>
      <c r="D419" s="145" t="s">
        <v>150</v>
      </c>
      <c r="F419" s="147" t="s">
        <v>908</v>
      </c>
      <c r="H419" s="148">
        <v>19.469000000000001</v>
      </c>
      <c r="L419" s="144"/>
      <c r="M419" s="149"/>
      <c r="N419" s="150"/>
      <c r="O419" s="150"/>
      <c r="P419" s="150"/>
      <c r="Q419" s="150"/>
      <c r="R419" s="150"/>
      <c r="S419" s="150"/>
      <c r="T419" s="151"/>
      <c r="AT419" s="146" t="s">
        <v>150</v>
      </c>
      <c r="AU419" s="146" t="s">
        <v>85</v>
      </c>
      <c r="AV419" s="13" t="s">
        <v>85</v>
      </c>
      <c r="AW419" s="13" t="s">
        <v>4</v>
      </c>
      <c r="AX419" s="13" t="s">
        <v>83</v>
      </c>
      <c r="AY419" s="146" t="s">
        <v>141</v>
      </c>
    </row>
    <row r="420" spans="1:65" s="2" customFormat="1" ht="24.15" customHeight="1">
      <c r="A420" s="30"/>
      <c r="B420" s="131"/>
      <c r="C420" s="132" t="s">
        <v>909</v>
      </c>
      <c r="D420" s="132" t="s">
        <v>143</v>
      </c>
      <c r="E420" s="133" t="s">
        <v>910</v>
      </c>
      <c r="F420" s="134" t="s">
        <v>911</v>
      </c>
      <c r="G420" s="135" t="s">
        <v>146</v>
      </c>
      <c r="H420" s="136">
        <v>71.5</v>
      </c>
      <c r="I420" s="137"/>
      <c r="J420" s="137">
        <f>ROUND(I420*H420,2)</f>
        <v>0</v>
      </c>
      <c r="K420" s="134" t="s">
        <v>147</v>
      </c>
      <c r="L420" s="31"/>
      <c r="M420" s="138" t="s">
        <v>3</v>
      </c>
      <c r="N420" s="139" t="s">
        <v>46</v>
      </c>
      <c r="O420" s="140">
        <v>0.216</v>
      </c>
      <c r="P420" s="140">
        <f>O420*H420</f>
        <v>15.443999999999999</v>
      </c>
      <c r="Q420" s="140">
        <v>0</v>
      </c>
      <c r="R420" s="140">
        <f>Q420*H420</f>
        <v>0</v>
      </c>
      <c r="S420" s="140">
        <v>2.5999999999999999E-2</v>
      </c>
      <c r="T420" s="141">
        <f>S420*H420</f>
        <v>1.859</v>
      </c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R420" s="142" t="s">
        <v>217</v>
      </c>
      <c r="AT420" s="142" t="s">
        <v>143</v>
      </c>
      <c r="AU420" s="142" t="s">
        <v>85</v>
      </c>
      <c r="AY420" s="18" t="s">
        <v>141</v>
      </c>
      <c r="BE420" s="143">
        <f>IF(N420="základní",J420,0)</f>
        <v>0</v>
      </c>
      <c r="BF420" s="143">
        <f>IF(N420="snížená",J420,0)</f>
        <v>0</v>
      </c>
      <c r="BG420" s="143">
        <f>IF(N420="zákl. přenesená",J420,0)</f>
        <v>0</v>
      </c>
      <c r="BH420" s="143">
        <f>IF(N420="sníž. přenesená",J420,0)</f>
        <v>0</v>
      </c>
      <c r="BI420" s="143">
        <f>IF(N420="nulová",J420,0)</f>
        <v>0</v>
      </c>
      <c r="BJ420" s="18" t="s">
        <v>83</v>
      </c>
      <c r="BK420" s="143">
        <f>ROUND(I420*H420,2)</f>
        <v>0</v>
      </c>
      <c r="BL420" s="18" t="s">
        <v>217</v>
      </c>
      <c r="BM420" s="142" t="s">
        <v>912</v>
      </c>
    </row>
    <row r="421" spans="1:65" s="2" customFormat="1" ht="14.4" customHeight="1">
      <c r="A421" s="30"/>
      <c r="B421" s="131"/>
      <c r="C421" s="132" t="s">
        <v>913</v>
      </c>
      <c r="D421" s="132" t="s">
        <v>143</v>
      </c>
      <c r="E421" s="133" t="s">
        <v>914</v>
      </c>
      <c r="F421" s="134" t="s">
        <v>915</v>
      </c>
      <c r="G421" s="135" t="s">
        <v>176</v>
      </c>
      <c r="H421" s="136">
        <v>21.84</v>
      </c>
      <c r="I421" s="137"/>
      <c r="J421" s="137">
        <f>ROUND(I421*H421,2)</f>
        <v>0</v>
      </c>
      <c r="K421" s="134" t="s">
        <v>147</v>
      </c>
      <c r="L421" s="31"/>
      <c r="M421" s="138" t="s">
        <v>3</v>
      </c>
      <c r="N421" s="139" t="s">
        <v>46</v>
      </c>
      <c r="O421" s="140">
        <v>8.5999999999999993E-2</v>
      </c>
      <c r="P421" s="140">
        <f>O421*H421</f>
        <v>1.8782399999999999</v>
      </c>
      <c r="Q421" s="140">
        <v>0</v>
      </c>
      <c r="R421" s="140">
        <f>Q421*H421</f>
        <v>0</v>
      </c>
      <c r="S421" s="140">
        <v>8.0000000000000002E-3</v>
      </c>
      <c r="T421" s="141">
        <f>S421*H421</f>
        <v>0.17472000000000001</v>
      </c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R421" s="142" t="s">
        <v>217</v>
      </c>
      <c r="AT421" s="142" t="s">
        <v>143</v>
      </c>
      <c r="AU421" s="142" t="s">
        <v>85</v>
      </c>
      <c r="AY421" s="18" t="s">
        <v>141</v>
      </c>
      <c r="BE421" s="143">
        <f>IF(N421="základní",J421,0)</f>
        <v>0</v>
      </c>
      <c r="BF421" s="143">
        <f>IF(N421="snížená",J421,0)</f>
        <v>0</v>
      </c>
      <c r="BG421" s="143">
        <f>IF(N421="zákl. přenesená",J421,0)</f>
        <v>0</v>
      </c>
      <c r="BH421" s="143">
        <f>IF(N421="sníž. přenesená",J421,0)</f>
        <v>0</v>
      </c>
      <c r="BI421" s="143">
        <f>IF(N421="nulová",J421,0)</f>
        <v>0</v>
      </c>
      <c r="BJ421" s="18" t="s">
        <v>83</v>
      </c>
      <c r="BK421" s="143">
        <f>ROUND(I421*H421,2)</f>
        <v>0</v>
      </c>
      <c r="BL421" s="18" t="s">
        <v>217</v>
      </c>
      <c r="BM421" s="142" t="s">
        <v>916</v>
      </c>
    </row>
    <row r="422" spans="1:65" s="13" customFormat="1">
      <c r="B422" s="144"/>
      <c r="D422" s="145" t="s">
        <v>150</v>
      </c>
      <c r="E422" s="146" t="s">
        <v>3</v>
      </c>
      <c r="F422" s="147" t="s">
        <v>917</v>
      </c>
      <c r="H422" s="148">
        <v>21.84</v>
      </c>
      <c r="L422" s="144"/>
      <c r="M422" s="149"/>
      <c r="N422" s="150"/>
      <c r="O422" s="150"/>
      <c r="P422" s="150"/>
      <c r="Q422" s="150"/>
      <c r="R422" s="150"/>
      <c r="S422" s="150"/>
      <c r="T422" s="151"/>
      <c r="AT422" s="146" t="s">
        <v>150</v>
      </c>
      <c r="AU422" s="146" t="s">
        <v>85</v>
      </c>
      <c r="AV422" s="13" t="s">
        <v>85</v>
      </c>
      <c r="AW422" s="13" t="s">
        <v>35</v>
      </c>
      <c r="AX422" s="13" t="s">
        <v>75</v>
      </c>
      <c r="AY422" s="146" t="s">
        <v>141</v>
      </c>
    </row>
    <row r="423" spans="1:65" s="14" customFormat="1">
      <c r="B423" s="152"/>
      <c r="D423" s="145" t="s">
        <v>150</v>
      </c>
      <c r="E423" s="153" t="s">
        <v>3</v>
      </c>
      <c r="F423" s="154" t="s">
        <v>152</v>
      </c>
      <c r="H423" s="155">
        <v>21.84</v>
      </c>
      <c r="L423" s="152"/>
      <c r="M423" s="156"/>
      <c r="N423" s="157"/>
      <c r="O423" s="157"/>
      <c r="P423" s="157"/>
      <c r="Q423" s="157"/>
      <c r="R423" s="157"/>
      <c r="S423" s="157"/>
      <c r="T423" s="158"/>
      <c r="AT423" s="153" t="s">
        <v>150</v>
      </c>
      <c r="AU423" s="153" t="s">
        <v>85</v>
      </c>
      <c r="AV423" s="14" t="s">
        <v>148</v>
      </c>
      <c r="AW423" s="14" t="s">
        <v>35</v>
      </c>
      <c r="AX423" s="14" t="s">
        <v>83</v>
      </c>
      <c r="AY423" s="153" t="s">
        <v>141</v>
      </c>
    </row>
    <row r="424" spans="1:65" s="2" customFormat="1" ht="24.15" customHeight="1">
      <c r="A424" s="30"/>
      <c r="B424" s="131"/>
      <c r="C424" s="132" t="s">
        <v>918</v>
      </c>
      <c r="D424" s="132" t="s">
        <v>143</v>
      </c>
      <c r="E424" s="133" t="s">
        <v>919</v>
      </c>
      <c r="F424" s="134" t="s">
        <v>920</v>
      </c>
      <c r="G424" s="135" t="s">
        <v>234</v>
      </c>
      <c r="H424" s="136">
        <v>4.2619999999999996</v>
      </c>
      <c r="I424" s="137"/>
      <c r="J424" s="137">
        <f>ROUND(I424*H424,2)</f>
        <v>0</v>
      </c>
      <c r="K424" s="134" t="s">
        <v>147</v>
      </c>
      <c r="L424" s="31"/>
      <c r="M424" s="138" t="s">
        <v>3</v>
      </c>
      <c r="N424" s="139" t="s">
        <v>46</v>
      </c>
      <c r="O424" s="140">
        <v>1.863</v>
      </c>
      <c r="P424" s="140">
        <f>O424*H424</f>
        <v>7.9401059999999992</v>
      </c>
      <c r="Q424" s="140">
        <v>0</v>
      </c>
      <c r="R424" s="140">
        <f>Q424*H424</f>
        <v>0</v>
      </c>
      <c r="S424" s="140">
        <v>0</v>
      </c>
      <c r="T424" s="141">
        <f>S424*H424</f>
        <v>0</v>
      </c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R424" s="142" t="s">
        <v>217</v>
      </c>
      <c r="AT424" s="142" t="s">
        <v>143</v>
      </c>
      <c r="AU424" s="142" t="s">
        <v>85</v>
      </c>
      <c r="AY424" s="18" t="s">
        <v>141</v>
      </c>
      <c r="BE424" s="143">
        <f>IF(N424="základní",J424,0)</f>
        <v>0</v>
      </c>
      <c r="BF424" s="143">
        <f>IF(N424="snížená",J424,0)</f>
        <v>0</v>
      </c>
      <c r="BG424" s="143">
        <f>IF(N424="zákl. přenesená",J424,0)</f>
        <v>0</v>
      </c>
      <c r="BH424" s="143">
        <f>IF(N424="sníž. přenesená",J424,0)</f>
        <v>0</v>
      </c>
      <c r="BI424" s="143">
        <f>IF(N424="nulová",J424,0)</f>
        <v>0</v>
      </c>
      <c r="BJ424" s="18" t="s">
        <v>83</v>
      </c>
      <c r="BK424" s="143">
        <f>ROUND(I424*H424,2)</f>
        <v>0</v>
      </c>
      <c r="BL424" s="18" t="s">
        <v>217</v>
      </c>
      <c r="BM424" s="142" t="s">
        <v>921</v>
      </c>
    </row>
    <row r="425" spans="1:65" s="2" customFormat="1" ht="24.15" customHeight="1">
      <c r="A425" s="30"/>
      <c r="B425" s="131"/>
      <c r="C425" s="132" t="s">
        <v>922</v>
      </c>
      <c r="D425" s="132" t="s">
        <v>143</v>
      </c>
      <c r="E425" s="133" t="s">
        <v>923</v>
      </c>
      <c r="F425" s="134" t="s">
        <v>924</v>
      </c>
      <c r="G425" s="135" t="s">
        <v>234</v>
      </c>
      <c r="H425" s="136">
        <v>4.2619999999999996</v>
      </c>
      <c r="I425" s="137"/>
      <c r="J425" s="137">
        <f>ROUND(I425*H425,2)</f>
        <v>0</v>
      </c>
      <c r="K425" s="134" t="s">
        <v>147</v>
      </c>
      <c r="L425" s="31"/>
      <c r="M425" s="138" t="s">
        <v>3</v>
      </c>
      <c r="N425" s="139" t="s">
        <v>46</v>
      </c>
      <c r="O425" s="140">
        <v>1.57</v>
      </c>
      <c r="P425" s="140">
        <f>O425*H425</f>
        <v>6.6913399999999994</v>
      </c>
      <c r="Q425" s="140">
        <v>0</v>
      </c>
      <c r="R425" s="140">
        <f>Q425*H425</f>
        <v>0</v>
      </c>
      <c r="S425" s="140">
        <v>0</v>
      </c>
      <c r="T425" s="141">
        <f>S425*H425</f>
        <v>0</v>
      </c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R425" s="142" t="s">
        <v>217</v>
      </c>
      <c r="AT425" s="142" t="s">
        <v>143</v>
      </c>
      <c r="AU425" s="142" t="s">
        <v>85</v>
      </c>
      <c r="AY425" s="18" t="s">
        <v>141</v>
      </c>
      <c r="BE425" s="143">
        <f>IF(N425="základní",J425,0)</f>
        <v>0</v>
      </c>
      <c r="BF425" s="143">
        <f>IF(N425="snížená",J425,0)</f>
        <v>0</v>
      </c>
      <c r="BG425" s="143">
        <f>IF(N425="zákl. přenesená",J425,0)</f>
        <v>0</v>
      </c>
      <c r="BH425" s="143">
        <f>IF(N425="sníž. přenesená",J425,0)</f>
        <v>0</v>
      </c>
      <c r="BI425" s="143">
        <f>IF(N425="nulová",J425,0)</f>
        <v>0</v>
      </c>
      <c r="BJ425" s="18" t="s">
        <v>83</v>
      </c>
      <c r="BK425" s="143">
        <f>ROUND(I425*H425,2)</f>
        <v>0</v>
      </c>
      <c r="BL425" s="18" t="s">
        <v>217</v>
      </c>
      <c r="BM425" s="142" t="s">
        <v>925</v>
      </c>
    </row>
    <row r="426" spans="1:65" s="12" customFormat="1" ht="22.95" customHeight="1">
      <c r="B426" s="119"/>
      <c r="D426" s="120" t="s">
        <v>74</v>
      </c>
      <c r="E426" s="129" t="s">
        <v>926</v>
      </c>
      <c r="F426" s="129" t="s">
        <v>927</v>
      </c>
      <c r="J426" s="130">
        <f>BK426</f>
        <v>0</v>
      </c>
      <c r="L426" s="119"/>
      <c r="M426" s="123"/>
      <c r="N426" s="124"/>
      <c r="O426" s="124"/>
      <c r="P426" s="125">
        <f>SUM(P427:P487)</f>
        <v>316.42388299999999</v>
      </c>
      <c r="Q426" s="124"/>
      <c r="R426" s="125">
        <f>SUM(R427:R487)</f>
        <v>10.841732400000001</v>
      </c>
      <c r="S426" s="124"/>
      <c r="T426" s="126">
        <f>SUM(T427:T487)</f>
        <v>0.55116739000000003</v>
      </c>
      <c r="AR426" s="120" t="s">
        <v>85</v>
      </c>
      <c r="AT426" s="127" t="s">
        <v>74</v>
      </c>
      <c r="AU426" s="127" t="s">
        <v>83</v>
      </c>
      <c r="AY426" s="120" t="s">
        <v>141</v>
      </c>
      <c r="BK426" s="128">
        <f>SUM(BK427:BK487)</f>
        <v>0</v>
      </c>
    </row>
    <row r="427" spans="1:65" s="2" customFormat="1" ht="37.950000000000003" customHeight="1">
      <c r="A427" s="30"/>
      <c r="B427" s="131"/>
      <c r="C427" s="132" t="s">
        <v>928</v>
      </c>
      <c r="D427" s="132" t="s">
        <v>143</v>
      </c>
      <c r="E427" s="133" t="s">
        <v>929</v>
      </c>
      <c r="F427" s="134" t="s">
        <v>930</v>
      </c>
      <c r="G427" s="135" t="s">
        <v>146</v>
      </c>
      <c r="H427" s="136">
        <v>10.943</v>
      </c>
      <c r="I427" s="137"/>
      <c r="J427" s="137">
        <f>ROUND(I427*H427,2)</f>
        <v>0</v>
      </c>
      <c r="K427" s="134" t="s">
        <v>147</v>
      </c>
      <c r="L427" s="31"/>
      <c r="M427" s="138" t="s">
        <v>3</v>
      </c>
      <c r="N427" s="139" t="s">
        <v>46</v>
      </c>
      <c r="O427" s="140">
        <v>1.296</v>
      </c>
      <c r="P427" s="140">
        <f>O427*H427</f>
        <v>14.182128000000001</v>
      </c>
      <c r="Q427" s="140">
        <v>5.0259999999999999E-2</v>
      </c>
      <c r="R427" s="140">
        <f>Q427*H427</f>
        <v>0.54999517999999992</v>
      </c>
      <c r="S427" s="140">
        <v>0</v>
      </c>
      <c r="T427" s="141">
        <f>S427*H427</f>
        <v>0</v>
      </c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R427" s="142" t="s">
        <v>217</v>
      </c>
      <c r="AT427" s="142" t="s">
        <v>143</v>
      </c>
      <c r="AU427" s="142" t="s">
        <v>85</v>
      </c>
      <c r="AY427" s="18" t="s">
        <v>141</v>
      </c>
      <c r="BE427" s="143">
        <f>IF(N427="základní",J427,0)</f>
        <v>0</v>
      </c>
      <c r="BF427" s="143">
        <f>IF(N427="snížená",J427,0)</f>
        <v>0</v>
      </c>
      <c r="BG427" s="143">
        <f>IF(N427="zákl. přenesená",J427,0)</f>
        <v>0</v>
      </c>
      <c r="BH427" s="143">
        <f>IF(N427="sníž. přenesená",J427,0)</f>
        <v>0</v>
      </c>
      <c r="BI427" s="143">
        <f>IF(N427="nulová",J427,0)</f>
        <v>0</v>
      </c>
      <c r="BJ427" s="18" t="s">
        <v>83</v>
      </c>
      <c r="BK427" s="143">
        <f>ROUND(I427*H427,2)</f>
        <v>0</v>
      </c>
      <c r="BL427" s="18" t="s">
        <v>217</v>
      </c>
      <c r="BM427" s="142" t="s">
        <v>931</v>
      </c>
    </row>
    <row r="428" spans="1:65" s="15" customFormat="1">
      <c r="B428" s="159"/>
      <c r="D428" s="145" t="s">
        <v>150</v>
      </c>
      <c r="E428" s="160" t="s">
        <v>3</v>
      </c>
      <c r="F428" s="161" t="s">
        <v>932</v>
      </c>
      <c r="H428" s="160" t="s">
        <v>3</v>
      </c>
      <c r="L428" s="159"/>
      <c r="M428" s="162"/>
      <c r="N428" s="163"/>
      <c r="O428" s="163"/>
      <c r="P428" s="163"/>
      <c r="Q428" s="163"/>
      <c r="R428" s="163"/>
      <c r="S428" s="163"/>
      <c r="T428" s="164"/>
      <c r="AT428" s="160" t="s">
        <v>150</v>
      </c>
      <c r="AU428" s="160" t="s">
        <v>85</v>
      </c>
      <c r="AV428" s="15" t="s">
        <v>83</v>
      </c>
      <c r="AW428" s="15" t="s">
        <v>35</v>
      </c>
      <c r="AX428" s="15" t="s">
        <v>75</v>
      </c>
      <c r="AY428" s="160" t="s">
        <v>141</v>
      </c>
    </row>
    <row r="429" spans="1:65" s="13" customFormat="1">
      <c r="B429" s="144"/>
      <c r="D429" s="145" t="s">
        <v>150</v>
      </c>
      <c r="E429" s="146" t="s">
        <v>3</v>
      </c>
      <c r="F429" s="147" t="s">
        <v>933</v>
      </c>
      <c r="H429" s="148">
        <v>10.943</v>
      </c>
      <c r="L429" s="144"/>
      <c r="M429" s="149"/>
      <c r="N429" s="150"/>
      <c r="O429" s="150"/>
      <c r="P429" s="150"/>
      <c r="Q429" s="150"/>
      <c r="R429" s="150"/>
      <c r="S429" s="150"/>
      <c r="T429" s="151"/>
      <c r="AT429" s="146" t="s">
        <v>150</v>
      </c>
      <c r="AU429" s="146" t="s">
        <v>85</v>
      </c>
      <c r="AV429" s="13" t="s">
        <v>85</v>
      </c>
      <c r="AW429" s="13" t="s">
        <v>35</v>
      </c>
      <c r="AX429" s="13" t="s">
        <v>75</v>
      </c>
      <c r="AY429" s="146" t="s">
        <v>141</v>
      </c>
    </row>
    <row r="430" spans="1:65" s="14" customFormat="1">
      <c r="B430" s="152"/>
      <c r="D430" s="145" t="s">
        <v>150</v>
      </c>
      <c r="E430" s="153" t="s">
        <v>3</v>
      </c>
      <c r="F430" s="154" t="s">
        <v>152</v>
      </c>
      <c r="H430" s="155">
        <v>10.943</v>
      </c>
      <c r="L430" s="152"/>
      <c r="M430" s="156"/>
      <c r="N430" s="157"/>
      <c r="O430" s="157"/>
      <c r="P430" s="157"/>
      <c r="Q430" s="157"/>
      <c r="R430" s="157"/>
      <c r="S430" s="157"/>
      <c r="T430" s="158"/>
      <c r="AT430" s="153" t="s">
        <v>150</v>
      </c>
      <c r="AU430" s="153" t="s">
        <v>85</v>
      </c>
      <c r="AV430" s="14" t="s">
        <v>148</v>
      </c>
      <c r="AW430" s="14" t="s">
        <v>35</v>
      </c>
      <c r="AX430" s="14" t="s">
        <v>83</v>
      </c>
      <c r="AY430" s="153" t="s">
        <v>141</v>
      </c>
    </row>
    <row r="431" spans="1:65" s="2" customFormat="1" ht="24.15" customHeight="1">
      <c r="A431" s="30"/>
      <c r="B431" s="131"/>
      <c r="C431" s="132" t="s">
        <v>934</v>
      </c>
      <c r="D431" s="132" t="s">
        <v>143</v>
      </c>
      <c r="E431" s="133" t="s">
        <v>935</v>
      </c>
      <c r="F431" s="134" t="s">
        <v>936</v>
      </c>
      <c r="G431" s="135" t="s">
        <v>146</v>
      </c>
      <c r="H431" s="136">
        <v>17</v>
      </c>
      <c r="I431" s="137"/>
      <c r="J431" s="137">
        <f>ROUND(I431*H431,2)</f>
        <v>0</v>
      </c>
      <c r="K431" s="134" t="s">
        <v>147</v>
      </c>
      <c r="L431" s="31"/>
      <c r="M431" s="138" t="s">
        <v>3</v>
      </c>
      <c r="N431" s="139" t="s">
        <v>46</v>
      </c>
      <c r="O431" s="140">
        <v>6.4000000000000001E-2</v>
      </c>
      <c r="P431" s="140">
        <f>O431*H431</f>
        <v>1.0880000000000001</v>
      </c>
      <c r="Q431" s="140">
        <v>2.0000000000000001E-4</v>
      </c>
      <c r="R431" s="140">
        <f>Q431*H431</f>
        <v>3.4000000000000002E-3</v>
      </c>
      <c r="S431" s="140">
        <v>0</v>
      </c>
      <c r="T431" s="141">
        <f>S431*H431</f>
        <v>0</v>
      </c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R431" s="142" t="s">
        <v>217</v>
      </c>
      <c r="AT431" s="142" t="s">
        <v>143</v>
      </c>
      <c r="AU431" s="142" t="s">
        <v>85</v>
      </c>
      <c r="AY431" s="18" t="s">
        <v>141</v>
      </c>
      <c r="BE431" s="143">
        <f>IF(N431="základní",J431,0)</f>
        <v>0</v>
      </c>
      <c r="BF431" s="143">
        <f>IF(N431="snížená",J431,0)</f>
        <v>0</v>
      </c>
      <c r="BG431" s="143">
        <f>IF(N431="zákl. přenesená",J431,0)</f>
        <v>0</v>
      </c>
      <c r="BH431" s="143">
        <f>IF(N431="sníž. přenesená",J431,0)</f>
        <v>0</v>
      </c>
      <c r="BI431" s="143">
        <f>IF(N431="nulová",J431,0)</f>
        <v>0</v>
      </c>
      <c r="BJ431" s="18" t="s">
        <v>83</v>
      </c>
      <c r="BK431" s="143">
        <f>ROUND(I431*H431,2)</f>
        <v>0</v>
      </c>
      <c r="BL431" s="18" t="s">
        <v>217</v>
      </c>
      <c r="BM431" s="142" t="s">
        <v>937</v>
      </c>
    </row>
    <row r="432" spans="1:65" s="2" customFormat="1" ht="24.15" customHeight="1">
      <c r="A432" s="30"/>
      <c r="B432" s="131"/>
      <c r="C432" s="132" t="s">
        <v>938</v>
      </c>
      <c r="D432" s="132" t="s">
        <v>143</v>
      </c>
      <c r="E432" s="133" t="s">
        <v>939</v>
      </c>
      <c r="F432" s="134" t="s">
        <v>940</v>
      </c>
      <c r="G432" s="135" t="s">
        <v>146</v>
      </c>
      <c r="H432" s="136">
        <v>30.6</v>
      </c>
      <c r="I432" s="137"/>
      <c r="J432" s="137">
        <f>ROUND(I432*H432,2)</f>
        <v>0</v>
      </c>
      <c r="K432" s="134" t="s">
        <v>147</v>
      </c>
      <c r="L432" s="31"/>
      <c r="M432" s="138" t="s">
        <v>3</v>
      </c>
      <c r="N432" s="139" t="s">
        <v>46</v>
      </c>
      <c r="O432" s="140">
        <v>6.6000000000000003E-2</v>
      </c>
      <c r="P432" s="140">
        <f>O432*H432</f>
        <v>2.0196000000000001</v>
      </c>
      <c r="Q432" s="140">
        <v>0</v>
      </c>
      <c r="R432" s="140">
        <f>Q432*H432</f>
        <v>0</v>
      </c>
      <c r="S432" s="140">
        <v>0</v>
      </c>
      <c r="T432" s="141">
        <f>S432*H432</f>
        <v>0</v>
      </c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R432" s="142" t="s">
        <v>217</v>
      </c>
      <c r="AT432" s="142" t="s">
        <v>143</v>
      </c>
      <c r="AU432" s="142" t="s">
        <v>85</v>
      </c>
      <c r="AY432" s="18" t="s">
        <v>141</v>
      </c>
      <c r="BE432" s="143">
        <f>IF(N432="základní",J432,0)</f>
        <v>0</v>
      </c>
      <c r="BF432" s="143">
        <f>IF(N432="snížená",J432,0)</f>
        <v>0</v>
      </c>
      <c r="BG432" s="143">
        <f>IF(N432="zákl. přenesená",J432,0)</f>
        <v>0</v>
      </c>
      <c r="BH432" s="143">
        <f>IF(N432="sníž. přenesená",J432,0)</f>
        <v>0</v>
      </c>
      <c r="BI432" s="143">
        <f>IF(N432="nulová",J432,0)</f>
        <v>0</v>
      </c>
      <c r="BJ432" s="18" t="s">
        <v>83</v>
      </c>
      <c r="BK432" s="143">
        <f>ROUND(I432*H432,2)</f>
        <v>0</v>
      </c>
      <c r="BL432" s="18" t="s">
        <v>217</v>
      </c>
      <c r="BM432" s="142" t="s">
        <v>941</v>
      </c>
    </row>
    <row r="433" spans="1:65" s="2" customFormat="1" ht="14.4" customHeight="1">
      <c r="A433" s="30"/>
      <c r="B433" s="131"/>
      <c r="C433" s="165" t="s">
        <v>942</v>
      </c>
      <c r="D433" s="165" t="s">
        <v>273</v>
      </c>
      <c r="E433" s="166" t="s">
        <v>943</v>
      </c>
      <c r="F433" s="167" t="s">
        <v>944</v>
      </c>
      <c r="G433" s="168" t="s">
        <v>146</v>
      </c>
      <c r="H433" s="169">
        <v>33.659999999999997</v>
      </c>
      <c r="I433" s="170"/>
      <c r="J433" s="170">
        <f>ROUND(I433*H433,2)</f>
        <v>0</v>
      </c>
      <c r="K433" s="167" t="s">
        <v>147</v>
      </c>
      <c r="L433" s="171"/>
      <c r="M433" s="172" t="s">
        <v>3</v>
      </c>
      <c r="N433" s="173" t="s">
        <v>46</v>
      </c>
      <c r="O433" s="140">
        <v>0</v>
      </c>
      <c r="P433" s="140">
        <f>O433*H433</f>
        <v>0</v>
      </c>
      <c r="Q433" s="140">
        <v>1.6000000000000001E-4</v>
      </c>
      <c r="R433" s="140">
        <f>Q433*H433</f>
        <v>5.3855999999999999E-3</v>
      </c>
      <c r="S433" s="140">
        <v>0</v>
      </c>
      <c r="T433" s="141">
        <f>S433*H433</f>
        <v>0</v>
      </c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R433" s="142" t="s">
        <v>301</v>
      </c>
      <c r="AT433" s="142" t="s">
        <v>273</v>
      </c>
      <c r="AU433" s="142" t="s">
        <v>85</v>
      </c>
      <c r="AY433" s="18" t="s">
        <v>141</v>
      </c>
      <c r="BE433" s="143">
        <f>IF(N433="základní",J433,0)</f>
        <v>0</v>
      </c>
      <c r="BF433" s="143">
        <f>IF(N433="snížená",J433,0)</f>
        <v>0</v>
      </c>
      <c r="BG433" s="143">
        <f>IF(N433="zákl. přenesená",J433,0)</f>
        <v>0</v>
      </c>
      <c r="BH433" s="143">
        <f>IF(N433="sníž. přenesená",J433,0)</f>
        <v>0</v>
      </c>
      <c r="BI433" s="143">
        <f>IF(N433="nulová",J433,0)</f>
        <v>0</v>
      </c>
      <c r="BJ433" s="18" t="s">
        <v>83</v>
      </c>
      <c r="BK433" s="143">
        <f>ROUND(I433*H433,2)</f>
        <v>0</v>
      </c>
      <c r="BL433" s="18" t="s">
        <v>217</v>
      </c>
      <c r="BM433" s="142" t="s">
        <v>945</v>
      </c>
    </row>
    <row r="434" spans="1:65" s="13" customFormat="1">
      <c r="B434" s="144"/>
      <c r="D434" s="145" t="s">
        <v>150</v>
      </c>
      <c r="F434" s="147" t="s">
        <v>946</v>
      </c>
      <c r="H434" s="148">
        <v>33.659999999999997</v>
      </c>
      <c r="L434" s="144"/>
      <c r="M434" s="149"/>
      <c r="N434" s="150"/>
      <c r="O434" s="150"/>
      <c r="P434" s="150"/>
      <c r="Q434" s="150"/>
      <c r="R434" s="150"/>
      <c r="S434" s="150"/>
      <c r="T434" s="151"/>
      <c r="AT434" s="146" t="s">
        <v>150</v>
      </c>
      <c r="AU434" s="146" t="s">
        <v>85</v>
      </c>
      <c r="AV434" s="13" t="s">
        <v>85</v>
      </c>
      <c r="AW434" s="13" t="s">
        <v>4</v>
      </c>
      <c r="AX434" s="13" t="s">
        <v>83</v>
      </c>
      <c r="AY434" s="146" t="s">
        <v>141</v>
      </c>
    </row>
    <row r="435" spans="1:65" s="2" customFormat="1" ht="14.4" customHeight="1">
      <c r="A435" s="30"/>
      <c r="B435" s="131"/>
      <c r="C435" s="132" t="s">
        <v>947</v>
      </c>
      <c r="D435" s="132" t="s">
        <v>143</v>
      </c>
      <c r="E435" s="133" t="s">
        <v>948</v>
      </c>
      <c r="F435" s="134" t="s">
        <v>949</v>
      </c>
      <c r="G435" s="135" t="s">
        <v>146</v>
      </c>
      <c r="H435" s="136">
        <v>17</v>
      </c>
      <c r="I435" s="137"/>
      <c r="J435" s="137">
        <f>ROUND(I435*H435,2)</f>
        <v>0</v>
      </c>
      <c r="K435" s="134" t="s">
        <v>147</v>
      </c>
      <c r="L435" s="31"/>
      <c r="M435" s="138" t="s">
        <v>3</v>
      </c>
      <c r="N435" s="139" t="s">
        <v>46</v>
      </c>
      <c r="O435" s="140">
        <v>0.2</v>
      </c>
      <c r="P435" s="140">
        <f>O435*H435</f>
        <v>3.4000000000000004</v>
      </c>
      <c r="Q435" s="140">
        <v>1.4E-3</v>
      </c>
      <c r="R435" s="140">
        <f>Q435*H435</f>
        <v>2.3799999999999998E-2</v>
      </c>
      <c r="S435" s="140">
        <v>0</v>
      </c>
      <c r="T435" s="141">
        <f>S435*H435</f>
        <v>0</v>
      </c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R435" s="142" t="s">
        <v>217</v>
      </c>
      <c r="AT435" s="142" t="s">
        <v>143</v>
      </c>
      <c r="AU435" s="142" t="s">
        <v>85</v>
      </c>
      <c r="AY435" s="18" t="s">
        <v>141</v>
      </c>
      <c r="BE435" s="143">
        <f>IF(N435="základní",J435,0)</f>
        <v>0</v>
      </c>
      <c r="BF435" s="143">
        <f>IF(N435="snížená",J435,0)</f>
        <v>0</v>
      </c>
      <c r="BG435" s="143">
        <f>IF(N435="zákl. přenesená",J435,0)</f>
        <v>0</v>
      </c>
      <c r="BH435" s="143">
        <f>IF(N435="sníž. přenesená",J435,0)</f>
        <v>0</v>
      </c>
      <c r="BI435" s="143">
        <f>IF(N435="nulová",J435,0)</f>
        <v>0</v>
      </c>
      <c r="BJ435" s="18" t="s">
        <v>83</v>
      </c>
      <c r="BK435" s="143">
        <f>ROUND(I435*H435,2)</f>
        <v>0</v>
      </c>
      <c r="BL435" s="18" t="s">
        <v>217</v>
      </c>
      <c r="BM435" s="142" t="s">
        <v>950</v>
      </c>
    </row>
    <row r="436" spans="1:65" s="2" customFormat="1" ht="24.15" customHeight="1">
      <c r="A436" s="30"/>
      <c r="B436" s="131"/>
      <c r="C436" s="132" t="s">
        <v>951</v>
      </c>
      <c r="D436" s="132" t="s">
        <v>143</v>
      </c>
      <c r="E436" s="133" t="s">
        <v>952</v>
      </c>
      <c r="F436" s="134" t="s">
        <v>953</v>
      </c>
      <c r="G436" s="135" t="s">
        <v>146</v>
      </c>
      <c r="H436" s="136">
        <v>30.6</v>
      </c>
      <c r="I436" s="137"/>
      <c r="J436" s="137">
        <f>ROUND(I436*H436,2)</f>
        <v>0</v>
      </c>
      <c r="K436" s="134" t="s">
        <v>147</v>
      </c>
      <c r="L436" s="31"/>
      <c r="M436" s="138" t="s">
        <v>3</v>
      </c>
      <c r="N436" s="139" t="s">
        <v>46</v>
      </c>
      <c r="O436" s="140">
        <v>0.95899999999999996</v>
      </c>
      <c r="P436" s="140">
        <f>O436*H436</f>
        <v>29.345400000000001</v>
      </c>
      <c r="Q436" s="140">
        <v>2.4649999999999998E-2</v>
      </c>
      <c r="R436" s="140">
        <f>Q436*H436</f>
        <v>0.75429000000000002</v>
      </c>
      <c r="S436" s="140">
        <v>0</v>
      </c>
      <c r="T436" s="141">
        <f>S436*H436</f>
        <v>0</v>
      </c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R436" s="142" t="s">
        <v>217</v>
      </c>
      <c r="AT436" s="142" t="s">
        <v>143</v>
      </c>
      <c r="AU436" s="142" t="s">
        <v>85</v>
      </c>
      <c r="AY436" s="18" t="s">
        <v>141</v>
      </c>
      <c r="BE436" s="143">
        <f>IF(N436="základní",J436,0)</f>
        <v>0</v>
      </c>
      <c r="BF436" s="143">
        <f>IF(N436="snížená",J436,0)</f>
        <v>0</v>
      </c>
      <c r="BG436" s="143">
        <f>IF(N436="zákl. přenesená",J436,0)</f>
        <v>0</v>
      </c>
      <c r="BH436" s="143">
        <f>IF(N436="sníž. přenesená",J436,0)</f>
        <v>0</v>
      </c>
      <c r="BI436" s="143">
        <f>IF(N436="nulová",J436,0)</f>
        <v>0</v>
      </c>
      <c r="BJ436" s="18" t="s">
        <v>83</v>
      </c>
      <c r="BK436" s="143">
        <f>ROUND(I436*H436,2)</f>
        <v>0</v>
      </c>
      <c r="BL436" s="18" t="s">
        <v>217</v>
      </c>
      <c r="BM436" s="142" t="s">
        <v>954</v>
      </c>
    </row>
    <row r="437" spans="1:65" s="13" customFormat="1">
      <c r="B437" s="144"/>
      <c r="D437" s="145" t="s">
        <v>150</v>
      </c>
      <c r="E437" s="146" t="s">
        <v>3</v>
      </c>
      <c r="F437" s="147" t="s">
        <v>955</v>
      </c>
      <c r="H437" s="148">
        <v>30.6</v>
      </c>
      <c r="L437" s="144"/>
      <c r="M437" s="149"/>
      <c r="N437" s="150"/>
      <c r="O437" s="150"/>
      <c r="P437" s="150"/>
      <c r="Q437" s="150"/>
      <c r="R437" s="150"/>
      <c r="S437" s="150"/>
      <c r="T437" s="151"/>
      <c r="AT437" s="146" t="s">
        <v>150</v>
      </c>
      <c r="AU437" s="146" t="s">
        <v>85</v>
      </c>
      <c r="AV437" s="13" t="s">
        <v>85</v>
      </c>
      <c r="AW437" s="13" t="s">
        <v>35</v>
      </c>
      <c r="AX437" s="13" t="s">
        <v>75</v>
      </c>
      <c r="AY437" s="146" t="s">
        <v>141</v>
      </c>
    </row>
    <row r="438" spans="1:65" s="14" customFormat="1">
      <c r="B438" s="152"/>
      <c r="D438" s="145" t="s">
        <v>150</v>
      </c>
      <c r="E438" s="153" t="s">
        <v>3</v>
      </c>
      <c r="F438" s="154" t="s">
        <v>152</v>
      </c>
      <c r="H438" s="155">
        <v>30.6</v>
      </c>
      <c r="L438" s="152"/>
      <c r="M438" s="156"/>
      <c r="N438" s="157"/>
      <c r="O438" s="157"/>
      <c r="P438" s="157"/>
      <c r="Q438" s="157"/>
      <c r="R438" s="157"/>
      <c r="S438" s="157"/>
      <c r="T438" s="158"/>
      <c r="AT438" s="153" t="s">
        <v>150</v>
      </c>
      <c r="AU438" s="153" t="s">
        <v>85</v>
      </c>
      <c r="AV438" s="14" t="s">
        <v>148</v>
      </c>
      <c r="AW438" s="14" t="s">
        <v>35</v>
      </c>
      <c r="AX438" s="14" t="s">
        <v>83</v>
      </c>
      <c r="AY438" s="153" t="s">
        <v>141</v>
      </c>
    </row>
    <row r="439" spans="1:65" s="2" customFormat="1" ht="24.15" customHeight="1">
      <c r="A439" s="30"/>
      <c r="B439" s="131"/>
      <c r="C439" s="132" t="s">
        <v>956</v>
      </c>
      <c r="D439" s="132" t="s">
        <v>143</v>
      </c>
      <c r="E439" s="133" t="s">
        <v>957</v>
      </c>
      <c r="F439" s="134" t="s">
        <v>958</v>
      </c>
      <c r="G439" s="135" t="s">
        <v>146</v>
      </c>
      <c r="H439" s="136">
        <v>30.6</v>
      </c>
      <c r="I439" s="137"/>
      <c r="J439" s="137">
        <f>ROUND(I439*H439,2)</f>
        <v>0</v>
      </c>
      <c r="K439" s="134" t="s">
        <v>147</v>
      </c>
      <c r="L439" s="31"/>
      <c r="M439" s="138" t="s">
        <v>3</v>
      </c>
      <c r="N439" s="139" t="s">
        <v>46</v>
      </c>
      <c r="O439" s="140">
        <v>3.2000000000000001E-2</v>
      </c>
      <c r="P439" s="140">
        <f>O439*H439</f>
        <v>0.97920000000000007</v>
      </c>
      <c r="Q439" s="140">
        <v>1E-4</v>
      </c>
      <c r="R439" s="140">
        <f>Q439*H439</f>
        <v>3.0600000000000002E-3</v>
      </c>
      <c r="S439" s="140">
        <v>0</v>
      </c>
      <c r="T439" s="141">
        <f>S439*H439</f>
        <v>0</v>
      </c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R439" s="142" t="s">
        <v>217</v>
      </c>
      <c r="AT439" s="142" t="s">
        <v>143</v>
      </c>
      <c r="AU439" s="142" t="s">
        <v>85</v>
      </c>
      <c r="AY439" s="18" t="s">
        <v>141</v>
      </c>
      <c r="BE439" s="143">
        <f>IF(N439="základní",J439,0)</f>
        <v>0</v>
      </c>
      <c r="BF439" s="143">
        <f>IF(N439="snížená",J439,0)</f>
        <v>0</v>
      </c>
      <c r="BG439" s="143">
        <f>IF(N439="zákl. přenesená",J439,0)</f>
        <v>0</v>
      </c>
      <c r="BH439" s="143">
        <f>IF(N439="sníž. přenesená",J439,0)</f>
        <v>0</v>
      </c>
      <c r="BI439" s="143">
        <f>IF(N439="nulová",J439,0)</f>
        <v>0</v>
      </c>
      <c r="BJ439" s="18" t="s">
        <v>83</v>
      </c>
      <c r="BK439" s="143">
        <f>ROUND(I439*H439,2)</f>
        <v>0</v>
      </c>
      <c r="BL439" s="18" t="s">
        <v>217</v>
      </c>
      <c r="BM439" s="142" t="s">
        <v>959</v>
      </c>
    </row>
    <row r="440" spans="1:65" s="2" customFormat="1" ht="24.15" customHeight="1">
      <c r="A440" s="30"/>
      <c r="B440" s="131"/>
      <c r="C440" s="132" t="s">
        <v>960</v>
      </c>
      <c r="D440" s="132" t="s">
        <v>143</v>
      </c>
      <c r="E440" s="133" t="s">
        <v>961</v>
      </c>
      <c r="F440" s="134" t="s">
        <v>962</v>
      </c>
      <c r="G440" s="135" t="s">
        <v>146</v>
      </c>
      <c r="H440" s="136">
        <v>30.6</v>
      </c>
      <c r="I440" s="137"/>
      <c r="J440" s="137">
        <f>ROUND(I440*H440,2)</f>
        <v>0</v>
      </c>
      <c r="K440" s="134" t="s">
        <v>147</v>
      </c>
      <c r="L440" s="31"/>
      <c r="M440" s="138" t="s">
        <v>3</v>
      </c>
      <c r="N440" s="139" t="s">
        <v>46</v>
      </c>
      <c r="O440" s="140">
        <v>0.1</v>
      </c>
      <c r="P440" s="140">
        <f>O440*H440</f>
        <v>3.0600000000000005</v>
      </c>
      <c r="Q440" s="140">
        <v>6.9999999999999999E-4</v>
      </c>
      <c r="R440" s="140">
        <f>Q440*H440</f>
        <v>2.1420000000000002E-2</v>
      </c>
      <c r="S440" s="140">
        <v>0</v>
      </c>
      <c r="T440" s="141">
        <f>S440*H440</f>
        <v>0</v>
      </c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R440" s="142" t="s">
        <v>217</v>
      </c>
      <c r="AT440" s="142" t="s">
        <v>143</v>
      </c>
      <c r="AU440" s="142" t="s">
        <v>85</v>
      </c>
      <c r="AY440" s="18" t="s">
        <v>141</v>
      </c>
      <c r="BE440" s="143">
        <f>IF(N440="základní",J440,0)</f>
        <v>0</v>
      </c>
      <c r="BF440" s="143">
        <f>IF(N440="snížená",J440,0)</f>
        <v>0</v>
      </c>
      <c r="BG440" s="143">
        <f>IF(N440="zákl. přenesená",J440,0)</f>
        <v>0</v>
      </c>
      <c r="BH440" s="143">
        <f>IF(N440="sníž. přenesená",J440,0)</f>
        <v>0</v>
      </c>
      <c r="BI440" s="143">
        <f>IF(N440="nulová",J440,0)</f>
        <v>0</v>
      </c>
      <c r="BJ440" s="18" t="s">
        <v>83</v>
      </c>
      <c r="BK440" s="143">
        <f>ROUND(I440*H440,2)</f>
        <v>0</v>
      </c>
      <c r="BL440" s="18" t="s">
        <v>217</v>
      </c>
      <c r="BM440" s="142" t="s">
        <v>963</v>
      </c>
    </row>
    <row r="441" spans="1:65" s="2" customFormat="1" ht="24.15" customHeight="1">
      <c r="A441" s="30"/>
      <c r="B441" s="131"/>
      <c r="C441" s="132" t="s">
        <v>964</v>
      </c>
      <c r="D441" s="132" t="s">
        <v>143</v>
      </c>
      <c r="E441" s="133" t="s">
        <v>965</v>
      </c>
      <c r="F441" s="134" t="s">
        <v>966</v>
      </c>
      <c r="G441" s="135" t="s">
        <v>146</v>
      </c>
      <c r="H441" s="136">
        <v>64.260000000000005</v>
      </c>
      <c r="I441" s="137"/>
      <c r="J441" s="137">
        <f>ROUND(I441*H441,2)</f>
        <v>0</v>
      </c>
      <c r="K441" s="134" t="s">
        <v>147</v>
      </c>
      <c r="L441" s="31"/>
      <c r="M441" s="138" t="s">
        <v>3</v>
      </c>
      <c r="N441" s="139" t="s">
        <v>46</v>
      </c>
      <c r="O441" s="140">
        <v>1.264</v>
      </c>
      <c r="P441" s="140">
        <f>O441*H441</f>
        <v>81.224640000000008</v>
      </c>
      <c r="Q441" s="140">
        <v>2.5049999999999999E-2</v>
      </c>
      <c r="R441" s="140">
        <f>Q441*H441</f>
        <v>1.6097130000000002</v>
      </c>
      <c r="S441" s="140">
        <v>0</v>
      </c>
      <c r="T441" s="141">
        <f>S441*H441</f>
        <v>0</v>
      </c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R441" s="142" t="s">
        <v>217</v>
      </c>
      <c r="AT441" s="142" t="s">
        <v>143</v>
      </c>
      <c r="AU441" s="142" t="s">
        <v>85</v>
      </c>
      <c r="AY441" s="18" t="s">
        <v>141</v>
      </c>
      <c r="BE441" s="143">
        <f>IF(N441="základní",J441,0)</f>
        <v>0</v>
      </c>
      <c r="BF441" s="143">
        <f>IF(N441="snížená",J441,0)</f>
        <v>0</v>
      </c>
      <c r="BG441" s="143">
        <f>IF(N441="zákl. přenesená",J441,0)</f>
        <v>0</v>
      </c>
      <c r="BH441" s="143">
        <f>IF(N441="sníž. přenesená",J441,0)</f>
        <v>0</v>
      </c>
      <c r="BI441" s="143">
        <f>IF(N441="nulová",J441,0)</f>
        <v>0</v>
      </c>
      <c r="BJ441" s="18" t="s">
        <v>83</v>
      </c>
      <c r="BK441" s="143">
        <f>ROUND(I441*H441,2)</f>
        <v>0</v>
      </c>
      <c r="BL441" s="18" t="s">
        <v>217</v>
      </c>
      <c r="BM441" s="142" t="s">
        <v>967</v>
      </c>
    </row>
    <row r="442" spans="1:65" s="13" customFormat="1">
      <c r="B442" s="144"/>
      <c r="D442" s="145" t="s">
        <v>150</v>
      </c>
      <c r="E442" s="146" t="s">
        <v>3</v>
      </c>
      <c r="F442" s="147" t="s">
        <v>968</v>
      </c>
      <c r="H442" s="148">
        <v>64.260000000000005</v>
      </c>
      <c r="L442" s="144"/>
      <c r="M442" s="149"/>
      <c r="N442" s="150"/>
      <c r="O442" s="150"/>
      <c r="P442" s="150"/>
      <c r="Q442" s="150"/>
      <c r="R442" s="150"/>
      <c r="S442" s="150"/>
      <c r="T442" s="151"/>
      <c r="AT442" s="146" t="s">
        <v>150</v>
      </c>
      <c r="AU442" s="146" t="s">
        <v>85</v>
      </c>
      <c r="AV442" s="13" t="s">
        <v>85</v>
      </c>
      <c r="AW442" s="13" t="s">
        <v>35</v>
      </c>
      <c r="AX442" s="13" t="s">
        <v>75</v>
      </c>
      <c r="AY442" s="146" t="s">
        <v>141</v>
      </c>
    </row>
    <row r="443" spans="1:65" s="14" customFormat="1">
      <c r="B443" s="152"/>
      <c r="D443" s="145" t="s">
        <v>150</v>
      </c>
      <c r="E443" s="153" t="s">
        <v>3</v>
      </c>
      <c r="F443" s="154" t="s">
        <v>152</v>
      </c>
      <c r="H443" s="155">
        <v>64.260000000000005</v>
      </c>
      <c r="L443" s="152"/>
      <c r="M443" s="156"/>
      <c r="N443" s="157"/>
      <c r="O443" s="157"/>
      <c r="P443" s="157"/>
      <c r="Q443" s="157"/>
      <c r="R443" s="157"/>
      <c r="S443" s="157"/>
      <c r="T443" s="158"/>
      <c r="AT443" s="153" t="s">
        <v>150</v>
      </c>
      <c r="AU443" s="153" t="s">
        <v>85</v>
      </c>
      <c r="AV443" s="14" t="s">
        <v>148</v>
      </c>
      <c r="AW443" s="14" t="s">
        <v>35</v>
      </c>
      <c r="AX443" s="14" t="s">
        <v>83</v>
      </c>
      <c r="AY443" s="153" t="s">
        <v>141</v>
      </c>
    </row>
    <row r="444" spans="1:65" s="2" customFormat="1" ht="24.15" customHeight="1">
      <c r="A444" s="30"/>
      <c r="B444" s="131"/>
      <c r="C444" s="132" t="s">
        <v>969</v>
      </c>
      <c r="D444" s="132" t="s">
        <v>143</v>
      </c>
      <c r="E444" s="133" t="s">
        <v>970</v>
      </c>
      <c r="F444" s="134" t="s">
        <v>971</v>
      </c>
      <c r="G444" s="135" t="s">
        <v>146</v>
      </c>
      <c r="H444" s="136">
        <v>64.260000000000005</v>
      </c>
      <c r="I444" s="137"/>
      <c r="J444" s="137">
        <f>ROUND(I444*H444,2)</f>
        <v>0</v>
      </c>
      <c r="K444" s="134" t="s">
        <v>147</v>
      </c>
      <c r="L444" s="31"/>
      <c r="M444" s="138" t="s">
        <v>3</v>
      </c>
      <c r="N444" s="139" t="s">
        <v>46</v>
      </c>
      <c r="O444" s="140">
        <v>0.04</v>
      </c>
      <c r="P444" s="140">
        <f>O444*H444</f>
        <v>2.5704000000000002</v>
      </c>
      <c r="Q444" s="140">
        <v>1E-4</v>
      </c>
      <c r="R444" s="140">
        <f>Q444*H444</f>
        <v>6.4260000000000012E-3</v>
      </c>
      <c r="S444" s="140">
        <v>0</v>
      </c>
      <c r="T444" s="141">
        <f>S444*H444</f>
        <v>0</v>
      </c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R444" s="142" t="s">
        <v>217</v>
      </c>
      <c r="AT444" s="142" t="s">
        <v>143</v>
      </c>
      <c r="AU444" s="142" t="s">
        <v>85</v>
      </c>
      <c r="AY444" s="18" t="s">
        <v>141</v>
      </c>
      <c r="BE444" s="143">
        <f>IF(N444="základní",J444,0)</f>
        <v>0</v>
      </c>
      <c r="BF444" s="143">
        <f>IF(N444="snížená",J444,0)</f>
        <v>0</v>
      </c>
      <c r="BG444" s="143">
        <f>IF(N444="zákl. přenesená",J444,0)</f>
        <v>0</v>
      </c>
      <c r="BH444" s="143">
        <f>IF(N444="sníž. přenesená",J444,0)</f>
        <v>0</v>
      </c>
      <c r="BI444" s="143">
        <f>IF(N444="nulová",J444,0)</f>
        <v>0</v>
      </c>
      <c r="BJ444" s="18" t="s">
        <v>83</v>
      </c>
      <c r="BK444" s="143">
        <f>ROUND(I444*H444,2)</f>
        <v>0</v>
      </c>
      <c r="BL444" s="18" t="s">
        <v>217</v>
      </c>
      <c r="BM444" s="142" t="s">
        <v>972</v>
      </c>
    </row>
    <row r="445" spans="1:65" s="2" customFormat="1" ht="24.15" customHeight="1">
      <c r="A445" s="30"/>
      <c r="B445" s="131"/>
      <c r="C445" s="132" t="s">
        <v>973</v>
      </c>
      <c r="D445" s="132" t="s">
        <v>143</v>
      </c>
      <c r="E445" s="133" t="s">
        <v>974</v>
      </c>
      <c r="F445" s="134" t="s">
        <v>975</v>
      </c>
      <c r="G445" s="135" t="s">
        <v>146</v>
      </c>
      <c r="H445" s="136">
        <v>64.260000000000005</v>
      </c>
      <c r="I445" s="137"/>
      <c r="J445" s="137">
        <f>ROUND(I445*H445,2)</f>
        <v>0</v>
      </c>
      <c r="K445" s="134" t="s">
        <v>147</v>
      </c>
      <c r="L445" s="31"/>
      <c r="M445" s="138" t="s">
        <v>3</v>
      </c>
      <c r="N445" s="139" t="s">
        <v>46</v>
      </c>
      <c r="O445" s="140">
        <v>0.09</v>
      </c>
      <c r="P445" s="140">
        <f>O445*H445</f>
        <v>5.7834000000000003</v>
      </c>
      <c r="Q445" s="140">
        <v>0</v>
      </c>
      <c r="R445" s="140">
        <f>Q445*H445</f>
        <v>0</v>
      </c>
      <c r="S445" s="140">
        <v>0</v>
      </c>
      <c r="T445" s="141">
        <f>S445*H445</f>
        <v>0</v>
      </c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R445" s="142" t="s">
        <v>217</v>
      </c>
      <c r="AT445" s="142" t="s">
        <v>143</v>
      </c>
      <c r="AU445" s="142" t="s">
        <v>85</v>
      </c>
      <c r="AY445" s="18" t="s">
        <v>141</v>
      </c>
      <c r="BE445" s="143">
        <f>IF(N445="základní",J445,0)</f>
        <v>0</v>
      </c>
      <c r="BF445" s="143">
        <f>IF(N445="snížená",J445,0)</f>
        <v>0</v>
      </c>
      <c r="BG445" s="143">
        <f>IF(N445="zákl. přenesená",J445,0)</f>
        <v>0</v>
      </c>
      <c r="BH445" s="143">
        <f>IF(N445="sníž. přenesená",J445,0)</f>
        <v>0</v>
      </c>
      <c r="BI445" s="143">
        <f>IF(N445="nulová",J445,0)</f>
        <v>0</v>
      </c>
      <c r="BJ445" s="18" t="s">
        <v>83</v>
      </c>
      <c r="BK445" s="143">
        <f>ROUND(I445*H445,2)</f>
        <v>0</v>
      </c>
      <c r="BL445" s="18" t="s">
        <v>217</v>
      </c>
      <c r="BM445" s="142" t="s">
        <v>976</v>
      </c>
    </row>
    <row r="446" spans="1:65" s="2" customFormat="1" ht="14.4" customHeight="1">
      <c r="A446" s="30"/>
      <c r="B446" s="131"/>
      <c r="C446" s="165" t="s">
        <v>977</v>
      </c>
      <c r="D446" s="165" t="s">
        <v>273</v>
      </c>
      <c r="E446" s="166" t="s">
        <v>978</v>
      </c>
      <c r="F446" s="167" t="s">
        <v>979</v>
      </c>
      <c r="G446" s="168" t="s">
        <v>146</v>
      </c>
      <c r="H446" s="169">
        <v>70.686000000000007</v>
      </c>
      <c r="I446" s="170"/>
      <c r="J446" s="170">
        <f>ROUND(I446*H446,2)</f>
        <v>0</v>
      </c>
      <c r="K446" s="167" t="s">
        <v>147</v>
      </c>
      <c r="L446" s="171"/>
      <c r="M446" s="172" t="s">
        <v>3</v>
      </c>
      <c r="N446" s="173" t="s">
        <v>46</v>
      </c>
      <c r="O446" s="140">
        <v>0</v>
      </c>
      <c r="P446" s="140">
        <f>O446*H446</f>
        <v>0</v>
      </c>
      <c r="Q446" s="140">
        <v>1.7000000000000001E-4</v>
      </c>
      <c r="R446" s="140">
        <f>Q446*H446</f>
        <v>1.2016620000000002E-2</v>
      </c>
      <c r="S446" s="140">
        <v>0</v>
      </c>
      <c r="T446" s="141">
        <f>S446*H446</f>
        <v>0</v>
      </c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R446" s="142" t="s">
        <v>301</v>
      </c>
      <c r="AT446" s="142" t="s">
        <v>273</v>
      </c>
      <c r="AU446" s="142" t="s">
        <v>85</v>
      </c>
      <c r="AY446" s="18" t="s">
        <v>141</v>
      </c>
      <c r="BE446" s="143">
        <f>IF(N446="základní",J446,0)</f>
        <v>0</v>
      </c>
      <c r="BF446" s="143">
        <f>IF(N446="snížená",J446,0)</f>
        <v>0</v>
      </c>
      <c r="BG446" s="143">
        <f>IF(N446="zákl. přenesená",J446,0)</f>
        <v>0</v>
      </c>
      <c r="BH446" s="143">
        <f>IF(N446="sníž. přenesená",J446,0)</f>
        <v>0</v>
      </c>
      <c r="BI446" s="143">
        <f>IF(N446="nulová",J446,0)</f>
        <v>0</v>
      </c>
      <c r="BJ446" s="18" t="s">
        <v>83</v>
      </c>
      <c r="BK446" s="143">
        <f>ROUND(I446*H446,2)</f>
        <v>0</v>
      </c>
      <c r="BL446" s="18" t="s">
        <v>217</v>
      </c>
      <c r="BM446" s="142" t="s">
        <v>980</v>
      </c>
    </row>
    <row r="447" spans="1:65" s="13" customFormat="1">
      <c r="B447" s="144"/>
      <c r="D447" s="145" t="s">
        <v>150</v>
      </c>
      <c r="F447" s="147" t="s">
        <v>981</v>
      </c>
      <c r="H447" s="148">
        <v>70.686000000000007</v>
      </c>
      <c r="L447" s="144"/>
      <c r="M447" s="149"/>
      <c r="N447" s="150"/>
      <c r="O447" s="150"/>
      <c r="P447" s="150"/>
      <c r="Q447" s="150"/>
      <c r="R447" s="150"/>
      <c r="S447" s="150"/>
      <c r="T447" s="151"/>
      <c r="AT447" s="146" t="s">
        <v>150</v>
      </c>
      <c r="AU447" s="146" t="s">
        <v>85</v>
      </c>
      <c r="AV447" s="13" t="s">
        <v>85</v>
      </c>
      <c r="AW447" s="13" t="s">
        <v>4</v>
      </c>
      <c r="AX447" s="13" t="s">
        <v>83</v>
      </c>
      <c r="AY447" s="146" t="s">
        <v>141</v>
      </c>
    </row>
    <row r="448" spans="1:65" s="2" customFormat="1" ht="24.15" customHeight="1">
      <c r="A448" s="30"/>
      <c r="B448" s="131"/>
      <c r="C448" s="132" t="s">
        <v>982</v>
      </c>
      <c r="D448" s="132" t="s">
        <v>143</v>
      </c>
      <c r="E448" s="133" t="s">
        <v>983</v>
      </c>
      <c r="F448" s="134" t="s">
        <v>984</v>
      </c>
      <c r="G448" s="135" t="s">
        <v>146</v>
      </c>
      <c r="H448" s="136">
        <v>64.260000000000005</v>
      </c>
      <c r="I448" s="137"/>
      <c r="J448" s="137">
        <f>ROUND(I448*H448,2)</f>
        <v>0</v>
      </c>
      <c r="K448" s="134" t="s">
        <v>147</v>
      </c>
      <c r="L448" s="31"/>
      <c r="M448" s="138" t="s">
        <v>3</v>
      </c>
      <c r="N448" s="139" t="s">
        <v>46</v>
      </c>
      <c r="O448" s="140">
        <v>0.11</v>
      </c>
      <c r="P448" s="140">
        <f>O448*H448</f>
        <v>7.0686000000000009</v>
      </c>
      <c r="Q448" s="140">
        <v>0</v>
      </c>
      <c r="R448" s="140">
        <f>Q448*H448</f>
        <v>0</v>
      </c>
      <c r="S448" s="140">
        <v>0</v>
      </c>
      <c r="T448" s="141">
        <f>S448*H448</f>
        <v>0</v>
      </c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R448" s="142" t="s">
        <v>217</v>
      </c>
      <c r="AT448" s="142" t="s">
        <v>143</v>
      </c>
      <c r="AU448" s="142" t="s">
        <v>85</v>
      </c>
      <c r="AY448" s="18" t="s">
        <v>141</v>
      </c>
      <c r="BE448" s="143">
        <f>IF(N448="základní",J448,0)</f>
        <v>0</v>
      </c>
      <c r="BF448" s="143">
        <f>IF(N448="snížená",J448,0)</f>
        <v>0</v>
      </c>
      <c r="BG448" s="143">
        <f>IF(N448="zákl. přenesená",J448,0)</f>
        <v>0</v>
      </c>
      <c r="BH448" s="143">
        <f>IF(N448="sníž. přenesená",J448,0)</f>
        <v>0</v>
      </c>
      <c r="BI448" s="143">
        <f>IF(N448="nulová",J448,0)</f>
        <v>0</v>
      </c>
      <c r="BJ448" s="18" t="s">
        <v>83</v>
      </c>
      <c r="BK448" s="143">
        <f>ROUND(I448*H448,2)</f>
        <v>0</v>
      </c>
      <c r="BL448" s="18" t="s">
        <v>217</v>
      </c>
      <c r="BM448" s="142" t="s">
        <v>985</v>
      </c>
    </row>
    <row r="449" spans="1:65" s="2" customFormat="1" ht="14.4" customHeight="1">
      <c r="A449" s="30"/>
      <c r="B449" s="131"/>
      <c r="C449" s="165" t="s">
        <v>986</v>
      </c>
      <c r="D449" s="165" t="s">
        <v>273</v>
      </c>
      <c r="E449" s="166" t="s">
        <v>987</v>
      </c>
      <c r="F449" s="167" t="s">
        <v>988</v>
      </c>
      <c r="G449" s="168" t="s">
        <v>146</v>
      </c>
      <c r="H449" s="169">
        <v>65.545000000000002</v>
      </c>
      <c r="I449" s="170"/>
      <c r="J449" s="170">
        <f>ROUND(I449*H449,2)</f>
        <v>0</v>
      </c>
      <c r="K449" s="167" t="s">
        <v>147</v>
      </c>
      <c r="L449" s="171"/>
      <c r="M449" s="172" t="s">
        <v>3</v>
      </c>
      <c r="N449" s="173" t="s">
        <v>46</v>
      </c>
      <c r="O449" s="140">
        <v>0</v>
      </c>
      <c r="P449" s="140">
        <f>O449*H449</f>
        <v>0</v>
      </c>
      <c r="Q449" s="140">
        <v>1.4E-3</v>
      </c>
      <c r="R449" s="140">
        <f>Q449*H449</f>
        <v>9.1762999999999997E-2</v>
      </c>
      <c r="S449" s="140">
        <v>0</v>
      </c>
      <c r="T449" s="141">
        <f>S449*H449</f>
        <v>0</v>
      </c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R449" s="142" t="s">
        <v>301</v>
      </c>
      <c r="AT449" s="142" t="s">
        <v>273</v>
      </c>
      <c r="AU449" s="142" t="s">
        <v>85</v>
      </c>
      <c r="AY449" s="18" t="s">
        <v>141</v>
      </c>
      <c r="BE449" s="143">
        <f>IF(N449="základní",J449,0)</f>
        <v>0</v>
      </c>
      <c r="BF449" s="143">
        <f>IF(N449="snížená",J449,0)</f>
        <v>0</v>
      </c>
      <c r="BG449" s="143">
        <f>IF(N449="zákl. přenesená",J449,0)</f>
        <v>0</v>
      </c>
      <c r="BH449" s="143">
        <f>IF(N449="sníž. přenesená",J449,0)</f>
        <v>0</v>
      </c>
      <c r="BI449" s="143">
        <f>IF(N449="nulová",J449,0)</f>
        <v>0</v>
      </c>
      <c r="BJ449" s="18" t="s">
        <v>83</v>
      </c>
      <c r="BK449" s="143">
        <f>ROUND(I449*H449,2)</f>
        <v>0</v>
      </c>
      <c r="BL449" s="18" t="s">
        <v>217</v>
      </c>
      <c r="BM449" s="142" t="s">
        <v>989</v>
      </c>
    </row>
    <row r="450" spans="1:65" s="13" customFormat="1">
      <c r="B450" s="144"/>
      <c r="D450" s="145" t="s">
        <v>150</v>
      </c>
      <c r="F450" s="147" t="s">
        <v>990</v>
      </c>
      <c r="H450" s="148">
        <v>65.545000000000002</v>
      </c>
      <c r="L450" s="144"/>
      <c r="M450" s="149"/>
      <c r="N450" s="150"/>
      <c r="O450" s="150"/>
      <c r="P450" s="150"/>
      <c r="Q450" s="150"/>
      <c r="R450" s="150"/>
      <c r="S450" s="150"/>
      <c r="T450" s="151"/>
      <c r="AT450" s="146" t="s">
        <v>150</v>
      </c>
      <c r="AU450" s="146" t="s">
        <v>85</v>
      </c>
      <c r="AV450" s="13" t="s">
        <v>85</v>
      </c>
      <c r="AW450" s="13" t="s">
        <v>4</v>
      </c>
      <c r="AX450" s="13" t="s">
        <v>83</v>
      </c>
      <c r="AY450" s="146" t="s">
        <v>141</v>
      </c>
    </row>
    <row r="451" spans="1:65" s="2" customFormat="1" ht="14.4" customHeight="1">
      <c r="A451" s="30"/>
      <c r="B451" s="131"/>
      <c r="C451" s="132" t="s">
        <v>991</v>
      </c>
      <c r="D451" s="132" t="s">
        <v>143</v>
      </c>
      <c r="E451" s="133" t="s">
        <v>992</v>
      </c>
      <c r="F451" s="134" t="s">
        <v>993</v>
      </c>
      <c r="G451" s="135" t="s">
        <v>146</v>
      </c>
      <c r="H451" s="136">
        <v>64.260000000000005</v>
      </c>
      <c r="I451" s="137"/>
      <c r="J451" s="137">
        <f>ROUND(I451*H451,2)</f>
        <v>0</v>
      </c>
      <c r="K451" s="134" t="s">
        <v>147</v>
      </c>
      <c r="L451" s="31"/>
      <c r="M451" s="138" t="s">
        <v>3</v>
      </c>
      <c r="N451" s="139" t="s">
        <v>46</v>
      </c>
      <c r="O451" s="140">
        <v>0.12</v>
      </c>
      <c r="P451" s="140">
        <f>O451*H451</f>
        <v>7.7112000000000007</v>
      </c>
      <c r="Q451" s="140">
        <v>6.9999999999999999E-4</v>
      </c>
      <c r="R451" s="140">
        <f>Q451*H451</f>
        <v>4.4982000000000001E-2</v>
      </c>
      <c r="S451" s="140">
        <v>0</v>
      </c>
      <c r="T451" s="141">
        <f>S451*H451</f>
        <v>0</v>
      </c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R451" s="142" t="s">
        <v>217</v>
      </c>
      <c r="AT451" s="142" t="s">
        <v>143</v>
      </c>
      <c r="AU451" s="142" t="s">
        <v>85</v>
      </c>
      <c r="AY451" s="18" t="s">
        <v>141</v>
      </c>
      <c r="BE451" s="143">
        <f>IF(N451="základní",J451,0)</f>
        <v>0</v>
      </c>
      <c r="BF451" s="143">
        <f>IF(N451="snížená",J451,0)</f>
        <v>0</v>
      </c>
      <c r="BG451" s="143">
        <f>IF(N451="zákl. přenesená",J451,0)</f>
        <v>0</v>
      </c>
      <c r="BH451" s="143">
        <f>IF(N451="sníž. přenesená",J451,0)</f>
        <v>0</v>
      </c>
      <c r="BI451" s="143">
        <f>IF(N451="nulová",J451,0)</f>
        <v>0</v>
      </c>
      <c r="BJ451" s="18" t="s">
        <v>83</v>
      </c>
      <c r="BK451" s="143">
        <f>ROUND(I451*H451,2)</f>
        <v>0</v>
      </c>
      <c r="BL451" s="18" t="s">
        <v>217</v>
      </c>
      <c r="BM451" s="142" t="s">
        <v>994</v>
      </c>
    </row>
    <row r="452" spans="1:65" s="2" customFormat="1" ht="24.15" customHeight="1">
      <c r="A452" s="30"/>
      <c r="B452" s="131"/>
      <c r="C452" s="132" t="s">
        <v>995</v>
      </c>
      <c r="D452" s="132" t="s">
        <v>143</v>
      </c>
      <c r="E452" s="133" t="s">
        <v>996</v>
      </c>
      <c r="F452" s="134" t="s">
        <v>997</v>
      </c>
      <c r="G452" s="135" t="s">
        <v>146</v>
      </c>
      <c r="H452" s="136">
        <v>19.469000000000001</v>
      </c>
      <c r="I452" s="137"/>
      <c r="J452" s="137">
        <f>ROUND(I452*H452,2)</f>
        <v>0</v>
      </c>
      <c r="K452" s="134" t="s">
        <v>147</v>
      </c>
      <c r="L452" s="31"/>
      <c r="M452" s="138" t="s">
        <v>3</v>
      </c>
      <c r="N452" s="139" t="s">
        <v>46</v>
      </c>
      <c r="O452" s="140">
        <v>0.251</v>
      </c>
      <c r="P452" s="140">
        <f>O452*H452</f>
        <v>4.8867190000000003</v>
      </c>
      <c r="Q452" s="140">
        <v>0</v>
      </c>
      <c r="R452" s="140">
        <f>Q452*H452</f>
        <v>0</v>
      </c>
      <c r="S452" s="140">
        <v>2.8309999999999998E-2</v>
      </c>
      <c r="T452" s="141">
        <f>S452*H452</f>
        <v>0.55116739000000003</v>
      </c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R452" s="142" t="s">
        <v>217</v>
      </c>
      <c r="AT452" s="142" t="s">
        <v>143</v>
      </c>
      <c r="AU452" s="142" t="s">
        <v>85</v>
      </c>
      <c r="AY452" s="18" t="s">
        <v>141</v>
      </c>
      <c r="BE452" s="143">
        <f>IF(N452="základní",J452,0)</f>
        <v>0</v>
      </c>
      <c r="BF452" s="143">
        <f>IF(N452="snížená",J452,0)</f>
        <v>0</v>
      </c>
      <c r="BG452" s="143">
        <f>IF(N452="zákl. přenesená",J452,0)</f>
        <v>0</v>
      </c>
      <c r="BH452" s="143">
        <f>IF(N452="sníž. přenesená",J452,0)</f>
        <v>0</v>
      </c>
      <c r="BI452" s="143">
        <f>IF(N452="nulová",J452,0)</f>
        <v>0</v>
      </c>
      <c r="BJ452" s="18" t="s">
        <v>83</v>
      </c>
      <c r="BK452" s="143">
        <f>ROUND(I452*H452,2)</f>
        <v>0</v>
      </c>
      <c r="BL452" s="18" t="s">
        <v>217</v>
      </c>
      <c r="BM452" s="142" t="s">
        <v>998</v>
      </c>
    </row>
    <row r="453" spans="1:65" s="15" customFormat="1">
      <c r="B453" s="159"/>
      <c r="D453" s="145" t="s">
        <v>150</v>
      </c>
      <c r="E453" s="160" t="s">
        <v>3</v>
      </c>
      <c r="F453" s="161" t="s">
        <v>999</v>
      </c>
      <c r="H453" s="160" t="s">
        <v>3</v>
      </c>
      <c r="L453" s="159"/>
      <c r="M453" s="162"/>
      <c r="N453" s="163"/>
      <c r="O453" s="163"/>
      <c r="P453" s="163"/>
      <c r="Q453" s="163"/>
      <c r="R453" s="163"/>
      <c r="S453" s="163"/>
      <c r="T453" s="164"/>
      <c r="AT453" s="160" t="s">
        <v>150</v>
      </c>
      <c r="AU453" s="160" t="s">
        <v>85</v>
      </c>
      <c r="AV453" s="15" t="s">
        <v>83</v>
      </c>
      <c r="AW453" s="15" t="s">
        <v>35</v>
      </c>
      <c r="AX453" s="15" t="s">
        <v>75</v>
      </c>
      <c r="AY453" s="160" t="s">
        <v>141</v>
      </c>
    </row>
    <row r="454" spans="1:65" s="13" customFormat="1">
      <c r="B454" s="144"/>
      <c r="D454" s="145" t="s">
        <v>150</v>
      </c>
      <c r="E454" s="146" t="s">
        <v>3</v>
      </c>
      <c r="F454" s="147" t="s">
        <v>469</v>
      </c>
      <c r="H454" s="148">
        <v>19.469000000000001</v>
      </c>
      <c r="L454" s="144"/>
      <c r="M454" s="149"/>
      <c r="N454" s="150"/>
      <c r="O454" s="150"/>
      <c r="P454" s="150"/>
      <c r="Q454" s="150"/>
      <c r="R454" s="150"/>
      <c r="S454" s="150"/>
      <c r="T454" s="151"/>
      <c r="AT454" s="146" t="s">
        <v>150</v>
      </c>
      <c r="AU454" s="146" t="s">
        <v>85</v>
      </c>
      <c r="AV454" s="13" t="s">
        <v>85</v>
      </c>
      <c r="AW454" s="13" t="s">
        <v>35</v>
      </c>
      <c r="AX454" s="13" t="s">
        <v>75</v>
      </c>
      <c r="AY454" s="146" t="s">
        <v>141</v>
      </c>
    </row>
    <row r="455" spans="1:65" s="14" customFormat="1">
      <c r="B455" s="152"/>
      <c r="D455" s="145" t="s">
        <v>150</v>
      </c>
      <c r="E455" s="153" t="s">
        <v>3</v>
      </c>
      <c r="F455" s="154" t="s">
        <v>152</v>
      </c>
      <c r="H455" s="155">
        <v>19.469000000000001</v>
      </c>
      <c r="L455" s="152"/>
      <c r="M455" s="156"/>
      <c r="N455" s="157"/>
      <c r="O455" s="157"/>
      <c r="P455" s="157"/>
      <c r="Q455" s="157"/>
      <c r="R455" s="157"/>
      <c r="S455" s="157"/>
      <c r="T455" s="158"/>
      <c r="AT455" s="153" t="s">
        <v>150</v>
      </c>
      <c r="AU455" s="153" t="s">
        <v>85</v>
      </c>
      <c r="AV455" s="14" t="s">
        <v>148</v>
      </c>
      <c r="AW455" s="14" t="s">
        <v>35</v>
      </c>
      <c r="AX455" s="14" t="s">
        <v>83</v>
      </c>
      <c r="AY455" s="153" t="s">
        <v>141</v>
      </c>
    </row>
    <row r="456" spans="1:65" s="2" customFormat="1" ht="24.15" customHeight="1">
      <c r="A456" s="30"/>
      <c r="B456" s="131"/>
      <c r="C456" s="132" t="s">
        <v>1000</v>
      </c>
      <c r="D456" s="132" t="s">
        <v>143</v>
      </c>
      <c r="E456" s="133" t="s">
        <v>1001</v>
      </c>
      <c r="F456" s="134" t="s">
        <v>1002</v>
      </c>
      <c r="G456" s="135" t="s">
        <v>146</v>
      </c>
      <c r="H456" s="136">
        <v>17</v>
      </c>
      <c r="I456" s="137"/>
      <c r="J456" s="137">
        <f>ROUND(I456*H456,2)</f>
        <v>0</v>
      </c>
      <c r="K456" s="134" t="s">
        <v>147</v>
      </c>
      <c r="L456" s="31"/>
      <c r="M456" s="138" t="s">
        <v>3</v>
      </c>
      <c r="N456" s="139" t="s">
        <v>46</v>
      </c>
      <c r="O456" s="140">
        <v>1.075</v>
      </c>
      <c r="P456" s="140">
        <f>O456*H456</f>
        <v>18.274999999999999</v>
      </c>
      <c r="Q456" s="140">
        <v>6.8750000000000006E-2</v>
      </c>
      <c r="R456" s="140">
        <f>Q456*H456</f>
        <v>1.1687500000000002</v>
      </c>
      <c r="S456" s="140">
        <v>0</v>
      </c>
      <c r="T456" s="141">
        <f>S456*H456</f>
        <v>0</v>
      </c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R456" s="142" t="s">
        <v>217</v>
      </c>
      <c r="AT456" s="142" t="s">
        <v>143</v>
      </c>
      <c r="AU456" s="142" t="s">
        <v>85</v>
      </c>
      <c r="AY456" s="18" t="s">
        <v>141</v>
      </c>
      <c r="BE456" s="143">
        <f>IF(N456="základní",J456,0)</f>
        <v>0</v>
      </c>
      <c r="BF456" s="143">
        <f>IF(N456="snížená",J456,0)</f>
        <v>0</v>
      </c>
      <c r="BG456" s="143">
        <f>IF(N456="zákl. přenesená",J456,0)</f>
        <v>0</v>
      </c>
      <c r="BH456" s="143">
        <f>IF(N456="sníž. přenesená",J456,0)</f>
        <v>0</v>
      </c>
      <c r="BI456" s="143">
        <f>IF(N456="nulová",J456,0)</f>
        <v>0</v>
      </c>
      <c r="BJ456" s="18" t="s">
        <v>83</v>
      </c>
      <c r="BK456" s="143">
        <f>ROUND(I456*H456,2)</f>
        <v>0</v>
      </c>
      <c r="BL456" s="18" t="s">
        <v>217</v>
      </c>
      <c r="BM456" s="142" t="s">
        <v>1003</v>
      </c>
    </row>
    <row r="457" spans="1:65" s="13" customFormat="1">
      <c r="B457" s="144"/>
      <c r="D457" s="145" t="s">
        <v>150</v>
      </c>
      <c r="E457" s="146" t="s">
        <v>3</v>
      </c>
      <c r="F457" s="147" t="s">
        <v>1004</v>
      </c>
      <c r="H457" s="148">
        <v>17</v>
      </c>
      <c r="L457" s="144"/>
      <c r="M457" s="149"/>
      <c r="N457" s="150"/>
      <c r="O457" s="150"/>
      <c r="P457" s="150"/>
      <c r="Q457" s="150"/>
      <c r="R457" s="150"/>
      <c r="S457" s="150"/>
      <c r="T457" s="151"/>
      <c r="AT457" s="146" t="s">
        <v>150</v>
      </c>
      <c r="AU457" s="146" t="s">
        <v>85</v>
      </c>
      <c r="AV457" s="13" t="s">
        <v>85</v>
      </c>
      <c r="AW457" s="13" t="s">
        <v>35</v>
      </c>
      <c r="AX457" s="13" t="s">
        <v>75</v>
      </c>
      <c r="AY457" s="146" t="s">
        <v>141</v>
      </c>
    </row>
    <row r="458" spans="1:65" s="14" customFormat="1">
      <c r="B458" s="152"/>
      <c r="D458" s="145" t="s">
        <v>150</v>
      </c>
      <c r="E458" s="153" t="s">
        <v>3</v>
      </c>
      <c r="F458" s="154" t="s">
        <v>152</v>
      </c>
      <c r="H458" s="155">
        <v>17</v>
      </c>
      <c r="L458" s="152"/>
      <c r="M458" s="156"/>
      <c r="N458" s="157"/>
      <c r="O458" s="157"/>
      <c r="P458" s="157"/>
      <c r="Q458" s="157"/>
      <c r="R458" s="157"/>
      <c r="S458" s="157"/>
      <c r="T458" s="158"/>
      <c r="AT458" s="153" t="s">
        <v>150</v>
      </c>
      <c r="AU458" s="153" t="s">
        <v>85</v>
      </c>
      <c r="AV458" s="14" t="s">
        <v>148</v>
      </c>
      <c r="AW458" s="14" t="s">
        <v>35</v>
      </c>
      <c r="AX458" s="14" t="s">
        <v>83</v>
      </c>
      <c r="AY458" s="153" t="s">
        <v>141</v>
      </c>
    </row>
    <row r="459" spans="1:65" s="2" customFormat="1" ht="24.15" customHeight="1">
      <c r="A459" s="30"/>
      <c r="B459" s="131"/>
      <c r="C459" s="132" t="s">
        <v>1005</v>
      </c>
      <c r="D459" s="132" t="s">
        <v>143</v>
      </c>
      <c r="E459" s="133" t="s">
        <v>1006</v>
      </c>
      <c r="F459" s="134" t="s">
        <v>1007</v>
      </c>
      <c r="G459" s="135" t="s">
        <v>146</v>
      </c>
      <c r="H459" s="136">
        <v>64.260000000000005</v>
      </c>
      <c r="I459" s="137"/>
      <c r="J459" s="137">
        <f>ROUND(I459*H459,2)</f>
        <v>0</v>
      </c>
      <c r="K459" s="134" t="s">
        <v>147</v>
      </c>
      <c r="L459" s="31"/>
      <c r="M459" s="138" t="s">
        <v>3</v>
      </c>
      <c r="N459" s="139" t="s">
        <v>46</v>
      </c>
      <c r="O459" s="140">
        <v>0.41</v>
      </c>
      <c r="P459" s="140">
        <f>O459*H459</f>
        <v>26.346600000000002</v>
      </c>
      <c r="Q459" s="140">
        <v>4.7350000000000003E-2</v>
      </c>
      <c r="R459" s="140">
        <f>Q459*H459</f>
        <v>3.0427110000000006</v>
      </c>
      <c r="S459" s="140">
        <v>0</v>
      </c>
      <c r="T459" s="141">
        <f>S459*H459</f>
        <v>0</v>
      </c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R459" s="142" t="s">
        <v>217</v>
      </c>
      <c r="AT459" s="142" t="s">
        <v>143</v>
      </c>
      <c r="AU459" s="142" t="s">
        <v>85</v>
      </c>
      <c r="AY459" s="18" t="s">
        <v>141</v>
      </c>
      <c r="BE459" s="143">
        <f>IF(N459="základní",J459,0)</f>
        <v>0</v>
      </c>
      <c r="BF459" s="143">
        <f>IF(N459="snížená",J459,0)</f>
        <v>0</v>
      </c>
      <c r="BG459" s="143">
        <f>IF(N459="zákl. přenesená",J459,0)</f>
        <v>0</v>
      </c>
      <c r="BH459" s="143">
        <f>IF(N459="sníž. přenesená",J459,0)</f>
        <v>0</v>
      </c>
      <c r="BI459" s="143">
        <f>IF(N459="nulová",J459,0)</f>
        <v>0</v>
      </c>
      <c r="BJ459" s="18" t="s">
        <v>83</v>
      </c>
      <c r="BK459" s="143">
        <f>ROUND(I459*H459,2)</f>
        <v>0</v>
      </c>
      <c r="BL459" s="18" t="s">
        <v>217</v>
      </c>
      <c r="BM459" s="142" t="s">
        <v>1008</v>
      </c>
    </row>
    <row r="460" spans="1:65" s="13" customFormat="1">
      <c r="B460" s="144"/>
      <c r="D460" s="145" t="s">
        <v>150</v>
      </c>
      <c r="E460" s="146" t="s">
        <v>3</v>
      </c>
      <c r="F460" s="147" t="s">
        <v>968</v>
      </c>
      <c r="H460" s="148">
        <v>64.260000000000005</v>
      </c>
      <c r="L460" s="144"/>
      <c r="M460" s="149"/>
      <c r="N460" s="150"/>
      <c r="O460" s="150"/>
      <c r="P460" s="150"/>
      <c r="Q460" s="150"/>
      <c r="R460" s="150"/>
      <c r="S460" s="150"/>
      <c r="T460" s="151"/>
      <c r="AT460" s="146" t="s">
        <v>150</v>
      </c>
      <c r="AU460" s="146" t="s">
        <v>85</v>
      </c>
      <c r="AV460" s="13" t="s">
        <v>85</v>
      </c>
      <c r="AW460" s="13" t="s">
        <v>35</v>
      </c>
      <c r="AX460" s="13" t="s">
        <v>75</v>
      </c>
      <c r="AY460" s="146" t="s">
        <v>141</v>
      </c>
    </row>
    <row r="461" spans="1:65" s="14" customFormat="1">
      <c r="B461" s="152"/>
      <c r="D461" s="145" t="s">
        <v>150</v>
      </c>
      <c r="E461" s="153" t="s">
        <v>3</v>
      </c>
      <c r="F461" s="154" t="s">
        <v>152</v>
      </c>
      <c r="H461" s="155">
        <v>64.260000000000005</v>
      </c>
      <c r="L461" s="152"/>
      <c r="M461" s="156"/>
      <c r="N461" s="157"/>
      <c r="O461" s="157"/>
      <c r="P461" s="157"/>
      <c r="Q461" s="157"/>
      <c r="R461" s="157"/>
      <c r="S461" s="157"/>
      <c r="T461" s="158"/>
      <c r="AT461" s="153" t="s">
        <v>150</v>
      </c>
      <c r="AU461" s="153" t="s">
        <v>85</v>
      </c>
      <c r="AV461" s="14" t="s">
        <v>148</v>
      </c>
      <c r="AW461" s="14" t="s">
        <v>35</v>
      </c>
      <c r="AX461" s="14" t="s">
        <v>83</v>
      </c>
      <c r="AY461" s="153" t="s">
        <v>141</v>
      </c>
    </row>
    <row r="462" spans="1:65" s="2" customFormat="1" ht="24.15" customHeight="1">
      <c r="A462" s="30"/>
      <c r="B462" s="131"/>
      <c r="C462" s="132" t="s">
        <v>1009</v>
      </c>
      <c r="D462" s="132" t="s">
        <v>143</v>
      </c>
      <c r="E462" s="133" t="s">
        <v>1010</v>
      </c>
      <c r="F462" s="134" t="s">
        <v>1011</v>
      </c>
      <c r="G462" s="135" t="s">
        <v>146</v>
      </c>
      <c r="H462" s="136">
        <v>192.78</v>
      </c>
      <c r="I462" s="137"/>
      <c r="J462" s="137">
        <f>ROUND(I462*H462,2)</f>
        <v>0</v>
      </c>
      <c r="K462" s="134" t="s">
        <v>147</v>
      </c>
      <c r="L462" s="31"/>
      <c r="M462" s="138" t="s">
        <v>3</v>
      </c>
      <c r="N462" s="139" t="s">
        <v>46</v>
      </c>
      <c r="O462" s="140">
        <v>7.0000000000000007E-2</v>
      </c>
      <c r="P462" s="140">
        <f>O462*H462</f>
        <v>13.494600000000002</v>
      </c>
      <c r="Q462" s="140">
        <v>5.0000000000000001E-3</v>
      </c>
      <c r="R462" s="140">
        <f>Q462*H462</f>
        <v>0.96389999999999998</v>
      </c>
      <c r="S462" s="140">
        <v>0</v>
      </c>
      <c r="T462" s="141">
        <f>S462*H462</f>
        <v>0</v>
      </c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R462" s="142" t="s">
        <v>217</v>
      </c>
      <c r="AT462" s="142" t="s">
        <v>143</v>
      </c>
      <c r="AU462" s="142" t="s">
        <v>85</v>
      </c>
      <c r="AY462" s="18" t="s">
        <v>141</v>
      </c>
      <c r="BE462" s="143">
        <f>IF(N462="základní",J462,0)</f>
        <v>0</v>
      </c>
      <c r="BF462" s="143">
        <f>IF(N462="snížená",J462,0)</f>
        <v>0</v>
      </c>
      <c r="BG462" s="143">
        <f>IF(N462="zákl. přenesená",J462,0)</f>
        <v>0</v>
      </c>
      <c r="BH462" s="143">
        <f>IF(N462="sníž. přenesená",J462,0)</f>
        <v>0</v>
      </c>
      <c r="BI462" s="143">
        <f>IF(N462="nulová",J462,0)</f>
        <v>0</v>
      </c>
      <c r="BJ462" s="18" t="s">
        <v>83</v>
      </c>
      <c r="BK462" s="143">
        <f>ROUND(I462*H462,2)</f>
        <v>0</v>
      </c>
      <c r="BL462" s="18" t="s">
        <v>217</v>
      </c>
      <c r="BM462" s="142" t="s">
        <v>1012</v>
      </c>
    </row>
    <row r="463" spans="1:65" s="13" customFormat="1">
      <c r="B463" s="144"/>
      <c r="D463" s="145" t="s">
        <v>150</v>
      </c>
      <c r="F463" s="147" t="s">
        <v>1013</v>
      </c>
      <c r="H463" s="148">
        <v>192.78</v>
      </c>
      <c r="L463" s="144"/>
      <c r="M463" s="149"/>
      <c r="N463" s="150"/>
      <c r="O463" s="150"/>
      <c r="P463" s="150"/>
      <c r="Q463" s="150"/>
      <c r="R463" s="150"/>
      <c r="S463" s="150"/>
      <c r="T463" s="151"/>
      <c r="AT463" s="146" t="s">
        <v>150</v>
      </c>
      <c r="AU463" s="146" t="s">
        <v>85</v>
      </c>
      <c r="AV463" s="13" t="s">
        <v>85</v>
      </c>
      <c r="AW463" s="13" t="s">
        <v>4</v>
      </c>
      <c r="AX463" s="13" t="s">
        <v>83</v>
      </c>
      <c r="AY463" s="146" t="s">
        <v>141</v>
      </c>
    </row>
    <row r="464" spans="1:65" s="2" customFormat="1" ht="24.15" customHeight="1">
      <c r="A464" s="30"/>
      <c r="B464" s="131"/>
      <c r="C464" s="132" t="s">
        <v>1014</v>
      </c>
      <c r="D464" s="132" t="s">
        <v>143</v>
      </c>
      <c r="E464" s="133" t="s">
        <v>1015</v>
      </c>
      <c r="F464" s="134" t="s">
        <v>1016</v>
      </c>
      <c r="G464" s="135" t="s">
        <v>176</v>
      </c>
      <c r="H464" s="136">
        <v>97.2</v>
      </c>
      <c r="I464" s="137"/>
      <c r="J464" s="137">
        <f>ROUND(I464*H464,2)</f>
        <v>0</v>
      </c>
      <c r="K464" s="134" t="s">
        <v>147</v>
      </c>
      <c r="L464" s="31"/>
      <c r="M464" s="138" t="s">
        <v>3</v>
      </c>
      <c r="N464" s="139" t="s">
        <v>46</v>
      </c>
      <c r="O464" s="140">
        <v>0.20499999999999999</v>
      </c>
      <c r="P464" s="140">
        <f>O464*H464</f>
        <v>19.925999999999998</v>
      </c>
      <c r="Q464" s="140">
        <v>0</v>
      </c>
      <c r="R464" s="140">
        <f>Q464*H464</f>
        <v>0</v>
      </c>
      <c r="S464" s="140">
        <v>0</v>
      </c>
      <c r="T464" s="141">
        <f>S464*H464</f>
        <v>0</v>
      </c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R464" s="142" t="s">
        <v>217</v>
      </c>
      <c r="AT464" s="142" t="s">
        <v>143</v>
      </c>
      <c r="AU464" s="142" t="s">
        <v>85</v>
      </c>
      <c r="AY464" s="18" t="s">
        <v>141</v>
      </c>
      <c r="BE464" s="143">
        <f>IF(N464="základní",J464,0)</f>
        <v>0</v>
      </c>
      <c r="BF464" s="143">
        <f>IF(N464="snížená",J464,0)</f>
        <v>0</v>
      </c>
      <c r="BG464" s="143">
        <f>IF(N464="zákl. přenesená",J464,0)</f>
        <v>0</v>
      </c>
      <c r="BH464" s="143">
        <f>IF(N464="sníž. přenesená",J464,0)</f>
        <v>0</v>
      </c>
      <c r="BI464" s="143">
        <f>IF(N464="nulová",J464,0)</f>
        <v>0</v>
      </c>
      <c r="BJ464" s="18" t="s">
        <v>83</v>
      </c>
      <c r="BK464" s="143">
        <f>ROUND(I464*H464,2)</f>
        <v>0</v>
      </c>
      <c r="BL464" s="18" t="s">
        <v>217</v>
      </c>
      <c r="BM464" s="142" t="s">
        <v>1017</v>
      </c>
    </row>
    <row r="465" spans="1:65" s="15" customFormat="1">
      <c r="B465" s="159"/>
      <c r="D465" s="145" t="s">
        <v>150</v>
      </c>
      <c r="E465" s="160" t="s">
        <v>3</v>
      </c>
      <c r="F465" s="161" t="s">
        <v>1018</v>
      </c>
      <c r="H465" s="160" t="s">
        <v>3</v>
      </c>
      <c r="L465" s="159"/>
      <c r="M465" s="162"/>
      <c r="N465" s="163"/>
      <c r="O465" s="163"/>
      <c r="P465" s="163"/>
      <c r="Q465" s="163"/>
      <c r="R465" s="163"/>
      <c r="S465" s="163"/>
      <c r="T465" s="164"/>
      <c r="AT465" s="160" t="s">
        <v>150</v>
      </c>
      <c r="AU465" s="160" t="s">
        <v>85</v>
      </c>
      <c r="AV465" s="15" t="s">
        <v>83</v>
      </c>
      <c r="AW465" s="15" t="s">
        <v>35</v>
      </c>
      <c r="AX465" s="15" t="s">
        <v>75</v>
      </c>
      <c r="AY465" s="160" t="s">
        <v>141</v>
      </c>
    </row>
    <row r="466" spans="1:65" s="13" customFormat="1">
      <c r="B466" s="144"/>
      <c r="D466" s="145" t="s">
        <v>150</v>
      </c>
      <c r="E466" s="146" t="s">
        <v>3</v>
      </c>
      <c r="F466" s="147" t="s">
        <v>1019</v>
      </c>
      <c r="H466" s="148">
        <v>97.2</v>
      </c>
      <c r="L466" s="144"/>
      <c r="M466" s="149"/>
      <c r="N466" s="150"/>
      <c r="O466" s="150"/>
      <c r="P466" s="150"/>
      <c r="Q466" s="150"/>
      <c r="R466" s="150"/>
      <c r="S466" s="150"/>
      <c r="T466" s="151"/>
      <c r="AT466" s="146" t="s">
        <v>150</v>
      </c>
      <c r="AU466" s="146" t="s">
        <v>85</v>
      </c>
      <c r="AV466" s="13" t="s">
        <v>85</v>
      </c>
      <c r="AW466" s="13" t="s">
        <v>35</v>
      </c>
      <c r="AX466" s="13" t="s">
        <v>75</v>
      </c>
      <c r="AY466" s="146" t="s">
        <v>141</v>
      </c>
    </row>
    <row r="467" spans="1:65" s="14" customFormat="1">
      <c r="B467" s="152"/>
      <c r="D467" s="145" t="s">
        <v>150</v>
      </c>
      <c r="E467" s="153" t="s">
        <v>3</v>
      </c>
      <c r="F467" s="154" t="s">
        <v>152</v>
      </c>
      <c r="H467" s="155">
        <v>97.2</v>
      </c>
      <c r="L467" s="152"/>
      <c r="M467" s="156"/>
      <c r="N467" s="157"/>
      <c r="O467" s="157"/>
      <c r="P467" s="157"/>
      <c r="Q467" s="157"/>
      <c r="R467" s="157"/>
      <c r="S467" s="157"/>
      <c r="T467" s="158"/>
      <c r="AT467" s="153" t="s">
        <v>150</v>
      </c>
      <c r="AU467" s="153" t="s">
        <v>85</v>
      </c>
      <c r="AV467" s="14" t="s">
        <v>148</v>
      </c>
      <c r="AW467" s="14" t="s">
        <v>35</v>
      </c>
      <c r="AX467" s="14" t="s">
        <v>83</v>
      </c>
      <c r="AY467" s="153" t="s">
        <v>141</v>
      </c>
    </row>
    <row r="468" spans="1:65" s="2" customFormat="1" ht="14.4" customHeight="1">
      <c r="A468" s="30"/>
      <c r="B468" s="131"/>
      <c r="C468" s="165" t="s">
        <v>1020</v>
      </c>
      <c r="D468" s="165" t="s">
        <v>273</v>
      </c>
      <c r="E468" s="166" t="s">
        <v>1021</v>
      </c>
      <c r="F468" s="167" t="s">
        <v>1022</v>
      </c>
      <c r="G468" s="168" t="s">
        <v>185</v>
      </c>
      <c r="H468" s="169">
        <v>1.2829999999999999</v>
      </c>
      <c r="I468" s="170"/>
      <c r="J468" s="170">
        <f>ROUND(I468*H468,2)</f>
        <v>0</v>
      </c>
      <c r="K468" s="167" t="s">
        <v>147</v>
      </c>
      <c r="L468" s="171"/>
      <c r="M468" s="172" t="s">
        <v>3</v>
      </c>
      <c r="N468" s="173" t="s">
        <v>46</v>
      </c>
      <c r="O468" s="140">
        <v>0</v>
      </c>
      <c r="P468" s="140">
        <f>O468*H468</f>
        <v>0</v>
      </c>
      <c r="Q468" s="140">
        <v>0.44</v>
      </c>
      <c r="R468" s="140">
        <f>Q468*H468</f>
        <v>0.56452000000000002</v>
      </c>
      <c r="S468" s="140">
        <v>0</v>
      </c>
      <c r="T468" s="141">
        <f>S468*H468</f>
        <v>0</v>
      </c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R468" s="142" t="s">
        <v>301</v>
      </c>
      <c r="AT468" s="142" t="s">
        <v>273</v>
      </c>
      <c r="AU468" s="142" t="s">
        <v>85</v>
      </c>
      <c r="AY468" s="18" t="s">
        <v>141</v>
      </c>
      <c r="BE468" s="143">
        <f>IF(N468="základní",J468,0)</f>
        <v>0</v>
      </c>
      <c r="BF468" s="143">
        <f>IF(N468="snížená",J468,0)</f>
        <v>0</v>
      </c>
      <c r="BG468" s="143">
        <f>IF(N468="zákl. přenesená",J468,0)</f>
        <v>0</v>
      </c>
      <c r="BH468" s="143">
        <f>IF(N468="sníž. přenesená",J468,0)</f>
        <v>0</v>
      </c>
      <c r="BI468" s="143">
        <f>IF(N468="nulová",J468,0)</f>
        <v>0</v>
      </c>
      <c r="BJ468" s="18" t="s">
        <v>83</v>
      </c>
      <c r="BK468" s="143">
        <f>ROUND(I468*H468,2)</f>
        <v>0</v>
      </c>
      <c r="BL468" s="18" t="s">
        <v>217</v>
      </c>
      <c r="BM468" s="142" t="s">
        <v>1023</v>
      </c>
    </row>
    <row r="469" spans="1:65" s="15" customFormat="1">
      <c r="B469" s="159"/>
      <c r="D469" s="145" t="s">
        <v>150</v>
      </c>
      <c r="E469" s="160" t="s">
        <v>3</v>
      </c>
      <c r="F469" s="161" t="s">
        <v>1024</v>
      </c>
      <c r="H469" s="160" t="s">
        <v>3</v>
      </c>
      <c r="L469" s="159"/>
      <c r="M469" s="162"/>
      <c r="N469" s="163"/>
      <c r="O469" s="163"/>
      <c r="P469" s="163"/>
      <c r="Q469" s="163"/>
      <c r="R469" s="163"/>
      <c r="S469" s="163"/>
      <c r="T469" s="164"/>
      <c r="AT469" s="160" t="s">
        <v>150</v>
      </c>
      <c r="AU469" s="160" t="s">
        <v>85</v>
      </c>
      <c r="AV469" s="15" t="s">
        <v>83</v>
      </c>
      <c r="AW469" s="15" t="s">
        <v>35</v>
      </c>
      <c r="AX469" s="15" t="s">
        <v>75</v>
      </c>
      <c r="AY469" s="160" t="s">
        <v>141</v>
      </c>
    </row>
    <row r="470" spans="1:65" s="13" customFormat="1">
      <c r="B470" s="144"/>
      <c r="D470" s="145" t="s">
        <v>150</v>
      </c>
      <c r="E470" s="146" t="s">
        <v>3</v>
      </c>
      <c r="F470" s="147" t="s">
        <v>1025</v>
      </c>
      <c r="H470" s="148">
        <v>1.1659999999999999</v>
      </c>
      <c r="L470" s="144"/>
      <c r="M470" s="149"/>
      <c r="N470" s="150"/>
      <c r="O470" s="150"/>
      <c r="P470" s="150"/>
      <c r="Q470" s="150"/>
      <c r="R470" s="150"/>
      <c r="S470" s="150"/>
      <c r="T470" s="151"/>
      <c r="AT470" s="146" t="s">
        <v>150</v>
      </c>
      <c r="AU470" s="146" t="s">
        <v>85</v>
      </c>
      <c r="AV470" s="13" t="s">
        <v>85</v>
      </c>
      <c r="AW470" s="13" t="s">
        <v>35</v>
      </c>
      <c r="AX470" s="13" t="s">
        <v>75</v>
      </c>
      <c r="AY470" s="146" t="s">
        <v>141</v>
      </c>
    </row>
    <row r="471" spans="1:65" s="14" customFormat="1">
      <c r="B471" s="152"/>
      <c r="D471" s="145" t="s">
        <v>150</v>
      </c>
      <c r="E471" s="153" t="s">
        <v>3</v>
      </c>
      <c r="F471" s="154" t="s">
        <v>152</v>
      </c>
      <c r="H471" s="155">
        <v>1.1659999999999999</v>
      </c>
      <c r="L471" s="152"/>
      <c r="M471" s="156"/>
      <c r="N471" s="157"/>
      <c r="O471" s="157"/>
      <c r="P471" s="157"/>
      <c r="Q471" s="157"/>
      <c r="R471" s="157"/>
      <c r="S471" s="157"/>
      <c r="T471" s="158"/>
      <c r="AT471" s="153" t="s">
        <v>150</v>
      </c>
      <c r="AU471" s="153" t="s">
        <v>85</v>
      </c>
      <c r="AV471" s="14" t="s">
        <v>148</v>
      </c>
      <c r="AW471" s="14" t="s">
        <v>35</v>
      </c>
      <c r="AX471" s="14" t="s">
        <v>83</v>
      </c>
      <c r="AY471" s="153" t="s">
        <v>141</v>
      </c>
    </row>
    <row r="472" spans="1:65" s="13" customFormat="1">
      <c r="B472" s="144"/>
      <c r="D472" s="145" t="s">
        <v>150</v>
      </c>
      <c r="F472" s="147" t="s">
        <v>1026</v>
      </c>
      <c r="H472" s="148">
        <v>1.2829999999999999</v>
      </c>
      <c r="L472" s="144"/>
      <c r="M472" s="149"/>
      <c r="N472" s="150"/>
      <c r="O472" s="150"/>
      <c r="P472" s="150"/>
      <c r="Q472" s="150"/>
      <c r="R472" s="150"/>
      <c r="S472" s="150"/>
      <c r="T472" s="151"/>
      <c r="AT472" s="146" t="s">
        <v>150</v>
      </c>
      <c r="AU472" s="146" t="s">
        <v>85</v>
      </c>
      <c r="AV472" s="13" t="s">
        <v>85</v>
      </c>
      <c r="AW472" s="13" t="s">
        <v>4</v>
      </c>
      <c r="AX472" s="13" t="s">
        <v>83</v>
      </c>
      <c r="AY472" s="146" t="s">
        <v>141</v>
      </c>
    </row>
    <row r="473" spans="1:65" s="2" customFormat="1" ht="24.15" customHeight="1">
      <c r="A473" s="30"/>
      <c r="B473" s="131"/>
      <c r="C473" s="132" t="s">
        <v>1027</v>
      </c>
      <c r="D473" s="132" t="s">
        <v>143</v>
      </c>
      <c r="E473" s="133" t="s">
        <v>1028</v>
      </c>
      <c r="F473" s="134" t="s">
        <v>1029</v>
      </c>
      <c r="G473" s="135" t="s">
        <v>176</v>
      </c>
      <c r="H473" s="136">
        <v>243</v>
      </c>
      <c r="I473" s="137"/>
      <c r="J473" s="137">
        <f>ROUND(I473*H473,2)</f>
        <v>0</v>
      </c>
      <c r="K473" s="134" t="s">
        <v>147</v>
      </c>
      <c r="L473" s="31"/>
      <c r="M473" s="138" t="s">
        <v>3</v>
      </c>
      <c r="N473" s="139" t="s">
        <v>46</v>
      </c>
      <c r="O473" s="140">
        <v>0.13800000000000001</v>
      </c>
      <c r="P473" s="140">
        <f>O473*H473</f>
        <v>33.534000000000006</v>
      </c>
      <c r="Q473" s="140">
        <v>0</v>
      </c>
      <c r="R473" s="140">
        <f>Q473*H473</f>
        <v>0</v>
      </c>
      <c r="S473" s="140">
        <v>0</v>
      </c>
      <c r="T473" s="141">
        <f>S473*H473</f>
        <v>0</v>
      </c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R473" s="142" t="s">
        <v>217</v>
      </c>
      <c r="AT473" s="142" t="s">
        <v>143</v>
      </c>
      <c r="AU473" s="142" t="s">
        <v>85</v>
      </c>
      <c r="AY473" s="18" t="s">
        <v>141</v>
      </c>
      <c r="BE473" s="143">
        <f>IF(N473="základní",J473,0)</f>
        <v>0</v>
      </c>
      <c r="BF473" s="143">
        <f>IF(N473="snížená",J473,0)</f>
        <v>0</v>
      </c>
      <c r="BG473" s="143">
        <f>IF(N473="zákl. přenesená",J473,0)</f>
        <v>0</v>
      </c>
      <c r="BH473" s="143">
        <f>IF(N473="sníž. přenesená",J473,0)</f>
        <v>0</v>
      </c>
      <c r="BI473" s="143">
        <f>IF(N473="nulová",J473,0)</f>
        <v>0</v>
      </c>
      <c r="BJ473" s="18" t="s">
        <v>83</v>
      </c>
      <c r="BK473" s="143">
        <f>ROUND(I473*H473,2)</f>
        <v>0</v>
      </c>
      <c r="BL473" s="18" t="s">
        <v>217</v>
      </c>
      <c r="BM473" s="142" t="s">
        <v>1030</v>
      </c>
    </row>
    <row r="474" spans="1:65" s="15" customFormat="1">
      <c r="B474" s="159"/>
      <c r="D474" s="145" t="s">
        <v>150</v>
      </c>
      <c r="E474" s="160" t="s">
        <v>3</v>
      </c>
      <c r="F474" s="161" t="s">
        <v>1031</v>
      </c>
      <c r="H474" s="160" t="s">
        <v>3</v>
      </c>
      <c r="L474" s="159"/>
      <c r="M474" s="162"/>
      <c r="N474" s="163"/>
      <c r="O474" s="163"/>
      <c r="P474" s="163"/>
      <c r="Q474" s="163"/>
      <c r="R474" s="163"/>
      <c r="S474" s="163"/>
      <c r="T474" s="164"/>
      <c r="AT474" s="160" t="s">
        <v>150</v>
      </c>
      <c r="AU474" s="160" t="s">
        <v>85</v>
      </c>
      <c r="AV474" s="15" t="s">
        <v>83</v>
      </c>
      <c r="AW474" s="15" t="s">
        <v>35</v>
      </c>
      <c r="AX474" s="15" t="s">
        <v>75</v>
      </c>
      <c r="AY474" s="160" t="s">
        <v>141</v>
      </c>
    </row>
    <row r="475" spans="1:65" s="13" customFormat="1">
      <c r="B475" s="144"/>
      <c r="D475" s="145" t="s">
        <v>150</v>
      </c>
      <c r="E475" s="146" t="s">
        <v>3</v>
      </c>
      <c r="F475" s="147" t="s">
        <v>1032</v>
      </c>
      <c r="H475" s="148">
        <v>243</v>
      </c>
      <c r="L475" s="144"/>
      <c r="M475" s="149"/>
      <c r="N475" s="150"/>
      <c r="O475" s="150"/>
      <c r="P475" s="150"/>
      <c r="Q475" s="150"/>
      <c r="R475" s="150"/>
      <c r="S475" s="150"/>
      <c r="T475" s="151"/>
      <c r="AT475" s="146" t="s">
        <v>150</v>
      </c>
      <c r="AU475" s="146" t="s">
        <v>85</v>
      </c>
      <c r="AV475" s="13" t="s">
        <v>85</v>
      </c>
      <c r="AW475" s="13" t="s">
        <v>35</v>
      </c>
      <c r="AX475" s="13" t="s">
        <v>75</v>
      </c>
      <c r="AY475" s="146" t="s">
        <v>141</v>
      </c>
    </row>
    <row r="476" spans="1:65" s="14" customFormat="1">
      <c r="B476" s="152"/>
      <c r="D476" s="145" t="s">
        <v>150</v>
      </c>
      <c r="E476" s="153" t="s">
        <v>3</v>
      </c>
      <c r="F476" s="154" t="s">
        <v>152</v>
      </c>
      <c r="H476" s="155">
        <v>243</v>
      </c>
      <c r="L476" s="152"/>
      <c r="M476" s="156"/>
      <c r="N476" s="157"/>
      <c r="O476" s="157"/>
      <c r="P476" s="157"/>
      <c r="Q476" s="157"/>
      <c r="R476" s="157"/>
      <c r="S476" s="157"/>
      <c r="T476" s="158"/>
      <c r="AT476" s="153" t="s">
        <v>150</v>
      </c>
      <c r="AU476" s="153" t="s">
        <v>85</v>
      </c>
      <c r="AV476" s="14" t="s">
        <v>148</v>
      </c>
      <c r="AW476" s="14" t="s">
        <v>35</v>
      </c>
      <c r="AX476" s="14" t="s">
        <v>83</v>
      </c>
      <c r="AY476" s="153" t="s">
        <v>141</v>
      </c>
    </row>
    <row r="477" spans="1:65" s="2" customFormat="1" ht="14.4" customHeight="1">
      <c r="A477" s="30"/>
      <c r="B477" s="131"/>
      <c r="C477" s="165" t="s">
        <v>1033</v>
      </c>
      <c r="D477" s="165" t="s">
        <v>273</v>
      </c>
      <c r="E477" s="166" t="s">
        <v>1021</v>
      </c>
      <c r="F477" s="167" t="s">
        <v>1022</v>
      </c>
      <c r="G477" s="168" t="s">
        <v>185</v>
      </c>
      <c r="H477" s="169">
        <v>4.49</v>
      </c>
      <c r="I477" s="170"/>
      <c r="J477" s="170">
        <f>ROUND(I477*H477,2)</f>
        <v>0</v>
      </c>
      <c r="K477" s="167" t="s">
        <v>147</v>
      </c>
      <c r="L477" s="171"/>
      <c r="M477" s="172" t="s">
        <v>3</v>
      </c>
      <c r="N477" s="173" t="s">
        <v>46</v>
      </c>
      <c r="O477" s="140">
        <v>0</v>
      </c>
      <c r="P477" s="140">
        <f>O477*H477</f>
        <v>0</v>
      </c>
      <c r="Q477" s="140">
        <v>0.44</v>
      </c>
      <c r="R477" s="140">
        <f>Q477*H477</f>
        <v>1.9756</v>
      </c>
      <c r="S477" s="140">
        <v>0</v>
      </c>
      <c r="T477" s="141">
        <f>S477*H477</f>
        <v>0</v>
      </c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R477" s="142" t="s">
        <v>301</v>
      </c>
      <c r="AT477" s="142" t="s">
        <v>273</v>
      </c>
      <c r="AU477" s="142" t="s">
        <v>85</v>
      </c>
      <c r="AY477" s="18" t="s">
        <v>141</v>
      </c>
      <c r="BE477" s="143">
        <f>IF(N477="základní",J477,0)</f>
        <v>0</v>
      </c>
      <c r="BF477" s="143">
        <f>IF(N477="snížená",J477,0)</f>
        <v>0</v>
      </c>
      <c r="BG477" s="143">
        <f>IF(N477="zákl. přenesená",J477,0)</f>
        <v>0</v>
      </c>
      <c r="BH477" s="143">
        <f>IF(N477="sníž. přenesená",J477,0)</f>
        <v>0</v>
      </c>
      <c r="BI477" s="143">
        <f>IF(N477="nulová",J477,0)</f>
        <v>0</v>
      </c>
      <c r="BJ477" s="18" t="s">
        <v>83</v>
      </c>
      <c r="BK477" s="143">
        <f>ROUND(I477*H477,2)</f>
        <v>0</v>
      </c>
      <c r="BL477" s="18" t="s">
        <v>217</v>
      </c>
      <c r="BM477" s="142" t="s">
        <v>1034</v>
      </c>
    </row>
    <row r="478" spans="1:65" s="15" customFormat="1">
      <c r="B478" s="159"/>
      <c r="D478" s="145" t="s">
        <v>150</v>
      </c>
      <c r="E478" s="160" t="s">
        <v>3</v>
      </c>
      <c r="F478" s="161" t="s">
        <v>1035</v>
      </c>
      <c r="H478" s="160" t="s">
        <v>3</v>
      </c>
      <c r="L478" s="159"/>
      <c r="M478" s="162"/>
      <c r="N478" s="163"/>
      <c r="O478" s="163"/>
      <c r="P478" s="163"/>
      <c r="Q478" s="163"/>
      <c r="R478" s="163"/>
      <c r="S478" s="163"/>
      <c r="T478" s="164"/>
      <c r="AT478" s="160" t="s">
        <v>150</v>
      </c>
      <c r="AU478" s="160" t="s">
        <v>85</v>
      </c>
      <c r="AV478" s="15" t="s">
        <v>83</v>
      </c>
      <c r="AW478" s="15" t="s">
        <v>35</v>
      </c>
      <c r="AX478" s="15" t="s">
        <v>75</v>
      </c>
      <c r="AY478" s="160" t="s">
        <v>141</v>
      </c>
    </row>
    <row r="479" spans="1:65" s="13" customFormat="1">
      <c r="B479" s="144"/>
      <c r="D479" s="145" t="s">
        <v>150</v>
      </c>
      <c r="E479" s="146" t="s">
        <v>3</v>
      </c>
      <c r="F479" s="147" t="s">
        <v>1036</v>
      </c>
      <c r="H479" s="148">
        <v>4.0819999999999999</v>
      </c>
      <c r="L479" s="144"/>
      <c r="M479" s="149"/>
      <c r="N479" s="150"/>
      <c r="O479" s="150"/>
      <c r="P479" s="150"/>
      <c r="Q479" s="150"/>
      <c r="R479" s="150"/>
      <c r="S479" s="150"/>
      <c r="T479" s="151"/>
      <c r="AT479" s="146" t="s">
        <v>150</v>
      </c>
      <c r="AU479" s="146" t="s">
        <v>85</v>
      </c>
      <c r="AV479" s="13" t="s">
        <v>85</v>
      </c>
      <c r="AW479" s="13" t="s">
        <v>35</v>
      </c>
      <c r="AX479" s="13" t="s">
        <v>75</v>
      </c>
      <c r="AY479" s="146" t="s">
        <v>141</v>
      </c>
    </row>
    <row r="480" spans="1:65" s="14" customFormat="1">
      <c r="B480" s="152"/>
      <c r="D480" s="145" t="s">
        <v>150</v>
      </c>
      <c r="E480" s="153" t="s">
        <v>3</v>
      </c>
      <c r="F480" s="154" t="s">
        <v>152</v>
      </c>
      <c r="H480" s="155">
        <v>4.0819999999999999</v>
      </c>
      <c r="L480" s="152"/>
      <c r="M480" s="156"/>
      <c r="N480" s="157"/>
      <c r="O480" s="157"/>
      <c r="P480" s="157"/>
      <c r="Q480" s="157"/>
      <c r="R480" s="157"/>
      <c r="S480" s="157"/>
      <c r="T480" s="158"/>
      <c r="AT480" s="153" t="s">
        <v>150</v>
      </c>
      <c r="AU480" s="153" t="s">
        <v>85</v>
      </c>
      <c r="AV480" s="14" t="s">
        <v>148</v>
      </c>
      <c r="AW480" s="14" t="s">
        <v>35</v>
      </c>
      <c r="AX480" s="14" t="s">
        <v>83</v>
      </c>
      <c r="AY480" s="153" t="s">
        <v>141</v>
      </c>
    </row>
    <row r="481" spans="1:65" s="13" customFormat="1">
      <c r="B481" s="144"/>
      <c r="D481" s="145" t="s">
        <v>150</v>
      </c>
      <c r="F481" s="147" t="s">
        <v>1037</v>
      </c>
      <c r="H481" s="148">
        <v>4.49</v>
      </c>
      <c r="L481" s="144"/>
      <c r="M481" s="149"/>
      <c r="N481" s="150"/>
      <c r="O481" s="150"/>
      <c r="P481" s="150"/>
      <c r="Q481" s="150"/>
      <c r="R481" s="150"/>
      <c r="S481" s="150"/>
      <c r="T481" s="151"/>
      <c r="AT481" s="146" t="s">
        <v>150</v>
      </c>
      <c r="AU481" s="146" t="s">
        <v>85</v>
      </c>
      <c r="AV481" s="13" t="s">
        <v>85</v>
      </c>
      <c r="AW481" s="13" t="s">
        <v>4</v>
      </c>
      <c r="AX481" s="13" t="s">
        <v>83</v>
      </c>
      <c r="AY481" s="146" t="s">
        <v>141</v>
      </c>
    </row>
    <row r="482" spans="1:65" s="2" customFormat="1" ht="24.15" customHeight="1">
      <c r="A482" s="30"/>
      <c r="B482" s="131"/>
      <c r="C482" s="132" t="s">
        <v>1038</v>
      </c>
      <c r="D482" s="132" t="s">
        <v>143</v>
      </c>
      <c r="E482" s="133" t="s">
        <v>1039</v>
      </c>
      <c r="F482" s="134" t="s">
        <v>1040</v>
      </c>
      <c r="G482" s="135" t="s">
        <v>234</v>
      </c>
      <c r="H482" s="136">
        <v>1.786</v>
      </c>
      <c r="I482" s="137"/>
      <c r="J482" s="137">
        <f>ROUND(I482*H482,2)</f>
        <v>0</v>
      </c>
      <c r="K482" s="134" t="s">
        <v>147</v>
      </c>
      <c r="L482" s="31"/>
      <c r="M482" s="138" t="s">
        <v>3</v>
      </c>
      <c r="N482" s="139" t="s">
        <v>46</v>
      </c>
      <c r="O482" s="140">
        <v>1.1559999999999999</v>
      </c>
      <c r="P482" s="140">
        <f>O482*H482</f>
        <v>2.064616</v>
      </c>
      <c r="Q482" s="140">
        <v>0</v>
      </c>
      <c r="R482" s="140">
        <f>Q482*H482</f>
        <v>0</v>
      </c>
      <c r="S482" s="140">
        <v>0</v>
      </c>
      <c r="T482" s="141">
        <f>S482*H482</f>
        <v>0</v>
      </c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R482" s="142" t="s">
        <v>217</v>
      </c>
      <c r="AT482" s="142" t="s">
        <v>143</v>
      </c>
      <c r="AU482" s="142" t="s">
        <v>85</v>
      </c>
      <c r="AY482" s="18" t="s">
        <v>141</v>
      </c>
      <c r="BE482" s="143">
        <f>IF(N482="základní",J482,0)</f>
        <v>0</v>
      </c>
      <c r="BF482" s="143">
        <f>IF(N482="snížená",J482,0)</f>
        <v>0</v>
      </c>
      <c r="BG482" s="143">
        <f>IF(N482="zákl. přenesená",J482,0)</f>
        <v>0</v>
      </c>
      <c r="BH482" s="143">
        <f>IF(N482="sníž. přenesená",J482,0)</f>
        <v>0</v>
      </c>
      <c r="BI482" s="143">
        <f>IF(N482="nulová",J482,0)</f>
        <v>0</v>
      </c>
      <c r="BJ482" s="18" t="s">
        <v>83</v>
      </c>
      <c r="BK482" s="143">
        <f>ROUND(I482*H482,2)</f>
        <v>0</v>
      </c>
      <c r="BL482" s="18" t="s">
        <v>217</v>
      </c>
      <c r="BM482" s="142" t="s">
        <v>1041</v>
      </c>
    </row>
    <row r="483" spans="1:65" s="13" customFormat="1">
      <c r="B483" s="144"/>
      <c r="D483" s="145" t="s">
        <v>150</v>
      </c>
      <c r="E483" s="146" t="s">
        <v>3</v>
      </c>
      <c r="F483" s="147" t="s">
        <v>1042</v>
      </c>
      <c r="H483" s="148">
        <v>1.786</v>
      </c>
      <c r="L483" s="144"/>
      <c r="M483" s="149"/>
      <c r="N483" s="150"/>
      <c r="O483" s="150"/>
      <c r="P483" s="150"/>
      <c r="Q483" s="150"/>
      <c r="R483" s="150"/>
      <c r="S483" s="150"/>
      <c r="T483" s="151"/>
      <c r="AT483" s="146" t="s">
        <v>150</v>
      </c>
      <c r="AU483" s="146" t="s">
        <v>85</v>
      </c>
      <c r="AV483" s="13" t="s">
        <v>85</v>
      </c>
      <c r="AW483" s="13" t="s">
        <v>35</v>
      </c>
      <c r="AX483" s="13" t="s">
        <v>75</v>
      </c>
      <c r="AY483" s="146" t="s">
        <v>141</v>
      </c>
    </row>
    <row r="484" spans="1:65" s="14" customFormat="1">
      <c r="B484" s="152"/>
      <c r="D484" s="145" t="s">
        <v>150</v>
      </c>
      <c r="E484" s="153" t="s">
        <v>3</v>
      </c>
      <c r="F484" s="154" t="s">
        <v>152</v>
      </c>
      <c r="H484" s="155">
        <v>1.786</v>
      </c>
      <c r="L484" s="152"/>
      <c r="M484" s="156"/>
      <c r="N484" s="157"/>
      <c r="O484" s="157"/>
      <c r="P484" s="157"/>
      <c r="Q484" s="157"/>
      <c r="R484" s="157"/>
      <c r="S484" s="157"/>
      <c r="T484" s="158"/>
      <c r="AT484" s="153" t="s">
        <v>150</v>
      </c>
      <c r="AU484" s="153" t="s">
        <v>85</v>
      </c>
      <c r="AV484" s="14" t="s">
        <v>148</v>
      </c>
      <c r="AW484" s="14" t="s">
        <v>35</v>
      </c>
      <c r="AX484" s="14" t="s">
        <v>83</v>
      </c>
      <c r="AY484" s="153" t="s">
        <v>141</v>
      </c>
    </row>
    <row r="485" spans="1:65" s="2" customFormat="1" ht="24.15" customHeight="1">
      <c r="A485" s="30"/>
      <c r="B485" s="131"/>
      <c r="C485" s="132" t="s">
        <v>1043</v>
      </c>
      <c r="D485" s="132" t="s">
        <v>143</v>
      </c>
      <c r="E485" s="133" t="s">
        <v>1044</v>
      </c>
      <c r="F485" s="134" t="s">
        <v>1045</v>
      </c>
      <c r="G485" s="135" t="s">
        <v>234</v>
      </c>
      <c r="H485" s="136">
        <v>1.786</v>
      </c>
      <c r="I485" s="137"/>
      <c r="J485" s="137">
        <f>ROUND(I485*H485,2)</f>
        <v>0</v>
      </c>
      <c r="K485" s="134" t="s">
        <v>147</v>
      </c>
      <c r="L485" s="31"/>
      <c r="M485" s="138" t="s">
        <v>3</v>
      </c>
      <c r="N485" s="139" t="s">
        <v>46</v>
      </c>
      <c r="O485" s="140">
        <v>1.57</v>
      </c>
      <c r="P485" s="140">
        <f>O485*H485</f>
        <v>2.80402</v>
      </c>
      <c r="Q485" s="140">
        <v>0</v>
      </c>
      <c r="R485" s="140">
        <f>Q485*H485</f>
        <v>0</v>
      </c>
      <c r="S485" s="140">
        <v>0</v>
      </c>
      <c r="T485" s="141">
        <f>S485*H485</f>
        <v>0</v>
      </c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R485" s="142" t="s">
        <v>217</v>
      </c>
      <c r="AT485" s="142" t="s">
        <v>143</v>
      </c>
      <c r="AU485" s="142" t="s">
        <v>85</v>
      </c>
      <c r="AY485" s="18" t="s">
        <v>141</v>
      </c>
      <c r="BE485" s="143">
        <f>IF(N485="základní",J485,0)</f>
        <v>0</v>
      </c>
      <c r="BF485" s="143">
        <f>IF(N485="snížená",J485,0)</f>
        <v>0</v>
      </c>
      <c r="BG485" s="143">
        <f>IF(N485="zákl. přenesená",J485,0)</f>
        <v>0</v>
      </c>
      <c r="BH485" s="143">
        <f>IF(N485="sníž. přenesená",J485,0)</f>
        <v>0</v>
      </c>
      <c r="BI485" s="143">
        <f>IF(N485="nulová",J485,0)</f>
        <v>0</v>
      </c>
      <c r="BJ485" s="18" t="s">
        <v>83</v>
      </c>
      <c r="BK485" s="143">
        <f>ROUND(I485*H485,2)</f>
        <v>0</v>
      </c>
      <c r="BL485" s="18" t="s">
        <v>217</v>
      </c>
      <c r="BM485" s="142" t="s">
        <v>1046</v>
      </c>
    </row>
    <row r="486" spans="1:65" s="2" customFormat="1" ht="37.950000000000003" customHeight="1">
      <c r="A486" s="30"/>
      <c r="B486" s="131"/>
      <c r="C486" s="132" t="s">
        <v>1047</v>
      </c>
      <c r="D486" s="132" t="s">
        <v>143</v>
      </c>
      <c r="E486" s="133" t="s">
        <v>1048</v>
      </c>
      <c r="F486" s="134" t="s">
        <v>1049</v>
      </c>
      <c r="G486" s="135" t="s">
        <v>234</v>
      </c>
      <c r="H486" s="136">
        <v>10.842000000000001</v>
      </c>
      <c r="I486" s="137"/>
      <c r="J486" s="137">
        <f>ROUND(I486*H486,2)</f>
        <v>0</v>
      </c>
      <c r="K486" s="134" t="s">
        <v>147</v>
      </c>
      <c r="L486" s="31"/>
      <c r="M486" s="138" t="s">
        <v>3</v>
      </c>
      <c r="N486" s="139" t="s">
        <v>46</v>
      </c>
      <c r="O486" s="140">
        <v>2.46</v>
      </c>
      <c r="P486" s="140">
        <f>O486*H486</f>
        <v>26.671320000000001</v>
      </c>
      <c r="Q486" s="140">
        <v>0</v>
      </c>
      <c r="R486" s="140">
        <f>Q486*H486</f>
        <v>0</v>
      </c>
      <c r="S486" s="140">
        <v>0</v>
      </c>
      <c r="T486" s="141">
        <f>S486*H486</f>
        <v>0</v>
      </c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R486" s="142" t="s">
        <v>217</v>
      </c>
      <c r="AT486" s="142" t="s">
        <v>143</v>
      </c>
      <c r="AU486" s="142" t="s">
        <v>85</v>
      </c>
      <c r="AY486" s="18" t="s">
        <v>141</v>
      </c>
      <c r="BE486" s="143">
        <f>IF(N486="základní",J486,0)</f>
        <v>0</v>
      </c>
      <c r="BF486" s="143">
        <f>IF(N486="snížená",J486,0)</f>
        <v>0</v>
      </c>
      <c r="BG486" s="143">
        <f>IF(N486="zákl. přenesená",J486,0)</f>
        <v>0</v>
      </c>
      <c r="BH486" s="143">
        <f>IF(N486="sníž. přenesená",J486,0)</f>
        <v>0</v>
      </c>
      <c r="BI486" s="143">
        <f>IF(N486="nulová",J486,0)</f>
        <v>0</v>
      </c>
      <c r="BJ486" s="18" t="s">
        <v>83</v>
      </c>
      <c r="BK486" s="143">
        <f>ROUND(I486*H486,2)</f>
        <v>0</v>
      </c>
      <c r="BL486" s="18" t="s">
        <v>217</v>
      </c>
      <c r="BM486" s="142" t="s">
        <v>1050</v>
      </c>
    </row>
    <row r="487" spans="1:65" s="2" customFormat="1" ht="24.15" customHeight="1">
      <c r="A487" s="30"/>
      <c r="B487" s="131"/>
      <c r="C487" s="132" t="s">
        <v>1051</v>
      </c>
      <c r="D487" s="132" t="s">
        <v>143</v>
      </c>
      <c r="E487" s="133" t="s">
        <v>1052</v>
      </c>
      <c r="F487" s="134" t="s">
        <v>1053</v>
      </c>
      <c r="G487" s="135" t="s">
        <v>234</v>
      </c>
      <c r="H487" s="136">
        <v>7.5670000000000002</v>
      </c>
      <c r="I487" s="137"/>
      <c r="J487" s="137">
        <f>ROUND(I487*H487,2)</f>
        <v>0</v>
      </c>
      <c r="K487" s="134" t="s">
        <v>147</v>
      </c>
      <c r="L487" s="31"/>
      <c r="M487" s="138" t="s">
        <v>3</v>
      </c>
      <c r="N487" s="139" t="s">
        <v>46</v>
      </c>
      <c r="O487" s="140">
        <v>1.32</v>
      </c>
      <c r="P487" s="140">
        <f>O487*H487</f>
        <v>9.9884400000000007</v>
      </c>
      <c r="Q487" s="140">
        <v>0</v>
      </c>
      <c r="R487" s="140">
        <f>Q487*H487</f>
        <v>0</v>
      </c>
      <c r="S487" s="140">
        <v>0</v>
      </c>
      <c r="T487" s="141">
        <f>S487*H487</f>
        <v>0</v>
      </c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R487" s="142" t="s">
        <v>217</v>
      </c>
      <c r="AT487" s="142" t="s">
        <v>143</v>
      </c>
      <c r="AU487" s="142" t="s">
        <v>85</v>
      </c>
      <c r="AY487" s="18" t="s">
        <v>141</v>
      </c>
      <c r="BE487" s="143">
        <f>IF(N487="základní",J487,0)</f>
        <v>0</v>
      </c>
      <c r="BF487" s="143">
        <f>IF(N487="snížená",J487,0)</f>
        <v>0</v>
      </c>
      <c r="BG487" s="143">
        <f>IF(N487="zákl. přenesená",J487,0)</f>
        <v>0</v>
      </c>
      <c r="BH487" s="143">
        <f>IF(N487="sníž. přenesená",J487,0)</f>
        <v>0</v>
      </c>
      <c r="BI487" s="143">
        <f>IF(N487="nulová",J487,0)</f>
        <v>0</v>
      </c>
      <c r="BJ487" s="18" t="s">
        <v>83</v>
      </c>
      <c r="BK487" s="143">
        <f>ROUND(I487*H487,2)</f>
        <v>0</v>
      </c>
      <c r="BL487" s="18" t="s">
        <v>217</v>
      </c>
      <c r="BM487" s="142" t="s">
        <v>1054</v>
      </c>
    </row>
    <row r="488" spans="1:65" s="12" customFormat="1" ht="22.95" customHeight="1">
      <c r="B488" s="119"/>
      <c r="D488" s="120" t="s">
        <v>74</v>
      </c>
      <c r="E488" s="129" t="s">
        <v>1055</v>
      </c>
      <c r="F488" s="129" t="s">
        <v>1056</v>
      </c>
      <c r="J488" s="130">
        <f>BK488</f>
        <v>0</v>
      </c>
      <c r="L488" s="119"/>
      <c r="M488" s="123"/>
      <c r="N488" s="124"/>
      <c r="O488" s="124"/>
      <c r="P488" s="125">
        <f>SUM(P489:P504)</f>
        <v>256.84434000000005</v>
      </c>
      <c r="Q488" s="124"/>
      <c r="R488" s="125">
        <f>SUM(R489:R504)</f>
        <v>0.52000920000000006</v>
      </c>
      <c r="S488" s="124"/>
      <c r="T488" s="126">
        <f>SUM(T489:T504)</f>
        <v>2.7026500000000002E-2</v>
      </c>
      <c r="AR488" s="120" t="s">
        <v>85</v>
      </c>
      <c r="AT488" s="127" t="s">
        <v>74</v>
      </c>
      <c r="AU488" s="127" t="s">
        <v>83</v>
      </c>
      <c r="AY488" s="120" t="s">
        <v>141</v>
      </c>
      <c r="BK488" s="128">
        <f>SUM(BK489:BK504)</f>
        <v>0</v>
      </c>
    </row>
    <row r="489" spans="1:65" s="2" customFormat="1" ht="14.4" customHeight="1">
      <c r="A489" s="30"/>
      <c r="B489" s="131"/>
      <c r="C489" s="132" t="s">
        <v>1057</v>
      </c>
      <c r="D489" s="132" t="s">
        <v>143</v>
      </c>
      <c r="E489" s="133" t="s">
        <v>1058</v>
      </c>
      <c r="F489" s="134" t="s">
        <v>1059</v>
      </c>
      <c r="G489" s="135" t="s">
        <v>146</v>
      </c>
      <c r="H489" s="136">
        <v>155.92500000000001</v>
      </c>
      <c r="I489" s="137"/>
      <c r="J489" s="137">
        <f>ROUND(I489*H489,2)</f>
        <v>0</v>
      </c>
      <c r="K489" s="134" t="s">
        <v>147</v>
      </c>
      <c r="L489" s="31"/>
      <c r="M489" s="138" t="s">
        <v>3</v>
      </c>
      <c r="N489" s="139" t="s">
        <v>46</v>
      </c>
      <c r="O489" s="140">
        <v>8.3000000000000004E-2</v>
      </c>
      <c r="P489" s="140">
        <f>O489*H489</f>
        <v>12.941775000000002</v>
      </c>
      <c r="Q489" s="140">
        <v>0</v>
      </c>
      <c r="R489" s="140">
        <f>Q489*H489</f>
        <v>0</v>
      </c>
      <c r="S489" s="140">
        <v>0</v>
      </c>
      <c r="T489" s="141">
        <f>S489*H489</f>
        <v>0</v>
      </c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R489" s="142" t="s">
        <v>217</v>
      </c>
      <c r="AT489" s="142" t="s">
        <v>143</v>
      </c>
      <c r="AU489" s="142" t="s">
        <v>85</v>
      </c>
      <c r="AY489" s="18" t="s">
        <v>141</v>
      </c>
      <c r="BE489" s="143">
        <f>IF(N489="základní",J489,0)</f>
        <v>0</v>
      </c>
      <c r="BF489" s="143">
        <f>IF(N489="snížená",J489,0)</f>
        <v>0</v>
      </c>
      <c r="BG489" s="143">
        <f>IF(N489="zákl. přenesená",J489,0)</f>
        <v>0</v>
      </c>
      <c r="BH489" s="143">
        <f>IF(N489="sníž. přenesená",J489,0)</f>
        <v>0</v>
      </c>
      <c r="BI489" s="143">
        <f>IF(N489="nulová",J489,0)</f>
        <v>0</v>
      </c>
      <c r="BJ489" s="18" t="s">
        <v>83</v>
      </c>
      <c r="BK489" s="143">
        <f>ROUND(I489*H489,2)</f>
        <v>0</v>
      </c>
      <c r="BL489" s="18" t="s">
        <v>217</v>
      </c>
      <c r="BM489" s="142" t="s">
        <v>1060</v>
      </c>
    </row>
    <row r="490" spans="1:65" s="2" customFormat="1" ht="24.15" customHeight="1">
      <c r="A490" s="30"/>
      <c r="B490" s="131"/>
      <c r="C490" s="165" t="s">
        <v>1061</v>
      </c>
      <c r="D490" s="165" t="s">
        <v>273</v>
      </c>
      <c r="E490" s="166" t="s">
        <v>1062</v>
      </c>
      <c r="F490" s="167" t="s">
        <v>1063</v>
      </c>
      <c r="G490" s="168" t="s">
        <v>146</v>
      </c>
      <c r="H490" s="169">
        <v>171.518</v>
      </c>
      <c r="I490" s="170"/>
      <c r="J490" s="170">
        <f>ROUND(I490*H490,2)</f>
        <v>0</v>
      </c>
      <c r="K490" s="167" t="s">
        <v>147</v>
      </c>
      <c r="L490" s="171"/>
      <c r="M490" s="172" t="s">
        <v>3</v>
      </c>
      <c r="N490" s="173" t="s">
        <v>46</v>
      </c>
      <c r="O490" s="140">
        <v>0</v>
      </c>
      <c r="P490" s="140">
        <f>O490*H490</f>
        <v>0</v>
      </c>
      <c r="Q490" s="140">
        <v>4.0000000000000002E-4</v>
      </c>
      <c r="R490" s="140">
        <f>Q490*H490</f>
        <v>6.8607200000000007E-2</v>
      </c>
      <c r="S490" s="140">
        <v>0</v>
      </c>
      <c r="T490" s="141">
        <f>S490*H490</f>
        <v>0</v>
      </c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R490" s="142" t="s">
        <v>301</v>
      </c>
      <c r="AT490" s="142" t="s">
        <v>273</v>
      </c>
      <c r="AU490" s="142" t="s">
        <v>85</v>
      </c>
      <c r="AY490" s="18" t="s">
        <v>141</v>
      </c>
      <c r="BE490" s="143">
        <f>IF(N490="základní",J490,0)</f>
        <v>0</v>
      </c>
      <c r="BF490" s="143">
        <f>IF(N490="snížená",J490,0)</f>
        <v>0</v>
      </c>
      <c r="BG490" s="143">
        <f>IF(N490="zákl. přenesená",J490,0)</f>
        <v>0</v>
      </c>
      <c r="BH490" s="143">
        <f>IF(N490="sníž. přenesená",J490,0)</f>
        <v>0</v>
      </c>
      <c r="BI490" s="143">
        <f>IF(N490="nulová",J490,0)</f>
        <v>0</v>
      </c>
      <c r="BJ490" s="18" t="s">
        <v>83</v>
      </c>
      <c r="BK490" s="143">
        <f>ROUND(I490*H490,2)</f>
        <v>0</v>
      </c>
      <c r="BL490" s="18" t="s">
        <v>217</v>
      </c>
      <c r="BM490" s="142" t="s">
        <v>1064</v>
      </c>
    </row>
    <row r="491" spans="1:65" s="13" customFormat="1">
      <c r="B491" s="144"/>
      <c r="D491" s="145" t="s">
        <v>150</v>
      </c>
      <c r="F491" s="147" t="s">
        <v>1065</v>
      </c>
      <c r="H491" s="148">
        <v>171.518</v>
      </c>
      <c r="L491" s="144"/>
      <c r="M491" s="149"/>
      <c r="N491" s="150"/>
      <c r="O491" s="150"/>
      <c r="P491" s="150"/>
      <c r="Q491" s="150"/>
      <c r="R491" s="150"/>
      <c r="S491" s="150"/>
      <c r="T491" s="151"/>
      <c r="AT491" s="146" t="s">
        <v>150</v>
      </c>
      <c r="AU491" s="146" t="s">
        <v>85</v>
      </c>
      <c r="AV491" s="13" t="s">
        <v>85</v>
      </c>
      <c r="AW491" s="13" t="s">
        <v>4</v>
      </c>
      <c r="AX491" s="13" t="s">
        <v>83</v>
      </c>
      <c r="AY491" s="146" t="s">
        <v>141</v>
      </c>
    </row>
    <row r="492" spans="1:65" s="2" customFormat="1" ht="14.4" customHeight="1">
      <c r="A492" s="30"/>
      <c r="B492" s="131"/>
      <c r="C492" s="132" t="s">
        <v>1066</v>
      </c>
      <c r="D492" s="132" t="s">
        <v>143</v>
      </c>
      <c r="E492" s="133" t="s">
        <v>1067</v>
      </c>
      <c r="F492" s="134" t="s">
        <v>1068</v>
      </c>
      <c r="G492" s="135" t="s">
        <v>176</v>
      </c>
      <c r="H492" s="136">
        <v>14.15</v>
      </c>
      <c r="I492" s="137"/>
      <c r="J492" s="137">
        <f>ROUND(I492*H492,2)</f>
        <v>0</v>
      </c>
      <c r="K492" s="134" t="s">
        <v>147</v>
      </c>
      <c r="L492" s="31"/>
      <c r="M492" s="138" t="s">
        <v>3</v>
      </c>
      <c r="N492" s="139" t="s">
        <v>46</v>
      </c>
      <c r="O492" s="140">
        <v>0.43</v>
      </c>
      <c r="P492" s="140">
        <f>O492*H492</f>
        <v>6.0845000000000002</v>
      </c>
      <c r="Q492" s="140">
        <v>0</v>
      </c>
      <c r="R492" s="140">
        <f>Q492*H492</f>
        <v>0</v>
      </c>
      <c r="S492" s="140">
        <v>1.91E-3</v>
      </c>
      <c r="T492" s="141">
        <f>S492*H492</f>
        <v>2.7026500000000002E-2</v>
      </c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R492" s="142" t="s">
        <v>217</v>
      </c>
      <c r="AT492" s="142" t="s">
        <v>143</v>
      </c>
      <c r="AU492" s="142" t="s">
        <v>85</v>
      </c>
      <c r="AY492" s="18" t="s">
        <v>141</v>
      </c>
      <c r="BE492" s="143">
        <f>IF(N492="základní",J492,0)</f>
        <v>0</v>
      </c>
      <c r="BF492" s="143">
        <f>IF(N492="snížená",J492,0)</f>
        <v>0</v>
      </c>
      <c r="BG492" s="143">
        <f>IF(N492="zákl. přenesená",J492,0)</f>
        <v>0</v>
      </c>
      <c r="BH492" s="143">
        <f>IF(N492="sníž. přenesená",J492,0)</f>
        <v>0</v>
      </c>
      <c r="BI492" s="143">
        <f>IF(N492="nulová",J492,0)</f>
        <v>0</v>
      </c>
      <c r="BJ492" s="18" t="s">
        <v>83</v>
      </c>
      <c r="BK492" s="143">
        <f>ROUND(I492*H492,2)</f>
        <v>0</v>
      </c>
      <c r="BL492" s="18" t="s">
        <v>217</v>
      </c>
      <c r="BM492" s="142" t="s">
        <v>1069</v>
      </c>
    </row>
    <row r="493" spans="1:65" s="13" customFormat="1">
      <c r="B493" s="144"/>
      <c r="D493" s="145" t="s">
        <v>150</v>
      </c>
      <c r="E493" s="146" t="s">
        <v>3</v>
      </c>
      <c r="F493" s="147" t="s">
        <v>1070</v>
      </c>
      <c r="H493" s="148">
        <v>14.15</v>
      </c>
      <c r="L493" s="144"/>
      <c r="M493" s="149"/>
      <c r="N493" s="150"/>
      <c r="O493" s="150"/>
      <c r="P493" s="150"/>
      <c r="Q493" s="150"/>
      <c r="R493" s="150"/>
      <c r="S493" s="150"/>
      <c r="T493" s="151"/>
      <c r="AT493" s="146" t="s">
        <v>150</v>
      </c>
      <c r="AU493" s="146" t="s">
        <v>85</v>
      </c>
      <c r="AV493" s="13" t="s">
        <v>85</v>
      </c>
      <c r="AW493" s="13" t="s">
        <v>35</v>
      </c>
      <c r="AX493" s="13" t="s">
        <v>75</v>
      </c>
      <c r="AY493" s="146" t="s">
        <v>141</v>
      </c>
    </row>
    <row r="494" spans="1:65" s="14" customFormat="1">
      <c r="B494" s="152"/>
      <c r="D494" s="145" t="s">
        <v>150</v>
      </c>
      <c r="E494" s="153" t="s">
        <v>3</v>
      </c>
      <c r="F494" s="154" t="s">
        <v>152</v>
      </c>
      <c r="H494" s="155">
        <v>14.15</v>
      </c>
      <c r="L494" s="152"/>
      <c r="M494" s="156"/>
      <c r="N494" s="157"/>
      <c r="O494" s="157"/>
      <c r="P494" s="157"/>
      <c r="Q494" s="157"/>
      <c r="R494" s="157"/>
      <c r="S494" s="157"/>
      <c r="T494" s="158"/>
      <c r="AT494" s="153" t="s">
        <v>150</v>
      </c>
      <c r="AU494" s="153" t="s">
        <v>85</v>
      </c>
      <c r="AV494" s="14" t="s">
        <v>148</v>
      </c>
      <c r="AW494" s="14" t="s">
        <v>35</v>
      </c>
      <c r="AX494" s="14" t="s">
        <v>83</v>
      </c>
      <c r="AY494" s="153" t="s">
        <v>141</v>
      </c>
    </row>
    <row r="495" spans="1:65" s="2" customFormat="1" ht="24.15" customHeight="1">
      <c r="A495" s="30"/>
      <c r="B495" s="131"/>
      <c r="C495" s="132" t="s">
        <v>1071</v>
      </c>
      <c r="D495" s="132" t="s">
        <v>143</v>
      </c>
      <c r="E495" s="133" t="s">
        <v>1072</v>
      </c>
      <c r="F495" s="134" t="s">
        <v>1073</v>
      </c>
      <c r="G495" s="135" t="s">
        <v>146</v>
      </c>
      <c r="H495" s="136">
        <v>155.92500000000001</v>
      </c>
      <c r="I495" s="137"/>
      <c r="J495" s="137">
        <f>ROUND(I495*H495,2)</f>
        <v>0</v>
      </c>
      <c r="K495" s="134" t="s">
        <v>147</v>
      </c>
      <c r="L495" s="31"/>
      <c r="M495" s="138" t="s">
        <v>3</v>
      </c>
      <c r="N495" s="139" t="s">
        <v>46</v>
      </c>
      <c r="O495" s="140">
        <v>1.405</v>
      </c>
      <c r="P495" s="140">
        <f>O495*H495</f>
        <v>219.07462500000003</v>
      </c>
      <c r="Q495" s="140">
        <v>2.64E-3</v>
      </c>
      <c r="R495" s="140">
        <f>Q495*H495</f>
        <v>0.41164200000000001</v>
      </c>
      <c r="S495" s="140">
        <v>0</v>
      </c>
      <c r="T495" s="141">
        <f>S495*H495</f>
        <v>0</v>
      </c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R495" s="142" t="s">
        <v>217</v>
      </c>
      <c r="AT495" s="142" t="s">
        <v>143</v>
      </c>
      <c r="AU495" s="142" t="s">
        <v>85</v>
      </c>
      <c r="AY495" s="18" t="s">
        <v>141</v>
      </c>
      <c r="BE495" s="143">
        <f>IF(N495="základní",J495,0)</f>
        <v>0</v>
      </c>
      <c r="BF495" s="143">
        <f>IF(N495="snížená",J495,0)</f>
        <v>0</v>
      </c>
      <c r="BG495" s="143">
        <f>IF(N495="zákl. přenesená",J495,0)</f>
        <v>0</v>
      </c>
      <c r="BH495" s="143">
        <f>IF(N495="sníž. přenesená",J495,0)</f>
        <v>0</v>
      </c>
      <c r="BI495" s="143">
        <f>IF(N495="nulová",J495,0)</f>
        <v>0</v>
      </c>
      <c r="BJ495" s="18" t="s">
        <v>83</v>
      </c>
      <c r="BK495" s="143">
        <f>ROUND(I495*H495,2)</f>
        <v>0</v>
      </c>
      <c r="BL495" s="18" t="s">
        <v>217</v>
      </c>
      <c r="BM495" s="142" t="s">
        <v>1074</v>
      </c>
    </row>
    <row r="496" spans="1:65" s="15" customFormat="1">
      <c r="B496" s="159"/>
      <c r="D496" s="145" t="s">
        <v>150</v>
      </c>
      <c r="E496" s="160" t="s">
        <v>3</v>
      </c>
      <c r="F496" s="161" t="s">
        <v>885</v>
      </c>
      <c r="H496" s="160" t="s">
        <v>3</v>
      </c>
      <c r="L496" s="159"/>
      <c r="M496" s="162"/>
      <c r="N496" s="163"/>
      <c r="O496" s="163"/>
      <c r="P496" s="163"/>
      <c r="Q496" s="163"/>
      <c r="R496" s="163"/>
      <c r="S496" s="163"/>
      <c r="T496" s="164"/>
      <c r="AT496" s="160" t="s">
        <v>150</v>
      </c>
      <c r="AU496" s="160" t="s">
        <v>85</v>
      </c>
      <c r="AV496" s="15" t="s">
        <v>83</v>
      </c>
      <c r="AW496" s="15" t="s">
        <v>35</v>
      </c>
      <c r="AX496" s="15" t="s">
        <v>75</v>
      </c>
      <c r="AY496" s="160" t="s">
        <v>141</v>
      </c>
    </row>
    <row r="497" spans="1:65" s="13" customFormat="1">
      <c r="B497" s="144"/>
      <c r="D497" s="145" t="s">
        <v>150</v>
      </c>
      <c r="E497" s="146" t="s">
        <v>3</v>
      </c>
      <c r="F497" s="147" t="s">
        <v>542</v>
      </c>
      <c r="H497" s="148">
        <v>36</v>
      </c>
      <c r="L497" s="144"/>
      <c r="M497" s="149"/>
      <c r="N497" s="150"/>
      <c r="O497" s="150"/>
      <c r="P497" s="150"/>
      <c r="Q497" s="150"/>
      <c r="R497" s="150"/>
      <c r="S497" s="150"/>
      <c r="T497" s="151"/>
      <c r="AT497" s="146" t="s">
        <v>150</v>
      </c>
      <c r="AU497" s="146" t="s">
        <v>85</v>
      </c>
      <c r="AV497" s="13" t="s">
        <v>85</v>
      </c>
      <c r="AW497" s="13" t="s">
        <v>35</v>
      </c>
      <c r="AX497" s="13" t="s">
        <v>75</v>
      </c>
      <c r="AY497" s="146" t="s">
        <v>141</v>
      </c>
    </row>
    <row r="498" spans="1:65" s="13" customFormat="1">
      <c r="B498" s="144"/>
      <c r="D498" s="145" t="s">
        <v>150</v>
      </c>
      <c r="E498" s="146" t="s">
        <v>3</v>
      </c>
      <c r="F498" s="147" t="s">
        <v>566</v>
      </c>
      <c r="H498" s="148">
        <v>90</v>
      </c>
      <c r="L498" s="144"/>
      <c r="M498" s="149"/>
      <c r="N498" s="150"/>
      <c r="O498" s="150"/>
      <c r="P498" s="150"/>
      <c r="Q498" s="150"/>
      <c r="R498" s="150"/>
      <c r="S498" s="150"/>
      <c r="T498" s="151"/>
      <c r="AT498" s="146" t="s">
        <v>150</v>
      </c>
      <c r="AU498" s="146" t="s">
        <v>85</v>
      </c>
      <c r="AV498" s="13" t="s">
        <v>85</v>
      </c>
      <c r="AW498" s="13" t="s">
        <v>35</v>
      </c>
      <c r="AX498" s="13" t="s">
        <v>75</v>
      </c>
      <c r="AY498" s="146" t="s">
        <v>141</v>
      </c>
    </row>
    <row r="499" spans="1:65" s="13" customFormat="1">
      <c r="B499" s="144"/>
      <c r="D499" s="145" t="s">
        <v>150</v>
      </c>
      <c r="E499" s="146" t="s">
        <v>3</v>
      </c>
      <c r="F499" s="147" t="s">
        <v>887</v>
      </c>
      <c r="H499" s="148">
        <v>29.925000000000001</v>
      </c>
      <c r="L499" s="144"/>
      <c r="M499" s="149"/>
      <c r="N499" s="150"/>
      <c r="O499" s="150"/>
      <c r="P499" s="150"/>
      <c r="Q499" s="150"/>
      <c r="R499" s="150"/>
      <c r="S499" s="150"/>
      <c r="T499" s="151"/>
      <c r="AT499" s="146" t="s">
        <v>150</v>
      </c>
      <c r="AU499" s="146" t="s">
        <v>85</v>
      </c>
      <c r="AV499" s="13" t="s">
        <v>85</v>
      </c>
      <c r="AW499" s="13" t="s">
        <v>35</v>
      </c>
      <c r="AX499" s="13" t="s">
        <v>75</v>
      </c>
      <c r="AY499" s="146" t="s">
        <v>141</v>
      </c>
    </row>
    <row r="500" spans="1:65" s="14" customFormat="1">
      <c r="B500" s="152"/>
      <c r="D500" s="145" t="s">
        <v>150</v>
      </c>
      <c r="E500" s="153" t="s">
        <v>3</v>
      </c>
      <c r="F500" s="154" t="s">
        <v>152</v>
      </c>
      <c r="H500" s="155">
        <v>155.92500000000001</v>
      </c>
      <c r="L500" s="152"/>
      <c r="M500" s="156"/>
      <c r="N500" s="157"/>
      <c r="O500" s="157"/>
      <c r="P500" s="157"/>
      <c r="Q500" s="157"/>
      <c r="R500" s="157"/>
      <c r="S500" s="157"/>
      <c r="T500" s="158"/>
      <c r="AT500" s="153" t="s">
        <v>150</v>
      </c>
      <c r="AU500" s="153" t="s">
        <v>85</v>
      </c>
      <c r="AV500" s="14" t="s">
        <v>148</v>
      </c>
      <c r="AW500" s="14" t="s">
        <v>35</v>
      </c>
      <c r="AX500" s="14" t="s">
        <v>83</v>
      </c>
      <c r="AY500" s="153" t="s">
        <v>141</v>
      </c>
    </row>
    <row r="501" spans="1:65" s="2" customFormat="1" ht="14.4" customHeight="1">
      <c r="A501" s="30"/>
      <c r="B501" s="131"/>
      <c r="C501" s="132" t="s">
        <v>1075</v>
      </c>
      <c r="D501" s="132" t="s">
        <v>143</v>
      </c>
      <c r="E501" s="133" t="s">
        <v>1076</v>
      </c>
      <c r="F501" s="134" t="s">
        <v>1077</v>
      </c>
      <c r="G501" s="135" t="s">
        <v>176</v>
      </c>
      <c r="H501" s="136">
        <v>11</v>
      </c>
      <c r="I501" s="137"/>
      <c r="J501" s="137">
        <f>ROUND(I501*H501,2)</f>
        <v>0</v>
      </c>
      <c r="K501" s="134" t="s">
        <v>147</v>
      </c>
      <c r="L501" s="31"/>
      <c r="M501" s="138" t="s">
        <v>3</v>
      </c>
      <c r="N501" s="139" t="s">
        <v>46</v>
      </c>
      <c r="O501" s="140">
        <v>1.2490000000000001</v>
      </c>
      <c r="P501" s="140">
        <f>O501*H501</f>
        <v>13.739000000000001</v>
      </c>
      <c r="Q501" s="140">
        <v>3.32E-3</v>
      </c>
      <c r="R501" s="140">
        <f>Q501*H501</f>
        <v>3.6519999999999997E-2</v>
      </c>
      <c r="S501" s="140">
        <v>0</v>
      </c>
      <c r="T501" s="141">
        <f>S501*H501</f>
        <v>0</v>
      </c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R501" s="142" t="s">
        <v>217</v>
      </c>
      <c r="AT501" s="142" t="s">
        <v>143</v>
      </c>
      <c r="AU501" s="142" t="s">
        <v>85</v>
      </c>
      <c r="AY501" s="18" t="s">
        <v>141</v>
      </c>
      <c r="BE501" s="143">
        <f>IF(N501="základní",J501,0)</f>
        <v>0</v>
      </c>
      <c r="BF501" s="143">
        <f>IF(N501="snížená",J501,0)</f>
        <v>0</v>
      </c>
      <c r="BG501" s="143">
        <f>IF(N501="zákl. přenesená",J501,0)</f>
        <v>0</v>
      </c>
      <c r="BH501" s="143">
        <f>IF(N501="sníž. přenesená",J501,0)</f>
        <v>0</v>
      </c>
      <c r="BI501" s="143">
        <f>IF(N501="nulová",J501,0)</f>
        <v>0</v>
      </c>
      <c r="BJ501" s="18" t="s">
        <v>83</v>
      </c>
      <c r="BK501" s="143">
        <f>ROUND(I501*H501,2)</f>
        <v>0</v>
      </c>
      <c r="BL501" s="18" t="s">
        <v>217</v>
      </c>
      <c r="BM501" s="142" t="s">
        <v>1078</v>
      </c>
    </row>
    <row r="502" spans="1:65" s="2" customFormat="1" ht="14.4" customHeight="1">
      <c r="A502" s="30"/>
      <c r="B502" s="131"/>
      <c r="C502" s="132" t="s">
        <v>1079</v>
      </c>
      <c r="D502" s="132" t="s">
        <v>143</v>
      </c>
      <c r="E502" s="133" t="s">
        <v>1080</v>
      </c>
      <c r="F502" s="134" t="s">
        <v>1081</v>
      </c>
      <c r="G502" s="135" t="s">
        <v>176</v>
      </c>
      <c r="H502" s="136">
        <v>3</v>
      </c>
      <c r="I502" s="137"/>
      <c r="J502" s="137">
        <f>ROUND(I502*H502,2)</f>
        <v>0</v>
      </c>
      <c r="K502" s="134" t="s">
        <v>147</v>
      </c>
      <c r="L502" s="31"/>
      <c r="M502" s="138" t="s">
        <v>3</v>
      </c>
      <c r="N502" s="139" t="s">
        <v>46</v>
      </c>
      <c r="O502" s="140">
        <v>0.33400000000000002</v>
      </c>
      <c r="P502" s="140">
        <f>O502*H502</f>
        <v>1.002</v>
      </c>
      <c r="Q502" s="140">
        <v>1.08E-3</v>
      </c>
      <c r="R502" s="140">
        <f>Q502*H502</f>
        <v>3.2399999999999998E-3</v>
      </c>
      <c r="S502" s="140">
        <v>0</v>
      </c>
      <c r="T502" s="141">
        <f>S502*H502</f>
        <v>0</v>
      </c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R502" s="142" t="s">
        <v>217</v>
      </c>
      <c r="AT502" s="142" t="s">
        <v>143</v>
      </c>
      <c r="AU502" s="142" t="s">
        <v>85</v>
      </c>
      <c r="AY502" s="18" t="s">
        <v>141</v>
      </c>
      <c r="BE502" s="143">
        <f>IF(N502="základní",J502,0)</f>
        <v>0</v>
      </c>
      <c r="BF502" s="143">
        <f>IF(N502="snížená",J502,0)</f>
        <v>0</v>
      </c>
      <c r="BG502" s="143">
        <f>IF(N502="zákl. přenesená",J502,0)</f>
        <v>0</v>
      </c>
      <c r="BH502" s="143">
        <f>IF(N502="sníž. přenesená",J502,0)</f>
        <v>0</v>
      </c>
      <c r="BI502" s="143">
        <f>IF(N502="nulová",J502,0)</f>
        <v>0</v>
      </c>
      <c r="BJ502" s="18" t="s">
        <v>83</v>
      </c>
      <c r="BK502" s="143">
        <f>ROUND(I502*H502,2)</f>
        <v>0</v>
      </c>
      <c r="BL502" s="18" t="s">
        <v>217</v>
      </c>
      <c r="BM502" s="142" t="s">
        <v>1082</v>
      </c>
    </row>
    <row r="503" spans="1:65" s="2" customFormat="1" ht="24.15" customHeight="1">
      <c r="A503" s="30"/>
      <c r="B503" s="131"/>
      <c r="C503" s="132" t="s">
        <v>1083</v>
      </c>
      <c r="D503" s="132" t="s">
        <v>143</v>
      </c>
      <c r="E503" s="133" t="s">
        <v>1084</v>
      </c>
      <c r="F503" s="134" t="s">
        <v>1085</v>
      </c>
      <c r="G503" s="135" t="s">
        <v>234</v>
      </c>
      <c r="H503" s="136">
        <v>0.52</v>
      </c>
      <c r="I503" s="137"/>
      <c r="J503" s="137">
        <f>ROUND(I503*H503,2)</f>
        <v>0</v>
      </c>
      <c r="K503" s="134" t="s">
        <v>147</v>
      </c>
      <c r="L503" s="31"/>
      <c r="M503" s="138" t="s">
        <v>3</v>
      </c>
      <c r="N503" s="139" t="s">
        <v>46</v>
      </c>
      <c r="O503" s="140">
        <v>4.9470000000000001</v>
      </c>
      <c r="P503" s="140">
        <f>O503*H503</f>
        <v>2.5724400000000003</v>
      </c>
      <c r="Q503" s="140">
        <v>0</v>
      </c>
      <c r="R503" s="140">
        <f>Q503*H503</f>
        <v>0</v>
      </c>
      <c r="S503" s="140">
        <v>0</v>
      </c>
      <c r="T503" s="141">
        <f>S503*H503</f>
        <v>0</v>
      </c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R503" s="142" t="s">
        <v>217</v>
      </c>
      <c r="AT503" s="142" t="s">
        <v>143</v>
      </c>
      <c r="AU503" s="142" t="s">
        <v>85</v>
      </c>
      <c r="AY503" s="18" t="s">
        <v>141</v>
      </c>
      <c r="BE503" s="143">
        <f>IF(N503="základní",J503,0)</f>
        <v>0</v>
      </c>
      <c r="BF503" s="143">
        <f>IF(N503="snížená",J503,0)</f>
        <v>0</v>
      </c>
      <c r="BG503" s="143">
        <f>IF(N503="zákl. přenesená",J503,0)</f>
        <v>0</v>
      </c>
      <c r="BH503" s="143">
        <f>IF(N503="sníž. přenesená",J503,0)</f>
        <v>0</v>
      </c>
      <c r="BI503" s="143">
        <f>IF(N503="nulová",J503,0)</f>
        <v>0</v>
      </c>
      <c r="BJ503" s="18" t="s">
        <v>83</v>
      </c>
      <c r="BK503" s="143">
        <f>ROUND(I503*H503,2)</f>
        <v>0</v>
      </c>
      <c r="BL503" s="18" t="s">
        <v>217</v>
      </c>
      <c r="BM503" s="142" t="s">
        <v>1086</v>
      </c>
    </row>
    <row r="504" spans="1:65" s="2" customFormat="1" ht="24.15" customHeight="1">
      <c r="A504" s="30"/>
      <c r="B504" s="131"/>
      <c r="C504" s="132" t="s">
        <v>1087</v>
      </c>
      <c r="D504" s="132" t="s">
        <v>143</v>
      </c>
      <c r="E504" s="133" t="s">
        <v>1088</v>
      </c>
      <c r="F504" s="134" t="s">
        <v>1089</v>
      </c>
      <c r="G504" s="135" t="s">
        <v>234</v>
      </c>
      <c r="H504" s="136">
        <v>0.52</v>
      </c>
      <c r="I504" s="137"/>
      <c r="J504" s="137">
        <f>ROUND(I504*H504,2)</f>
        <v>0</v>
      </c>
      <c r="K504" s="134" t="s">
        <v>147</v>
      </c>
      <c r="L504" s="31"/>
      <c r="M504" s="138" t="s">
        <v>3</v>
      </c>
      <c r="N504" s="139" t="s">
        <v>46</v>
      </c>
      <c r="O504" s="140">
        <v>2.75</v>
      </c>
      <c r="P504" s="140">
        <f>O504*H504</f>
        <v>1.4300000000000002</v>
      </c>
      <c r="Q504" s="140">
        <v>0</v>
      </c>
      <c r="R504" s="140">
        <f>Q504*H504</f>
        <v>0</v>
      </c>
      <c r="S504" s="140">
        <v>0</v>
      </c>
      <c r="T504" s="141">
        <f>S504*H504</f>
        <v>0</v>
      </c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R504" s="142" t="s">
        <v>217</v>
      </c>
      <c r="AT504" s="142" t="s">
        <v>143</v>
      </c>
      <c r="AU504" s="142" t="s">
        <v>85</v>
      </c>
      <c r="AY504" s="18" t="s">
        <v>141</v>
      </c>
      <c r="BE504" s="143">
        <f>IF(N504="základní",J504,0)</f>
        <v>0</v>
      </c>
      <c r="BF504" s="143">
        <f>IF(N504="snížená",J504,0)</f>
        <v>0</v>
      </c>
      <c r="BG504" s="143">
        <f>IF(N504="zákl. přenesená",J504,0)</f>
        <v>0</v>
      </c>
      <c r="BH504" s="143">
        <f>IF(N504="sníž. přenesená",J504,0)</f>
        <v>0</v>
      </c>
      <c r="BI504" s="143">
        <f>IF(N504="nulová",J504,0)</f>
        <v>0</v>
      </c>
      <c r="BJ504" s="18" t="s">
        <v>83</v>
      </c>
      <c r="BK504" s="143">
        <f>ROUND(I504*H504,2)</f>
        <v>0</v>
      </c>
      <c r="BL504" s="18" t="s">
        <v>217</v>
      </c>
      <c r="BM504" s="142" t="s">
        <v>1090</v>
      </c>
    </row>
    <row r="505" spans="1:65" s="12" customFormat="1" ht="22.95" customHeight="1">
      <c r="B505" s="119"/>
      <c r="D505" s="120" t="s">
        <v>74</v>
      </c>
      <c r="E505" s="129" t="s">
        <v>1091</v>
      </c>
      <c r="F505" s="129" t="s">
        <v>1092</v>
      </c>
      <c r="J505" s="130">
        <f>BK505</f>
        <v>0</v>
      </c>
      <c r="L505" s="119"/>
      <c r="M505" s="123"/>
      <c r="N505" s="124"/>
      <c r="O505" s="124"/>
      <c r="P505" s="125">
        <f>SUM(P506:P516)</f>
        <v>16.944597000000002</v>
      </c>
      <c r="Q505" s="124"/>
      <c r="R505" s="125">
        <f>SUM(R506:R516)</f>
        <v>0.1008</v>
      </c>
      <c r="S505" s="124"/>
      <c r="T505" s="126">
        <f>SUM(T506:T516)</f>
        <v>0</v>
      </c>
      <c r="AR505" s="120" t="s">
        <v>85</v>
      </c>
      <c r="AT505" s="127" t="s">
        <v>74</v>
      </c>
      <c r="AU505" s="127" t="s">
        <v>83</v>
      </c>
      <c r="AY505" s="120" t="s">
        <v>141</v>
      </c>
      <c r="BK505" s="128">
        <f>SUM(BK506:BK516)</f>
        <v>0</v>
      </c>
    </row>
    <row r="506" spans="1:65" s="2" customFormat="1" ht="24.15" customHeight="1">
      <c r="A506" s="30"/>
      <c r="B506" s="131"/>
      <c r="C506" s="132" t="s">
        <v>1093</v>
      </c>
      <c r="D506" s="132" t="s">
        <v>143</v>
      </c>
      <c r="E506" s="133" t="s">
        <v>1094</v>
      </c>
      <c r="F506" s="134" t="s">
        <v>1095</v>
      </c>
      <c r="G506" s="135" t="s">
        <v>167</v>
      </c>
      <c r="H506" s="136">
        <v>2</v>
      </c>
      <c r="I506" s="137"/>
      <c r="J506" s="137">
        <f t="shared" ref="J506:J516" si="50">ROUND(I506*H506,2)</f>
        <v>0</v>
      </c>
      <c r="K506" s="134" t="s">
        <v>147</v>
      </c>
      <c r="L506" s="31"/>
      <c r="M506" s="138" t="s">
        <v>3</v>
      </c>
      <c r="N506" s="139" t="s">
        <v>46</v>
      </c>
      <c r="O506" s="140">
        <v>3.5139999999999998</v>
      </c>
      <c r="P506" s="140">
        <f t="shared" ref="P506:P516" si="51">O506*H506</f>
        <v>7.0279999999999996</v>
      </c>
      <c r="Q506" s="140">
        <v>0</v>
      </c>
      <c r="R506" s="140">
        <f t="shared" ref="R506:R516" si="52">Q506*H506</f>
        <v>0</v>
      </c>
      <c r="S506" s="140">
        <v>0</v>
      </c>
      <c r="T506" s="141">
        <f t="shared" ref="T506:T516" si="53">S506*H506</f>
        <v>0</v>
      </c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R506" s="142" t="s">
        <v>217</v>
      </c>
      <c r="AT506" s="142" t="s">
        <v>143</v>
      </c>
      <c r="AU506" s="142" t="s">
        <v>85</v>
      </c>
      <c r="AY506" s="18" t="s">
        <v>141</v>
      </c>
      <c r="BE506" s="143">
        <f t="shared" ref="BE506:BE516" si="54">IF(N506="základní",J506,0)</f>
        <v>0</v>
      </c>
      <c r="BF506" s="143">
        <f t="shared" ref="BF506:BF516" si="55">IF(N506="snížená",J506,0)</f>
        <v>0</v>
      </c>
      <c r="BG506" s="143">
        <f t="shared" ref="BG506:BG516" si="56">IF(N506="zákl. přenesená",J506,0)</f>
        <v>0</v>
      </c>
      <c r="BH506" s="143">
        <f t="shared" ref="BH506:BH516" si="57">IF(N506="sníž. přenesená",J506,0)</f>
        <v>0</v>
      </c>
      <c r="BI506" s="143">
        <f t="shared" ref="BI506:BI516" si="58">IF(N506="nulová",J506,0)</f>
        <v>0</v>
      </c>
      <c r="BJ506" s="18" t="s">
        <v>83</v>
      </c>
      <c r="BK506" s="143">
        <f t="shared" ref="BK506:BK516" si="59">ROUND(I506*H506,2)</f>
        <v>0</v>
      </c>
      <c r="BL506" s="18" t="s">
        <v>217</v>
      </c>
      <c r="BM506" s="142" t="s">
        <v>1096</v>
      </c>
    </row>
    <row r="507" spans="1:65" s="2" customFormat="1" ht="14.4" customHeight="1">
      <c r="A507" s="30"/>
      <c r="B507" s="131"/>
      <c r="C507" s="165" t="s">
        <v>1097</v>
      </c>
      <c r="D507" s="165" t="s">
        <v>273</v>
      </c>
      <c r="E507" s="166" t="s">
        <v>1098</v>
      </c>
      <c r="F507" s="167" t="s">
        <v>1099</v>
      </c>
      <c r="G507" s="168" t="s">
        <v>167</v>
      </c>
      <c r="H507" s="169">
        <v>1</v>
      </c>
      <c r="I507" s="170"/>
      <c r="J507" s="170">
        <f t="shared" si="50"/>
        <v>0</v>
      </c>
      <c r="K507" s="167" t="s">
        <v>3</v>
      </c>
      <c r="L507" s="171"/>
      <c r="M507" s="172" t="s">
        <v>3</v>
      </c>
      <c r="N507" s="173" t="s">
        <v>46</v>
      </c>
      <c r="O507" s="140">
        <v>0</v>
      </c>
      <c r="P507" s="140">
        <f t="shared" si="51"/>
        <v>0</v>
      </c>
      <c r="Q507" s="140">
        <v>2.7E-2</v>
      </c>
      <c r="R507" s="140">
        <f t="shared" si="52"/>
        <v>2.7E-2</v>
      </c>
      <c r="S507" s="140">
        <v>0</v>
      </c>
      <c r="T507" s="141">
        <f t="shared" si="53"/>
        <v>0</v>
      </c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R507" s="142" t="s">
        <v>301</v>
      </c>
      <c r="AT507" s="142" t="s">
        <v>273</v>
      </c>
      <c r="AU507" s="142" t="s">
        <v>85</v>
      </c>
      <c r="AY507" s="18" t="s">
        <v>141</v>
      </c>
      <c r="BE507" s="143">
        <f t="shared" si="54"/>
        <v>0</v>
      </c>
      <c r="BF507" s="143">
        <f t="shared" si="55"/>
        <v>0</v>
      </c>
      <c r="BG507" s="143">
        <f t="shared" si="56"/>
        <v>0</v>
      </c>
      <c r="BH507" s="143">
        <f t="shared" si="57"/>
        <v>0</v>
      </c>
      <c r="BI507" s="143">
        <f t="shared" si="58"/>
        <v>0</v>
      </c>
      <c r="BJ507" s="18" t="s">
        <v>83</v>
      </c>
      <c r="BK507" s="143">
        <f t="shared" si="59"/>
        <v>0</v>
      </c>
      <c r="BL507" s="18" t="s">
        <v>217</v>
      </c>
      <c r="BM507" s="142" t="s">
        <v>1100</v>
      </c>
    </row>
    <row r="508" spans="1:65" s="2" customFormat="1" ht="14.4" customHeight="1">
      <c r="A508" s="30"/>
      <c r="B508" s="131"/>
      <c r="C508" s="165" t="s">
        <v>1101</v>
      </c>
      <c r="D508" s="165" t="s">
        <v>273</v>
      </c>
      <c r="E508" s="166" t="s">
        <v>1102</v>
      </c>
      <c r="F508" s="167" t="s">
        <v>1103</v>
      </c>
      <c r="G508" s="168" t="s">
        <v>167</v>
      </c>
      <c r="H508" s="169">
        <v>1</v>
      </c>
      <c r="I508" s="170"/>
      <c r="J508" s="170">
        <f t="shared" si="50"/>
        <v>0</v>
      </c>
      <c r="K508" s="167" t="s">
        <v>3</v>
      </c>
      <c r="L508" s="171"/>
      <c r="M508" s="172" t="s">
        <v>3</v>
      </c>
      <c r="N508" s="173" t="s">
        <v>46</v>
      </c>
      <c r="O508" s="140">
        <v>0</v>
      </c>
      <c r="P508" s="140">
        <f t="shared" si="51"/>
        <v>0</v>
      </c>
      <c r="Q508" s="140">
        <v>2.8000000000000001E-2</v>
      </c>
      <c r="R508" s="140">
        <f t="shared" si="52"/>
        <v>2.8000000000000001E-2</v>
      </c>
      <c r="S508" s="140">
        <v>0</v>
      </c>
      <c r="T508" s="141">
        <f t="shared" si="53"/>
        <v>0</v>
      </c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R508" s="142" t="s">
        <v>301</v>
      </c>
      <c r="AT508" s="142" t="s">
        <v>273</v>
      </c>
      <c r="AU508" s="142" t="s">
        <v>85</v>
      </c>
      <c r="AY508" s="18" t="s">
        <v>141</v>
      </c>
      <c r="BE508" s="143">
        <f t="shared" si="54"/>
        <v>0</v>
      </c>
      <c r="BF508" s="143">
        <f t="shared" si="55"/>
        <v>0</v>
      </c>
      <c r="BG508" s="143">
        <f t="shared" si="56"/>
        <v>0</v>
      </c>
      <c r="BH508" s="143">
        <f t="shared" si="57"/>
        <v>0</v>
      </c>
      <c r="BI508" s="143">
        <f t="shared" si="58"/>
        <v>0</v>
      </c>
      <c r="BJ508" s="18" t="s">
        <v>83</v>
      </c>
      <c r="BK508" s="143">
        <f t="shared" si="59"/>
        <v>0</v>
      </c>
      <c r="BL508" s="18" t="s">
        <v>217</v>
      </c>
      <c r="BM508" s="142" t="s">
        <v>1104</v>
      </c>
    </row>
    <row r="509" spans="1:65" s="2" customFormat="1" ht="14.4" customHeight="1">
      <c r="A509" s="30"/>
      <c r="B509" s="131"/>
      <c r="C509" s="132" t="s">
        <v>1105</v>
      </c>
      <c r="D509" s="132" t="s">
        <v>143</v>
      </c>
      <c r="E509" s="133" t="s">
        <v>1106</v>
      </c>
      <c r="F509" s="134" t="s">
        <v>1107</v>
      </c>
      <c r="G509" s="135" t="s">
        <v>167</v>
      </c>
      <c r="H509" s="136">
        <v>2</v>
      </c>
      <c r="I509" s="137"/>
      <c r="J509" s="137">
        <f t="shared" si="50"/>
        <v>0</v>
      </c>
      <c r="K509" s="134" t="s">
        <v>147</v>
      </c>
      <c r="L509" s="31"/>
      <c r="M509" s="138" t="s">
        <v>3</v>
      </c>
      <c r="N509" s="139" t="s">
        <v>46</v>
      </c>
      <c r="O509" s="140">
        <v>0.46500000000000002</v>
      </c>
      <c r="P509" s="140">
        <f t="shared" si="51"/>
        <v>0.93</v>
      </c>
      <c r="Q509" s="140">
        <v>0</v>
      </c>
      <c r="R509" s="140">
        <f t="shared" si="52"/>
        <v>0</v>
      </c>
      <c r="S509" s="140">
        <v>0</v>
      </c>
      <c r="T509" s="141">
        <f t="shared" si="53"/>
        <v>0</v>
      </c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R509" s="142" t="s">
        <v>217</v>
      </c>
      <c r="AT509" s="142" t="s">
        <v>143</v>
      </c>
      <c r="AU509" s="142" t="s">
        <v>85</v>
      </c>
      <c r="AY509" s="18" t="s">
        <v>141</v>
      </c>
      <c r="BE509" s="143">
        <f t="shared" si="54"/>
        <v>0</v>
      </c>
      <c r="BF509" s="143">
        <f t="shared" si="55"/>
        <v>0</v>
      </c>
      <c r="BG509" s="143">
        <f t="shared" si="56"/>
        <v>0</v>
      </c>
      <c r="BH509" s="143">
        <f t="shared" si="57"/>
        <v>0</v>
      </c>
      <c r="BI509" s="143">
        <f t="shared" si="58"/>
        <v>0</v>
      </c>
      <c r="BJ509" s="18" t="s">
        <v>83</v>
      </c>
      <c r="BK509" s="143">
        <f t="shared" si="59"/>
        <v>0</v>
      </c>
      <c r="BL509" s="18" t="s">
        <v>217</v>
      </c>
      <c r="BM509" s="142" t="s">
        <v>1108</v>
      </c>
    </row>
    <row r="510" spans="1:65" s="2" customFormat="1" ht="14.4" customHeight="1">
      <c r="A510" s="30"/>
      <c r="B510" s="131"/>
      <c r="C510" s="165" t="s">
        <v>1109</v>
      </c>
      <c r="D510" s="165" t="s">
        <v>273</v>
      </c>
      <c r="E510" s="166" t="s">
        <v>1110</v>
      </c>
      <c r="F510" s="167" t="s">
        <v>1111</v>
      </c>
      <c r="G510" s="168" t="s">
        <v>167</v>
      </c>
      <c r="H510" s="169">
        <v>2</v>
      </c>
      <c r="I510" s="170"/>
      <c r="J510" s="170">
        <f t="shared" si="50"/>
        <v>0</v>
      </c>
      <c r="K510" s="167" t="s">
        <v>147</v>
      </c>
      <c r="L510" s="171"/>
      <c r="M510" s="172" t="s">
        <v>3</v>
      </c>
      <c r="N510" s="173" t="s">
        <v>46</v>
      </c>
      <c r="O510" s="140">
        <v>0</v>
      </c>
      <c r="P510" s="140">
        <f t="shared" si="51"/>
        <v>0</v>
      </c>
      <c r="Q510" s="140">
        <v>4.7000000000000002E-3</v>
      </c>
      <c r="R510" s="140">
        <f t="shared" si="52"/>
        <v>9.4000000000000004E-3</v>
      </c>
      <c r="S510" s="140">
        <v>0</v>
      </c>
      <c r="T510" s="141">
        <f t="shared" si="53"/>
        <v>0</v>
      </c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R510" s="142" t="s">
        <v>301</v>
      </c>
      <c r="AT510" s="142" t="s">
        <v>273</v>
      </c>
      <c r="AU510" s="142" t="s">
        <v>85</v>
      </c>
      <c r="AY510" s="18" t="s">
        <v>141</v>
      </c>
      <c r="BE510" s="143">
        <f t="shared" si="54"/>
        <v>0</v>
      </c>
      <c r="BF510" s="143">
        <f t="shared" si="55"/>
        <v>0</v>
      </c>
      <c r="BG510" s="143">
        <f t="shared" si="56"/>
        <v>0</v>
      </c>
      <c r="BH510" s="143">
        <f t="shared" si="57"/>
        <v>0</v>
      </c>
      <c r="BI510" s="143">
        <f t="shared" si="58"/>
        <v>0</v>
      </c>
      <c r="BJ510" s="18" t="s">
        <v>83</v>
      </c>
      <c r="BK510" s="143">
        <f t="shared" si="59"/>
        <v>0</v>
      </c>
      <c r="BL510" s="18" t="s">
        <v>217</v>
      </c>
      <c r="BM510" s="142" t="s">
        <v>1112</v>
      </c>
    </row>
    <row r="511" spans="1:65" s="2" customFormat="1" ht="14.4" customHeight="1">
      <c r="A511" s="30"/>
      <c r="B511" s="131"/>
      <c r="C511" s="132" t="s">
        <v>1113</v>
      </c>
      <c r="D511" s="132" t="s">
        <v>143</v>
      </c>
      <c r="E511" s="133" t="s">
        <v>1114</v>
      </c>
      <c r="F511" s="134" t="s">
        <v>1115</v>
      </c>
      <c r="G511" s="135" t="s">
        <v>167</v>
      </c>
      <c r="H511" s="136">
        <v>3</v>
      </c>
      <c r="I511" s="137"/>
      <c r="J511" s="137">
        <f t="shared" si="50"/>
        <v>0</v>
      </c>
      <c r="K511" s="134" t="s">
        <v>147</v>
      </c>
      <c r="L511" s="31"/>
      <c r="M511" s="138" t="s">
        <v>3</v>
      </c>
      <c r="N511" s="139" t="s">
        <v>46</v>
      </c>
      <c r="O511" s="140">
        <v>0.33500000000000002</v>
      </c>
      <c r="P511" s="140">
        <f t="shared" si="51"/>
        <v>1.0050000000000001</v>
      </c>
      <c r="Q511" s="140">
        <v>0</v>
      </c>
      <c r="R511" s="140">
        <f t="shared" si="52"/>
        <v>0</v>
      </c>
      <c r="S511" s="140">
        <v>0</v>
      </c>
      <c r="T511" s="141">
        <f t="shared" si="53"/>
        <v>0</v>
      </c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R511" s="142" t="s">
        <v>217</v>
      </c>
      <c r="AT511" s="142" t="s">
        <v>143</v>
      </c>
      <c r="AU511" s="142" t="s">
        <v>85</v>
      </c>
      <c r="AY511" s="18" t="s">
        <v>141</v>
      </c>
      <c r="BE511" s="143">
        <f t="shared" si="54"/>
        <v>0</v>
      </c>
      <c r="BF511" s="143">
        <f t="shared" si="55"/>
        <v>0</v>
      </c>
      <c r="BG511" s="143">
        <f t="shared" si="56"/>
        <v>0</v>
      </c>
      <c r="BH511" s="143">
        <f t="shared" si="57"/>
        <v>0</v>
      </c>
      <c r="BI511" s="143">
        <f t="shared" si="58"/>
        <v>0</v>
      </c>
      <c r="BJ511" s="18" t="s">
        <v>83</v>
      </c>
      <c r="BK511" s="143">
        <f t="shared" si="59"/>
        <v>0</v>
      </c>
      <c r="BL511" s="18" t="s">
        <v>217</v>
      </c>
      <c r="BM511" s="142" t="s">
        <v>1116</v>
      </c>
    </row>
    <row r="512" spans="1:65" s="2" customFormat="1" ht="14.4" customHeight="1">
      <c r="A512" s="30"/>
      <c r="B512" s="131"/>
      <c r="C512" s="165" t="s">
        <v>1117</v>
      </c>
      <c r="D512" s="165" t="s">
        <v>273</v>
      </c>
      <c r="E512" s="166" t="s">
        <v>1118</v>
      </c>
      <c r="F512" s="167" t="s">
        <v>1119</v>
      </c>
      <c r="G512" s="168" t="s">
        <v>167</v>
      </c>
      <c r="H512" s="169">
        <v>3</v>
      </c>
      <c r="I512" s="170"/>
      <c r="J512" s="170">
        <f t="shared" si="50"/>
        <v>0</v>
      </c>
      <c r="K512" s="167" t="s">
        <v>147</v>
      </c>
      <c r="L512" s="171"/>
      <c r="M512" s="172" t="s">
        <v>3</v>
      </c>
      <c r="N512" s="173" t="s">
        <v>46</v>
      </c>
      <c r="O512" s="140">
        <v>0</v>
      </c>
      <c r="P512" s="140">
        <f t="shared" si="51"/>
        <v>0</v>
      </c>
      <c r="Q512" s="140">
        <v>1.1999999999999999E-3</v>
      </c>
      <c r="R512" s="140">
        <f t="shared" si="52"/>
        <v>3.5999999999999999E-3</v>
      </c>
      <c r="S512" s="140">
        <v>0</v>
      </c>
      <c r="T512" s="141">
        <f t="shared" si="53"/>
        <v>0</v>
      </c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R512" s="142" t="s">
        <v>301</v>
      </c>
      <c r="AT512" s="142" t="s">
        <v>273</v>
      </c>
      <c r="AU512" s="142" t="s">
        <v>85</v>
      </c>
      <c r="AY512" s="18" t="s">
        <v>141</v>
      </c>
      <c r="BE512" s="143">
        <f t="shared" si="54"/>
        <v>0</v>
      </c>
      <c r="BF512" s="143">
        <f t="shared" si="55"/>
        <v>0</v>
      </c>
      <c r="BG512" s="143">
        <f t="shared" si="56"/>
        <v>0</v>
      </c>
      <c r="BH512" s="143">
        <f t="shared" si="57"/>
        <v>0</v>
      </c>
      <c r="BI512" s="143">
        <f t="shared" si="58"/>
        <v>0</v>
      </c>
      <c r="BJ512" s="18" t="s">
        <v>83</v>
      </c>
      <c r="BK512" s="143">
        <f t="shared" si="59"/>
        <v>0</v>
      </c>
      <c r="BL512" s="18" t="s">
        <v>217</v>
      </c>
      <c r="BM512" s="142" t="s">
        <v>1120</v>
      </c>
    </row>
    <row r="513" spans="1:65" s="2" customFormat="1" ht="24.15" customHeight="1">
      <c r="A513" s="30"/>
      <c r="B513" s="131"/>
      <c r="C513" s="132" t="s">
        <v>1121</v>
      </c>
      <c r="D513" s="132" t="s">
        <v>143</v>
      </c>
      <c r="E513" s="133" t="s">
        <v>1122</v>
      </c>
      <c r="F513" s="134" t="s">
        <v>1123</v>
      </c>
      <c r="G513" s="135" t="s">
        <v>167</v>
      </c>
      <c r="H513" s="136">
        <v>2</v>
      </c>
      <c r="I513" s="137"/>
      <c r="J513" s="137">
        <f t="shared" si="50"/>
        <v>0</v>
      </c>
      <c r="K513" s="134" t="s">
        <v>147</v>
      </c>
      <c r="L513" s="31"/>
      <c r="M513" s="138" t="s">
        <v>3</v>
      </c>
      <c r="N513" s="139" t="s">
        <v>46</v>
      </c>
      <c r="O513" s="140">
        <v>3.794</v>
      </c>
      <c r="P513" s="140">
        <f t="shared" si="51"/>
        <v>7.5880000000000001</v>
      </c>
      <c r="Q513" s="140">
        <v>4.0000000000000002E-4</v>
      </c>
      <c r="R513" s="140">
        <f t="shared" si="52"/>
        <v>8.0000000000000004E-4</v>
      </c>
      <c r="S513" s="140">
        <v>0</v>
      </c>
      <c r="T513" s="141">
        <f t="shared" si="53"/>
        <v>0</v>
      </c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R513" s="142" t="s">
        <v>217</v>
      </c>
      <c r="AT513" s="142" t="s">
        <v>143</v>
      </c>
      <c r="AU513" s="142" t="s">
        <v>85</v>
      </c>
      <c r="AY513" s="18" t="s">
        <v>141</v>
      </c>
      <c r="BE513" s="143">
        <f t="shared" si="54"/>
        <v>0</v>
      </c>
      <c r="BF513" s="143">
        <f t="shared" si="55"/>
        <v>0</v>
      </c>
      <c r="BG513" s="143">
        <f t="shared" si="56"/>
        <v>0</v>
      </c>
      <c r="BH513" s="143">
        <f t="shared" si="57"/>
        <v>0</v>
      </c>
      <c r="BI513" s="143">
        <f t="shared" si="58"/>
        <v>0</v>
      </c>
      <c r="BJ513" s="18" t="s">
        <v>83</v>
      </c>
      <c r="BK513" s="143">
        <f t="shared" si="59"/>
        <v>0</v>
      </c>
      <c r="BL513" s="18" t="s">
        <v>217</v>
      </c>
      <c r="BM513" s="142" t="s">
        <v>1124</v>
      </c>
    </row>
    <row r="514" spans="1:65" s="2" customFormat="1" ht="14.4" customHeight="1">
      <c r="A514" s="30"/>
      <c r="B514" s="131"/>
      <c r="C514" s="165" t="s">
        <v>1125</v>
      </c>
      <c r="D514" s="165" t="s">
        <v>273</v>
      </c>
      <c r="E514" s="166" t="s">
        <v>1126</v>
      </c>
      <c r="F514" s="167" t="s">
        <v>1127</v>
      </c>
      <c r="G514" s="168" t="s">
        <v>167</v>
      </c>
      <c r="H514" s="169">
        <v>2</v>
      </c>
      <c r="I514" s="170"/>
      <c r="J514" s="170">
        <f t="shared" si="50"/>
        <v>0</v>
      </c>
      <c r="K514" s="167" t="s">
        <v>147</v>
      </c>
      <c r="L514" s="171"/>
      <c r="M514" s="172" t="s">
        <v>3</v>
      </c>
      <c r="N514" s="173" t="s">
        <v>46</v>
      </c>
      <c r="O514" s="140">
        <v>0</v>
      </c>
      <c r="P514" s="140">
        <f t="shared" si="51"/>
        <v>0</v>
      </c>
      <c r="Q514" s="140">
        <v>1.6E-2</v>
      </c>
      <c r="R514" s="140">
        <f t="shared" si="52"/>
        <v>3.2000000000000001E-2</v>
      </c>
      <c r="S514" s="140">
        <v>0</v>
      </c>
      <c r="T514" s="141">
        <f t="shared" si="53"/>
        <v>0</v>
      </c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R514" s="142" t="s">
        <v>301</v>
      </c>
      <c r="AT514" s="142" t="s">
        <v>273</v>
      </c>
      <c r="AU514" s="142" t="s">
        <v>85</v>
      </c>
      <c r="AY514" s="18" t="s">
        <v>141</v>
      </c>
      <c r="BE514" s="143">
        <f t="shared" si="54"/>
        <v>0</v>
      </c>
      <c r="BF514" s="143">
        <f t="shared" si="55"/>
        <v>0</v>
      </c>
      <c r="BG514" s="143">
        <f t="shared" si="56"/>
        <v>0</v>
      </c>
      <c r="BH514" s="143">
        <f t="shared" si="57"/>
        <v>0</v>
      </c>
      <c r="BI514" s="143">
        <f t="shared" si="58"/>
        <v>0</v>
      </c>
      <c r="BJ514" s="18" t="s">
        <v>83</v>
      </c>
      <c r="BK514" s="143">
        <f t="shared" si="59"/>
        <v>0</v>
      </c>
      <c r="BL514" s="18" t="s">
        <v>217</v>
      </c>
      <c r="BM514" s="142" t="s">
        <v>1128</v>
      </c>
    </row>
    <row r="515" spans="1:65" s="2" customFormat="1" ht="24.15" customHeight="1">
      <c r="A515" s="30"/>
      <c r="B515" s="131"/>
      <c r="C515" s="132" t="s">
        <v>1129</v>
      </c>
      <c r="D515" s="132" t="s">
        <v>143</v>
      </c>
      <c r="E515" s="133" t="s">
        <v>1130</v>
      </c>
      <c r="F515" s="134" t="s">
        <v>1131</v>
      </c>
      <c r="G515" s="135" t="s">
        <v>234</v>
      </c>
      <c r="H515" s="136">
        <v>0.10100000000000001</v>
      </c>
      <c r="I515" s="137"/>
      <c r="J515" s="137">
        <f t="shared" si="50"/>
        <v>0</v>
      </c>
      <c r="K515" s="134" t="s">
        <v>147</v>
      </c>
      <c r="L515" s="31"/>
      <c r="M515" s="138" t="s">
        <v>3</v>
      </c>
      <c r="N515" s="139" t="s">
        <v>46</v>
      </c>
      <c r="O515" s="140">
        <v>2.4470000000000001</v>
      </c>
      <c r="P515" s="140">
        <f t="shared" si="51"/>
        <v>0.24714700000000003</v>
      </c>
      <c r="Q515" s="140">
        <v>0</v>
      </c>
      <c r="R515" s="140">
        <f t="shared" si="52"/>
        <v>0</v>
      </c>
      <c r="S515" s="140">
        <v>0</v>
      </c>
      <c r="T515" s="141">
        <f t="shared" si="53"/>
        <v>0</v>
      </c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R515" s="142" t="s">
        <v>217</v>
      </c>
      <c r="AT515" s="142" t="s">
        <v>143</v>
      </c>
      <c r="AU515" s="142" t="s">
        <v>85</v>
      </c>
      <c r="AY515" s="18" t="s">
        <v>141</v>
      </c>
      <c r="BE515" s="143">
        <f t="shared" si="54"/>
        <v>0</v>
      </c>
      <c r="BF515" s="143">
        <f t="shared" si="55"/>
        <v>0</v>
      </c>
      <c r="BG515" s="143">
        <f t="shared" si="56"/>
        <v>0</v>
      </c>
      <c r="BH515" s="143">
        <f t="shared" si="57"/>
        <v>0</v>
      </c>
      <c r="BI515" s="143">
        <f t="shared" si="58"/>
        <v>0</v>
      </c>
      <c r="BJ515" s="18" t="s">
        <v>83</v>
      </c>
      <c r="BK515" s="143">
        <f t="shared" si="59"/>
        <v>0</v>
      </c>
      <c r="BL515" s="18" t="s">
        <v>217</v>
      </c>
      <c r="BM515" s="142" t="s">
        <v>1132</v>
      </c>
    </row>
    <row r="516" spans="1:65" s="2" customFormat="1" ht="24.15" customHeight="1">
      <c r="A516" s="30"/>
      <c r="B516" s="131"/>
      <c r="C516" s="132" t="s">
        <v>1133</v>
      </c>
      <c r="D516" s="132" t="s">
        <v>143</v>
      </c>
      <c r="E516" s="133" t="s">
        <v>1134</v>
      </c>
      <c r="F516" s="134" t="s">
        <v>1135</v>
      </c>
      <c r="G516" s="135" t="s">
        <v>234</v>
      </c>
      <c r="H516" s="136">
        <v>0.10100000000000001</v>
      </c>
      <c r="I516" s="137"/>
      <c r="J516" s="137">
        <f t="shared" si="50"/>
        <v>0</v>
      </c>
      <c r="K516" s="134" t="s">
        <v>147</v>
      </c>
      <c r="L516" s="31"/>
      <c r="M516" s="138" t="s">
        <v>3</v>
      </c>
      <c r="N516" s="139" t="s">
        <v>46</v>
      </c>
      <c r="O516" s="140">
        <v>1.45</v>
      </c>
      <c r="P516" s="140">
        <f t="shared" si="51"/>
        <v>0.14645</v>
      </c>
      <c r="Q516" s="140">
        <v>0</v>
      </c>
      <c r="R516" s="140">
        <f t="shared" si="52"/>
        <v>0</v>
      </c>
      <c r="S516" s="140">
        <v>0</v>
      </c>
      <c r="T516" s="141">
        <f t="shared" si="53"/>
        <v>0</v>
      </c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R516" s="142" t="s">
        <v>217</v>
      </c>
      <c r="AT516" s="142" t="s">
        <v>143</v>
      </c>
      <c r="AU516" s="142" t="s">
        <v>85</v>
      </c>
      <c r="AY516" s="18" t="s">
        <v>141</v>
      </c>
      <c r="BE516" s="143">
        <f t="shared" si="54"/>
        <v>0</v>
      </c>
      <c r="BF516" s="143">
        <f t="shared" si="55"/>
        <v>0</v>
      </c>
      <c r="BG516" s="143">
        <f t="shared" si="56"/>
        <v>0</v>
      </c>
      <c r="BH516" s="143">
        <f t="shared" si="57"/>
        <v>0</v>
      </c>
      <c r="BI516" s="143">
        <f t="shared" si="58"/>
        <v>0</v>
      </c>
      <c r="BJ516" s="18" t="s">
        <v>83</v>
      </c>
      <c r="BK516" s="143">
        <f t="shared" si="59"/>
        <v>0</v>
      </c>
      <c r="BL516" s="18" t="s">
        <v>217</v>
      </c>
      <c r="BM516" s="142" t="s">
        <v>1136</v>
      </c>
    </row>
    <row r="517" spans="1:65" s="12" customFormat="1" ht="22.95" customHeight="1">
      <c r="B517" s="119"/>
      <c r="D517" s="120" t="s">
        <v>74</v>
      </c>
      <c r="E517" s="129" t="s">
        <v>1137</v>
      </c>
      <c r="F517" s="129" t="s">
        <v>1138</v>
      </c>
      <c r="J517" s="130">
        <f>BK517</f>
        <v>0</v>
      </c>
      <c r="L517" s="119"/>
      <c r="M517" s="123"/>
      <c r="N517" s="124"/>
      <c r="O517" s="124"/>
      <c r="P517" s="125">
        <f>SUM(P518:P567)</f>
        <v>378.23495799999995</v>
      </c>
      <c r="Q517" s="124"/>
      <c r="R517" s="125">
        <f>SUM(R518:R567)</f>
        <v>6.4875325499999983</v>
      </c>
      <c r="S517" s="124"/>
      <c r="T517" s="126">
        <f>SUM(T518:T567)</f>
        <v>0.17828300000000002</v>
      </c>
      <c r="AR517" s="120" t="s">
        <v>85</v>
      </c>
      <c r="AT517" s="127" t="s">
        <v>74</v>
      </c>
      <c r="AU517" s="127" t="s">
        <v>83</v>
      </c>
      <c r="AY517" s="120" t="s">
        <v>141</v>
      </c>
      <c r="BK517" s="128">
        <f>SUM(BK518:BK567)</f>
        <v>0</v>
      </c>
    </row>
    <row r="518" spans="1:65" s="2" customFormat="1" ht="24.15" customHeight="1">
      <c r="A518" s="30"/>
      <c r="B518" s="131"/>
      <c r="C518" s="132" t="s">
        <v>1139</v>
      </c>
      <c r="D518" s="132" t="s">
        <v>143</v>
      </c>
      <c r="E518" s="133" t="s">
        <v>1140</v>
      </c>
      <c r="F518" s="134" t="s">
        <v>1141</v>
      </c>
      <c r="G518" s="135" t="s">
        <v>176</v>
      </c>
      <c r="H518" s="136">
        <v>63</v>
      </c>
      <c r="I518" s="137"/>
      <c r="J518" s="137">
        <f>ROUND(I518*H518,2)</f>
        <v>0</v>
      </c>
      <c r="K518" s="134" t="s">
        <v>147</v>
      </c>
      <c r="L518" s="31"/>
      <c r="M518" s="138" t="s">
        <v>3</v>
      </c>
      <c r="N518" s="139" t="s">
        <v>46</v>
      </c>
      <c r="O518" s="140">
        <v>0.86399999999999999</v>
      </c>
      <c r="P518" s="140">
        <f>O518*H518</f>
        <v>54.432000000000002</v>
      </c>
      <c r="Q518" s="140">
        <v>6.0000000000000002E-5</v>
      </c>
      <c r="R518" s="140">
        <f>Q518*H518</f>
        <v>3.7799999999999999E-3</v>
      </c>
      <c r="S518" s="140">
        <v>0</v>
      </c>
      <c r="T518" s="141">
        <f>S518*H518</f>
        <v>0</v>
      </c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R518" s="142" t="s">
        <v>217</v>
      </c>
      <c r="AT518" s="142" t="s">
        <v>143</v>
      </c>
      <c r="AU518" s="142" t="s">
        <v>85</v>
      </c>
      <c r="AY518" s="18" t="s">
        <v>141</v>
      </c>
      <c r="BE518" s="143">
        <f>IF(N518="základní",J518,0)</f>
        <v>0</v>
      </c>
      <c r="BF518" s="143">
        <f>IF(N518="snížená",J518,0)</f>
        <v>0</v>
      </c>
      <c r="BG518" s="143">
        <f>IF(N518="zákl. přenesená",J518,0)</f>
        <v>0</v>
      </c>
      <c r="BH518" s="143">
        <f>IF(N518="sníž. přenesená",J518,0)</f>
        <v>0</v>
      </c>
      <c r="BI518" s="143">
        <f>IF(N518="nulová",J518,0)</f>
        <v>0</v>
      </c>
      <c r="BJ518" s="18" t="s">
        <v>83</v>
      </c>
      <c r="BK518" s="143">
        <f>ROUND(I518*H518,2)</f>
        <v>0</v>
      </c>
      <c r="BL518" s="18" t="s">
        <v>217</v>
      </c>
      <c r="BM518" s="142" t="s">
        <v>1142</v>
      </c>
    </row>
    <row r="519" spans="1:65" s="15" customFormat="1">
      <c r="B519" s="159"/>
      <c r="D519" s="145" t="s">
        <v>150</v>
      </c>
      <c r="E519" s="160" t="s">
        <v>3</v>
      </c>
      <c r="F519" s="161" t="s">
        <v>1143</v>
      </c>
      <c r="H519" s="160" t="s">
        <v>3</v>
      </c>
      <c r="L519" s="159"/>
      <c r="M519" s="162"/>
      <c r="N519" s="163"/>
      <c r="O519" s="163"/>
      <c r="P519" s="163"/>
      <c r="Q519" s="163"/>
      <c r="R519" s="163"/>
      <c r="S519" s="163"/>
      <c r="T519" s="164"/>
      <c r="AT519" s="160" t="s">
        <v>150</v>
      </c>
      <c r="AU519" s="160" t="s">
        <v>85</v>
      </c>
      <c r="AV519" s="15" t="s">
        <v>83</v>
      </c>
      <c r="AW519" s="15" t="s">
        <v>35</v>
      </c>
      <c r="AX519" s="15" t="s">
        <v>75</v>
      </c>
      <c r="AY519" s="160" t="s">
        <v>141</v>
      </c>
    </row>
    <row r="520" spans="1:65" s="13" customFormat="1">
      <c r="B520" s="144"/>
      <c r="D520" s="145" t="s">
        <v>150</v>
      </c>
      <c r="E520" s="146" t="s">
        <v>3</v>
      </c>
      <c r="F520" s="147" t="s">
        <v>1144</v>
      </c>
      <c r="H520" s="148">
        <v>63</v>
      </c>
      <c r="L520" s="144"/>
      <c r="M520" s="149"/>
      <c r="N520" s="150"/>
      <c r="O520" s="150"/>
      <c r="P520" s="150"/>
      <c r="Q520" s="150"/>
      <c r="R520" s="150"/>
      <c r="S520" s="150"/>
      <c r="T520" s="151"/>
      <c r="AT520" s="146" t="s">
        <v>150</v>
      </c>
      <c r="AU520" s="146" t="s">
        <v>85</v>
      </c>
      <c r="AV520" s="13" t="s">
        <v>85</v>
      </c>
      <c r="AW520" s="13" t="s">
        <v>35</v>
      </c>
      <c r="AX520" s="13" t="s">
        <v>75</v>
      </c>
      <c r="AY520" s="146" t="s">
        <v>141</v>
      </c>
    </row>
    <row r="521" spans="1:65" s="14" customFormat="1">
      <c r="B521" s="152"/>
      <c r="D521" s="145" t="s">
        <v>150</v>
      </c>
      <c r="E521" s="153" t="s">
        <v>3</v>
      </c>
      <c r="F521" s="154" t="s">
        <v>152</v>
      </c>
      <c r="H521" s="155">
        <v>63</v>
      </c>
      <c r="L521" s="152"/>
      <c r="M521" s="156"/>
      <c r="N521" s="157"/>
      <c r="O521" s="157"/>
      <c r="P521" s="157"/>
      <c r="Q521" s="157"/>
      <c r="R521" s="157"/>
      <c r="S521" s="157"/>
      <c r="T521" s="158"/>
      <c r="AT521" s="153" t="s">
        <v>150</v>
      </c>
      <c r="AU521" s="153" t="s">
        <v>85</v>
      </c>
      <c r="AV521" s="14" t="s">
        <v>148</v>
      </c>
      <c r="AW521" s="14" t="s">
        <v>35</v>
      </c>
      <c r="AX521" s="14" t="s">
        <v>83</v>
      </c>
      <c r="AY521" s="153" t="s">
        <v>141</v>
      </c>
    </row>
    <row r="522" spans="1:65" s="2" customFormat="1" ht="14.4" customHeight="1">
      <c r="A522" s="30"/>
      <c r="B522" s="131"/>
      <c r="C522" s="165" t="s">
        <v>1145</v>
      </c>
      <c r="D522" s="165" t="s">
        <v>273</v>
      </c>
      <c r="E522" s="166" t="s">
        <v>1146</v>
      </c>
      <c r="F522" s="167" t="s">
        <v>1147</v>
      </c>
      <c r="G522" s="168" t="s">
        <v>176</v>
      </c>
      <c r="H522" s="169">
        <v>63</v>
      </c>
      <c r="I522" s="170"/>
      <c r="J522" s="170">
        <f>ROUND(I522*H522,2)</f>
        <v>0</v>
      </c>
      <c r="K522" s="167" t="s">
        <v>147</v>
      </c>
      <c r="L522" s="171"/>
      <c r="M522" s="172" t="s">
        <v>3</v>
      </c>
      <c r="N522" s="173" t="s">
        <v>46</v>
      </c>
      <c r="O522" s="140">
        <v>0</v>
      </c>
      <c r="P522" s="140">
        <f>O522*H522</f>
        <v>0</v>
      </c>
      <c r="Q522" s="140">
        <v>5.0999999999999997E-2</v>
      </c>
      <c r="R522" s="140">
        <f>Q522*H522</f>
        <v>3.2129999999999996</v>
      </c>
      <c r="S522" s="140">
        <v>0</v>
      </c>
      <c r="T522" s="141">
        <f>S522*H522</f>
        <v>0</v>
      </c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R522" s="142" t="s">
        <v>301</v>
      </c>
      <c r="AT522" s="142" t="s">
        <v>273</v>
      </c>
      <c r="AU522" s="142" t="s">
        <v>85</v>
      </c>
      <c r="AY522" s="18" t="s">
        <v>141</v>
      </c>
      <c r="BE522" s="143">
        <f>IF(N522="základní",J522,0)</f>
        <v>0</v>
      </c>
      <c r="BF522" s="143">
        <f>IF(N522="snížená",J522,0)</f>
        <v>0</v>
      </c>
      <c r="BG522" s="143">
        <f>IF(N522="zákl. přenesená",J522,0)</f>
        <v>0</v>
      </c>
      <c r="BH522" s="143">
        <f>IF(N522="sníž. přenesená",J522,0)</f>
        <v>0</v>
      </c>
      <c r="BI522" s="143">
        <f>IF(N522="nulová",J522,0)</f>
        <v>0</v>
      </c>
      <c r="BJ522" s="18" t="s">
        <v>83</v>
      </c>
      <c r="BK522" s="143">
        <f>ROUND(I522*H522,2)</f>
        <v>0</v>
      </c>
      <c r="BL522" s="18" t="s">
        <v>217</v>
      </c>
      <c r="BM522" s="142" t="s">
        <v>1148</v>
      </c>
    </row>
    <row r="523" spans="1:65" s="2" customFormat="1" ht="14.4" customHeight="1">
      <c r="A523" s="30"/>
      <c r="B523" s="131"/>
      <c r="C523" s="132" t="s">
        <v>1149</v>
      </c>
      <c r="D523" s="132" t="s">
        <v>143</v>
      </c>
      <c r="E523" s="133" t="s">
        <v>1150</v>
      </c>
      <c r="F523" s="134" t="s">
        <v>1151</v>
      </c>
      <c r="G523" s="135" t="s">
        <v>176</v>
      </c>
      <c r="H523" s="136">
        <v>1.5</v>
      </c>
      <c r="I523" s="137"/>
      <c r="J523" s="137">
        <f>ROUND(I523*H523,2)</f>
        <v>0</v>
      </c>
      <c r="K523" s="134" t="s">
        <v>147</v>
      </c>
      <c r="L523" s="31"/>
      <c r="M523" s="138" t="s">
        <v>3</v>
      </c>
      <c r="N523" s="139" t="s">
        <v>46</v>
      </c>
      <c r="O523" s="140">
        <v>0.7</v>
      </c>
      <c r="P523" s="140">
        <f>O523*H523</f>
        <v>1.0499999999999998</v>
      </c>
      <c r="Q523" s="140">
        <v>0</v>
      </c>
      <c r="R523" s="140">
        <f>Q523*H523</f>
        <v>0</v>
      </c>
      <c r="S523" s="140">
        <v>2.5000000000000001E-2</v>
      </c>
      <c r="T523" s="141">
        <f>S523*H523</f>
        <v>3.7500000000000006E-2</v>
      </c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R523" s="142" t="s">
        <v>217</v>
      </c>
      <c r="AT523" s="142" t="s">
        <v>143</v>
      </c>
      <c r="AU523" s="142" t="s">
        <v>85</v>
      </c>
      <c r="AY523" s="18" t="s">
        <v>141</v>
      </c>
      <c r="BE523" s="143">
        <f>IF(N523="základní",J523,0)</f>
        <v>0</v>
      </c>
      <c r="BF523" s="143">
        <f>IF(N523="snížená",J523,0)</f>
        <v>0</v>
      </c>
      <c r="BG523" s="143">
        <f>IF(N523="zákl. přenesená",J523,0)</f>
        <v>0</v>
      </c>
      <c r="BH523" s="143">
        <f>IF(N523="sníž. přenesená",J523,0)</f>
        <v>0</v>
      </c>
      <c r="BI523" s="143">
        <f>IF(N523="nulová",J523,0)</f>
        <v>0</v>
      </c>
      <c r="BJ523" s="18" t="s">
        <v>83</v>
      </c>
      <c r="BK523" s="143">
        <f>ROUND(I523*H523,2)</f>
        <v>0</v>
      </c>
      <c r="BL523" s="18" t="s">
        <v>217</v>
      </c>
      <c r="BM523" s="142" t="s">
        <v>1152</v>
      </c>
    </row>
    <row r="524" spans="1:65" s="2" customFormat="1" ht="14.4" customHeight="1">
      <c r="A524" s="30"/>
      <c r="B524" s="131"/>
      <c r="C524" s="132" t="s">
        <v>1153</v>
      </c>
      <c r="D524" s="132" t="s">
        <v>143</v>
      </c>
      <c r="E524" s="133" t="s">
        <v>1154</v>
      </c>
      <c r="F524" s="134" t="s">
        <v>1155</v>
      </c>
      <c r="G524" s="135" t="s">
        <v>176</v>
      </c>
      <c r="H524" s="136">
        <v>1.5</v>
      </c>
      <c r="I524" s="137"/>
      <c r="J524" s="137">
        <f>ROUND(I524*H524,2)</f>
        <v>0</v>
      </c>
      <c r="K524" s="134" t="s">
        <v>147</v>
      </c>
      <c r="L524" s="31"/>
      <c r="M524" s="138" t="s">
        <v>3</v>
      </c>
      <c r="N524" s="139" t="s">
        <v>46</v>
      </c>
      <c r="O524" s="140">
        <v>0.47199999999999998</v>
      </c>
      <c r="P524" s="140">
        <f>O524*H524</f>
        <v>0.70799999999999996</v>
      </c>
      <c r="Q524" s="140">
        <v>0</v>
      </c>
      <c r="R524" s="140">
        <f>Q524*H524</f>
        <v>0</v>
      </c>
      <c r="S524" s="140">
        <v>3.0000000000000001E-3</v>
      </c>
      <c r="T524" s="141">
        <f>S524*H524</f>
        <v>4.5000000000000005E-3</v>
      </c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R524" s="142" t="s">
        <v>217</v>
      </c>
      <c r="AT524" s="142" t="s">
        <v>143</v>
      </c>
      <c r="AU524" s="142" t="s">
        <v>85</v>
      </c>
      <c r="AY524" s="18" t="s">
        <v>141</v>
      </c>
      <c r="BE524" s="143">
        <f>IF(N524="základní",J524,0)</f>
        <v>0</v>
      </c>
      <c r="BF524" s="143">
        <f>IF(N524="snížená",J524,0)</f>
        <v>0</v>
      </c>
      <c r="BG524" s="143">
        <f>IF(N524="zákl. přenesená",J524,0)</f>
        <v>0</v>
      </c>
      <c r="BH524" s="143">
        <f>IF(N524="sníž. přenesená",J524,0)</f>
        <v>0</v>
      </c>
      <c r="BI524" s="143">
        <f>IF(N524="nulová",J524,0)</f>
        <v>0</v>
      </c>
      <c r="BJ524" s="18" t="s">
        <v>83</v>
      </c>
      <c r="BK524" s="143">
        <f>ROUND(I524*H524,2)</f>
        <v>0</v>
      </c>
      <c r="BL524" s="18" t="s">
        <v>217</v>
      </c>
      <c r="BM524" s="142" t="s">
        <v>1156</v>
      </c>
    </row>
    <row r="525" spans="1:65" s="2" customFormat="1" ht="14.4" customHeight="1">
      <c r="A525" s="30"/>
      <c r="B525" s="131"/>
      <c r="C525" s="132" t="s">
        <v>1157</v>
      </c>
      <c r="D525" s="132" t="s">
        <v>143</v>
      </c>
      <c r="E525" s="133" t="s">
        <v>1158</v>
      </c>
      <c r="F525" s="134" t="s">
        <v>1159</v>
      </c>
      <c r="G525" s="135" t="s">
        <v>176</v>
      </c>
      <c r="H525" s="136">
        <v>16</v>
      </c>
      <c r="I525" s="137"/>
      <c r="J525" s="137">
        <f>ROUND(I525*H525,2)</f>
        <v>0</v>
      </c>
      <c r="K525" s="134" t="s">
        <v>147</v>
      </c>
      <c r="L525" s="31"/>
      <c r="M525" s="138" t="s">
        <v>3</v>
      </c>
      <c r="N525" s="139" t="s">
        <v>46</v>
      </c>
      <c r="O525" s="140">
        <v>0.42699999999999999</v>
      </c>
      <c r="P525" s="140">
        <f>O525*H525</f>
        <v>6.8319999999999999</v>
      </c>
      <c r="Q525" s="140">
        <v>0</v>
      </c>
      <c r="R525" s="140">
        <f>Q525*H525</f>
        <v>0</v>
      </c>
      <c r="S525" s="140">
        <v>0</v>
      </c>
      <c r="T525" s="141">
        <f>S525*H525</f>
        <v>0</v>
      </c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R525" s="142" t="s">
        <v>217</v>
      </c>
      <c r="AT525" s="142" t="s">
        <v>143</v>
      </c>
      <c r="AU525" s="142" t="s">
        <v>85</v>
      </c>
      <c r="AY525" s="18" t="s">
        <v>141</v>
      </c>
      <c r="BE525" s="143">
        <f>IF(N525="základní",J525,0)</f>
        <v>0</v>
      </c>
      <c r="BF525" s="143">
        <f>IF(N525="snížená",J525,0)</f>
        <v>0</v>
      </c>
      <c r="BG525" s="143">
        <f>IF(N525="zákl. přenesená",J525,0)</f>
        <v>0</v>
      </c>
      <c r="BH525" s="143">
        <f>IF(N525="sníž. přenesená",J525,0)</f>
        <v>0</v>
      </c>
      <c r="BI525" s="143">
        <f>IF(N525="nulová",J525,0)</f>
        <v>0</v>
      </c>
      <c r="BJ525" s="18" t="s">
        <v>83</v>
      </c>
      <c r="BK525" s="143">
        <f>ROUND(I525*H525,2)</f>
        <v>0</v>
      </c>
      <c r="BL525" s="18" t="s">
        <v>217</v>
      </c>
      <c r="BM525" s="142" t="s">
        <v>1160</v>
      </c>
    </row>
    <row r="526" spans="1:65" s="13" customFormat="1">
      <c r="B526" s="144"/>
      <c r="D526" s="145" t="s">
        <v>150</v>
      </c>
      <c r="E526" s="146" t="s">
        <v>3</v>
      </c>
      <c r="F526" s="147" t="s">
        <v>1161</v>
      </c>
      <c r="H526" s="148">
        <v>16</v>
      </c>
      <c r="L526" s="144"/>
      <c r="M526" s="149"/>
      <c r="N526" s="150"/>
      <c r="O526" s="150"/>
      <c r="P526" s="150"/>
      <c r="Q526" s="150"/>
      <c r="R526" s="150"/>
      <c r="S526" s="150"/>
      <c r="T526" s="151"/>
      <c r="AT526" s="146" t="s">
        <v>150</v>
      </c>
      <c r="AU526" s="146" t="s">
        <v>85</v>
      </c>
      <c r="AV526" s="13" t="s">
        <v>85</v>
      </c>
      <c r="AW526" s="13" t="s">
        <v>35</v>
      </c>
      <c r="AX526" s="13" t="s">
        <v>75</v>
      </c>
      <c r="AY526" s="146" t="s">
        <v>141</v>
      </c>
    </row>
    <row r="527" spans="1:65" s="14" customFormat="1">
      <c r="B527" s="152"/>
      <c r="D527" s="145" t="s">
        <v>150</v>
      </c>
      <c r="E527" s="153" t="s">
        <v>3</v>
      </c>
      <c r="F527" s="154" t="s">
        <v>152</v>
      </c>
      <c r="H527" s="155">
        <v>16</v>
      </c>
      <c r="L527" s="152"/>
      <c r="M527" s="156"/>
      <c r="N527" s="157"/>
      <c r="O527" s="157"/>
      <c r="P527" s="157"/>
      <c r="Q527" s="157"/>
      <c r="R527" s="157"/>
      <c r="S527" s="157"/>
      <c r="T527" s="158"/>
      <c r="AT527" s="153" t="s">
        <v>150</v>
      </c>
      <c r="AU527" s="153" t="s">
        <v>85</v>
      </c>
      <c r="AV527" s="14" t="s">
        <v>148</v>
      </c>
      <c r="AW527" s="14" t="s">
        <v>35</v>
      </c>
      <c r="AX527" s="14" t="s">
        <v>83</v>
      </c>
      <c r="AY527" s="153" t="s">
        <v>141</v>
      </c>
    </row>
    <row r="528" spans="1:65" s="2" customFormat="1" ht="14.4" customHeight="1">
      <c r="A528" s="30"/>
      <c r="B528" s="131"/>
      <c r="C528" s="165" t="s">
        <v>1162</v>
      </c>
      <c r="D528" s="165" t="s">
        <v>273</v>
      </c>
      <c r="E528" s="166" t="s">
        <v>1163</v>
      </c>
      <c r="F528" s="167" t="s">
        <v>1164</v>
      </c>
      <c r="G528" s="168" t="s">
        <v>176</v>
      </c>
      <c r="H528" s="169">
        <v>16</v>
      </c>
      <c r="I528" s="170"/>
      <c r="J528" s="170">
        <f>ROUND(I528*H528,2)</f>
        <v>0</v>
      </c>
      <c r="K528" s="167" t="s">
        <v>147</v>
      </c>
      <c r="L528" s="171"/>
      <c r="M528" s="172" t="s">
        <v>3</v>
      </c>
      <c r="N528" s="173" t="s">
        <v>46</v>
      </c>
      <c r="O528" s="140">
        <v>0</v>
      </c>
      <c r="P528" s="140">
        <f>O528*H528</f>
        <v>0</v>
      </c>
      <c r="Q528" s="140">
        <v>5.7000000000000002E-3</v>
      </c>
      <c r="R528" s="140">
        <f>Q528*H528</f>
        <v>9.1200000000000003E-2</v>
      </c>
      <c r="S528" s="140">
        <v>0</v>
      </c>
      <c r="T528" s="141">
        <f>S528*H528</f>
        <v>0</v>
      </c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R528" s="142" t="s">
        <v>301</v>
      </c>
      <c r="AT528" s="142" t="s">
        <v>273</v>
      </c>
      <c r="AU528" s="142" t="s">
        <v>85</v>
      </c>
      <c r="AY528" s="18" t="s">
        <v>141</v>
      </c>
      <c r="BE528" s="143">
        <f>IF(N528="základní",J528,0)</f>
        <v>0</v>
      </c>
      <c r="BF528" s="143">
        <f>IF(N528="snížená",J528,0)</f>
        <v>0</v>
      </c>
      <c r="BG528" s="143">
        <f>IF(N528="zákl. přenesená",J528,0)</f>
        <v>0</v>
      </c>
      <c r="BH528" s="143">
        <f>IF(N528="sníž. přenesená",J528,0)</f>
        <v>0</v>
      </c>
      <c r="BI528" s="143">
        <f>IF(N528="nulová",J528,0)</f>
        <v>0</v>
      </c>
      <c r="BJ528" s="18" t="s">
        <v>83</v>
      </c>
      <c r="BK528" s="143">
        <f>ROUND(I528*H528,2)</f>
        <v>0</v>
      </c>
      <c r="BL528" s="18" t="s">
        <v>217</v>
      </c>
      <c r="BM528" s="142" t="s">
        <v>1165</v>
      </c>
    </row>
    <row r="529" spans="1:65" s="2" customFormat="1" ht="14.4" customHeight="1">
      <c r="A529" s="30"/>
      <c r="B529" s="131"/>
      <c r="C529" s="132" t="s">
        <v>1166</v>
      </c>
      <c r="D529" s="132" t="s">
        <v>143</v>
      </c>
      <c r="E529" s="133" t="s">
        <v>1167</v>
      </c>
      <c r="F529" s="134" t="s">
        <v>1168</v>
      </c>
      <c r="G529" s="135" t="s">
        <v>176</v>
      </c>
      <c r="H529" s="136">
        <v>39.93</v>
      </c>
      <c r="I529" s="137"/>
      <c r="J529" s="137">
        <f>ROUND(I529*H529,2)</f>
        <v>0</v>
      </c>
      <c r="K529" s="134" t="s">
        <v>147</v>
      </c>
      <c r="L529" s="31"/>
      <c r="M529" s="138" t="s">
        <v>3</v>
      </c>
      <c r="N529" s="139" t="s">
        <v>46</v>
      </c>
      <c r="O529" s="140">
        <v>0.308</v>
      </c>
      <c r="P529" s="140">
        <f>O529*H529</f>
        <v>12.298439999999999</v>
      </c>
      <c r="Q529" s="140">
        <v>0</v>
      </c>
      <c r="R529" s="140">
        <f>Q529*H529</f>
        <v>0</v>
      </c>
      <c r="S529" s="140">
        <v>0</v>
      </c>
      <c r="T529" s="141">
        <f>S529*H529</f>
        <v>0</v>
      </c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R529" s="142" t="s">
        <v>217</v>
      </c>
      <c r="AT529" s="142" t="s">
        <v>143</v>
      </c>
      <c r="AU529" s="142" t="s">
        <v>85</v>
      </c>
      <c r="AY529" s="18" t="s">
        <v>141</v>
      </c>
      <c r="BE529" s="143">
        <f>IF(N529="základní",J529,0)</f>
        <v>0</v>
      </c>
      <c r="BF529" s="143">
        <f>IF(N529="snížená",J529,0)</f>
        <v>0</v>
      </c>
      <c r="BG529" s="143">
        <f>IF(N529="zákl. přenesená",J529,0)</f>
        <v>0</v>
      </c>
      <c r="BH529" s="143">
        <f>IF(N529="sníž. přenesená",J529,0)</f>
        <v>0</v>
      </c>
      <c r="BI529" s="143">
        <f>IF(N529="nulová",J529,0)</f>
        <v>0</v>
      </c>
      <c r="BJ529" s="18" t="s">
        <v>83</v>
      </c>
      <c r="BK529" s="143">
        <f>ROUND(I529*H529,2)</f>
        <v>0</v>
      </c>
      <c r="BL529" s="18" t="s">
        <v>217</v>
      </c>
      <c r="BM529" s="142" t="s">
        <v>1169</v>
      </c>
    </row>
    <row r="530" spans="1:65" s="15" customFormat="1">
      <c r="B530" s="159"/>
      <c r="D530" s="145" t="s">
        <v>150</v>
      </c>
      <c r="E530" s="160" t="s">
        <v>3</v>
      </c>
      <c r="F530" s="161" t="s">
        <v>1170</v>
      </c>
      <c r="H530" s="160" t="s">
        <v>3</v>
      </c>
      <c r="L530" s="159"/>
      <c r="M530" s="162"/>
      <c r="N530" s="163"/>
      <c r="O530" s="163"/>
      <c r="P530" s="163"/>
      <c r="Q530" s="163"/>
      <c r="R530" s="163"/>
      <c r="S530" s="163"/>
      <c r="T530" s="164"/>
      <c r="AT530" s="160" t="s">
        <v>150</v>
      </c>
      <c r="AU530" s="160" t="s">
        <v>85</v>
      </c>
      <c r="AV530" s="15" t="s">
        <v>83</v>
      </c>
      <c r="AW530" s="15" t="s">
        <v>35</v>
      </c>
      <c r="AX530" s="15" t="s">
        <v>75</v>
      </c>
      <c r="AY530" s="160" t="s">
        <v>141</v>
      </c>
    </row>
    <row r="531" spans="1:65" s="13" customFormat="1">
      <c r="B531" s="144"/>
      <c r="D531" s="145" t="s">
        <v>150</v>
      </c>
      <c r="E531" s="146" t="s">
        <v>3</v>
      </c>
      <c r="F531" s="147" t="s">
        <v>1171</v>
      </c>
      <c r="H531" s="148">
        <v>20.7</v>
      </c>
      <c r="L531" s="144"/>
      <c r="M531" s="149"/>
      <c r="N531" s="150"/>
      <c r="O531" s="150"/>
      <c r="P531" s="150"/>
      <c r="Q531" s="150"/>
      <c r="R531" s="150"/>
      <c r="S531" s="150"/>
      <c r="T531" s="151"/>
      <c r="AT531" s="146" t="s">
        <v>150</v>
      </c>
      <c r="AU531" s="146" t="s">
        <v>85</v>
      </c>
      <c r="AV531" s="13" t="s">
        <v>85</v>
      </c>
      <c r="AW531" s="13" t="s">
        <v>35</v>
      </c>
      <c r="AX531" s="13" t="s">
        <v>75</v>
      </c>
      <c r="AY531" s="146" t="s">
        <v>141</v>
      </c>
    </row>
    <row r="532" spans="1:65" s="15" customFormat="1">
      <c r="B532" s="159"/>
      <c r="D532" s="145" t="s">
        <v>150</v>
      </c>
      <c r="E532" s="160" t="s">
        <v>3</v>
      </c>
      <c r="F532" s="161" t="s">
        <v>1172</v>
      </c>
      <c r="H532" s="160" t="s">
        <v>3</v>
      </c>
      <c r="L532" s="159"/>
      <c r="M532" s="162"/>
      <c r="N532" s="163"/>
      <c r="O532" s="163"/>
      <c r="P532" s="163"/>
      <c r="Q532" s="163"/>
      <c r="R532" s="163"/>
      <c r="S532" s="163"/>
      <c r="T532" s="164"/>
      <c r="AT532" s="160" t="s">
        <v>150</v>
      </c>
      <c r="AU532" s="160" t="s">
        <v>85</v>
      </c>
      <c r="AV532" s="15" t="s">
        <v>83</v>
      </c>
      <c r="AW532" s="15" t="s">
        <v>35</v>
      </c>
      <c r="AX532" s="15" t="s">
        <v>75</v>
      </c>
      <c r="AY532" s="160" t="s">
        <v>141</v>
      </c>
    </row>
    <row r="533" spans="1:65" s="13" customFormat="1">
      <c r="B533" s="144"/>
      <c r="D533" s="145" t="s">
        <v>150</v>
      </c>
      <c r="E533" s="146" t="s">
        <v>3</v>
      </c>
      <c r="F533" s="147" t="s">
        <v>1173</v>
      </c>
      <c r="H533" s="148">
        <v>19.23</v>
      </c>
      <c r="L533" s="144"/>
      <c r="M533" s="149"/>
      <c r="N533" s="150"/>
      <c r="O533" s="150"/>
      <c r="P533" s="150"/>
      <c r="Q533" s="150"/>
      <c r="R533" s="150"/>
      <c r="S533" s="150"/>
      <c r="T533" s="151"/>
      <c r="AT533" s="146" t="s">
        <v>150</v>
      </c>
      <c r="AU533" s="146" t="s">
        <v>85</v>
      </c>
      <c r="AV533" s="13" t="s">
        <v>85</v>
      </c>
      <c r="AW533" s="13" t="s">
        <v>35</v>
      </c>
      <c r="AX533" s="13" t="s">
        <v>75</v>
      </c>
      <c r="AY533" s="146" t="s">
        <v>141</v>
      </c>
    </row>
    <row r="534" spans="1:65" s="14" customFormat="1">
      <c r="B534" s="152"/>
      <c r="D534" s="145" t="s">
        <v>150</v>
      </c>
      <c r="E534" s="153" t="s">
        <v>3</v>
      </c>
      <c r="F534" s="154" t="s">
        <v>152</v>
      </c>
      <c r="H534" s="155">
        <v>39.93</v>
      </c>
      <c r="L534" s="152"/>
      <c r="M534" s="156"/>
      <c r="N534" s="157"/>
      <c r="O534" s="157"/>
      <c r="P534" s="157"/>
      <c r="Q534" s="157"/>
      <c r="R534" s="157"/>
      <c r="S534" s="157"/>
      <c r="T534" s="158"/>
      <c r="AT534" s="153" t="s">
        <v>150</v>
      </c>
      <c r="AU534" s="153" t="s">
        <v>85</v>
      </c>
      <c r="AV534" s="14" t="s">
        <v>148</v>
      </c>
      <c r="AW534" s="14" t="s">
        <v>35</v>
      </c>
      <c r="AX534" s="14" t="s">
        <v>83</v>
      </c>
      <c r="AY534" s="153" t="s">
        <v>141</v>
      </c>
    </row>
    <row r="535" spans="1:65" s="2" customFormat="1" ht="14.4" customHeight="1">
      <c r="A535" s="30"/>
      <c r="B535" s="131"/>
      <c r="C535" s="165" t="s">
        <v>1174</v>
      </c>
      <c r="D535" s="165" t="s">
        <v>273</v>
      </c>
      <c r="E535" s="166" t="s">
        <v>1175</v>
      </c>
      <c r="F535" s="167" t="s">
        <v>1176</v>
      </c>
      <c r="G535" s="168" t="s">
        <v>234</v>
      </c>
      <c r="H535" s="169">
        <v>1.0609999999999999</v>
      </c>
      <c r="I535" s="170"/>
      <c r="J535" s="170">
        <f>ROUND(I535*H535,2)</f>
        <v>0</v>
      </c>
      <c r="K535" s="167" t="s">
        <v>147</v>
      </c>
      <c r="L535" s="171"/>
      <c r="M535" s="172" t="s">
        <v>3</v>
      </c>
      <c r="N535" s="173" t="s">
        <v>46</v>
      </c>
      <c r="O535" s="140">
        <v>0</v>
      </c>
      <c r="P535" s="140">
        <f>O535*H535</f>
        <v>0</v>
      </c>
      <c r="Q535" s="140">
        <v>1</v>
      </c>
      <c r="R535" s="140">
        <f>Q535*H535</f>
        <v>1.0609999999999999</v>
      </c>
      <c r="S535" s="140">
        <v>0</v>
      </c>
      <c r="T535" s="141">
        <f>S535*H535</f>
        <v>0</v>
      </c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R535" s="142" t="s">
        <v>301</v>
      </c>
      <c r="AT535" s="142" t="s">
        <v>273</v>
      </c>
      <c r="AU535" s="142" t="s">
        <v>85</v>
      </c>
      <c r="AY535" s="18" t="s">
        <v>141</v>
      </c>
      <c r="BE535" s="143">
        <f>IF(N535="základní",J535,0)</f>
        <v>0</v>
      </c>
      <c r="BF535" s="143">
        <f>IF(N535="snížená",J535,0)</f>
        <v>0</v>
      </c>
      <c r="BG535" s="143">
        <f>IF(N535="zákl. přenesená",J535,0)</f>
        <v>0</v>
      </c>
      <c r="BH535" s="143">
        <f>IF(N535="sníž. přenesená",J535,0)</f>
        <v>0</v>
      </c>
      <c r="BI535" s="143">
        <f>IF(N535="nulová",J535,0)</f>
        <v>0</v>
      </c>
      <c r="BJ535" s="18" t="s">
        <v>83</v>
      </c>
      <c r="BK535" s="143">
        <f>ROUND(I535*H535,2)</f>
        <v>0</v>
      </c>
      <c r="BL535" s="18" t="s">
        <v>217</v>
      </c>
      <c r="BM535" s="142" t="s">
        <v>1177</v>
      </c>
    </row>
    <row r="536" spans="1:65" s="15" customFormat="1">
      <c r="B536" s="159"/>
      <c r="D536" s="145" t="s">
        <v>150</v>
      </c>
      <c r="E536" s="160" t="s">
        <v>3</v>
      </c>
      <c r="F536" s="161" t="s">
        <v>1178</v>
      </c>
      <c r="H536" s="160" t="s">
        <v>3</v>
      </c>
      <c r="L536" s="159"/>
      <c r="M536" s="162"/>
      <c r="N536" s="163"/>
      <c r="O536" s="163"/>
      <c r="P536" s="163"/>
      <c r="Q536" s="163"/>
      <c r="R536" s="163"/>
      <c r="S536" s="163"/>
      <c r="T536" s="164"/>
      <c r="AT536" s="160" t="s">
        <v>150</v>
      </c>
      <c r="AU536" s="160" t="s">
        <v>85</v>
      </c>
      <c r="AV536" s="15" t="s">
        <v>83</v>
      </c>
      <c r="AW536" s="15" t="s">
        <v>35</v>
      </c>
      <c r="AX536" s="15" t="s">
        <v>75</v>
      </c>
      <c r="AY536" s="160" t="s">
        <v>141</v>
      </c>
    </row>
    <row r="537" spans="1:65" s="13" customFormat="1">
      <c r="B537" s="144"/>
      <c r="D537" s="145" t="s">
        <v>150</v>
      </c>
      <c r="E537" s="146" t="s">
        <v>3</v>
      </c>
      <c r="F537" s="147" t="s">
        <v>1179</v>
      </c>
      <c r="H537" s="148">
        <v>1010.229</v>
      </c>
      <c r="L537" s="144"/>
      <c r="M537" s="149"/>
      <c r="N537" s="150"/>
      <c r="O537" s="150"/>
      <c r="P537" s="150"/>
      <c r="Q537" s="150"/>
      <c r="R537" s="150"/>
      <c r="S537" s="150"/>
      <c r="T537" s="151"/>
      <c r="AT537" s="146" t="s">
        <v>150</v>
      </c>
      <c r="AU537" s="146" t="s">
        <v>85</v>
      </c>
      <c r="AV537" s="13" t="s">
        <v>85</v>
      </c>
      <c r="AW537" s="13" t="s">
        <v>35</v>
      </c>
      <c r="AX537" s="13" t="s">
        <v>75</v>
      </c>
      <c r="AY537" s="146" t="s">
        <v>141</v>
      </c>
    </row>
    <row r="538" spans="1:65" s="14" customFormat="1">
      <c r="B538" s="152"/>
      <c r="D538" s="145" t="s">
        <v>150</v>
      </c>
      <c r="E538" s="153" t="s">
        <v>3</v>
      </c>
      <c r="F538" s="154" t="s">
        <v>152</v>
      </c>
      <c r="H538" s="155">
        <v>1010.229</v>
      </c>
      <c r="L538" s="152"/>
      <c r="M538" s="156"/>
      <c r="N538" s="157"/>
      <c r="O538" s="157"/>
      <c r="P538" s="157"/>
      <c r="Q538" s="157"/>
      <c r="R538" s="157"/>
      <c r="S538" s="157"/>
      <c r="T538" s="158"/>
      <c r="AT538" s="153" t="s">
        <v>150</v>
      </c>
      <c r="AU538" s="153" t="s">
        <v>85</v>
      </c>
      <c r="AV538" s="14" t="s">
        <v>148</v>
      </c>
      <c r="AW538" s="14" t="s">
        <v>35</v>
      </c>
      <c r="AX538" s="14" t="s">
        <v>83</v>
      </c>
      <c r="AY538" s="153" t="s">
        <v>141</v>
      </c>
    </row>
    <row r="539" spans="1:65" s="13" customFormat="1">
      <c r="B539" s="144"/>
      <c r="D539" s="145" t="s">
        <v>150</v>
      </c>
      <c r="F539" s="147" t="s">
        <v>1180</v>
      </c>
      <c r="H539" s="148">
        <v>1.0609999999999999</v>
      </c>
      <c r="L539" s="144"/>
      <c r="M539" s="149"/>
      <c r="N539" s="150"/>
      <c r="O539" s="150"/>
      <c r="P539" s="150"/>
      <c r="Q539" s="150"/>
      <c r="R539" s="150"/>
      <c r="S539" s="150"/>
      <c r="T539" s="151"/>
      <c r="AT539" s="146" t="s">
        <v>150</v>
      </c>
      <c r="AU539" s="146" t="s">
        <v>85</v>
      </c>
      <c r="AV539" s="13" t="s">
        <v>85</v>
      </c>
      <c r="AW539" s="13" t="s">
        <v>4</v>
      </c>
      <c r="AX539" s="13" t="s">
        <v>83</v>
      </c>
      <c r="AY539" s="146" t="s">
        <v>141</v>
      </c>
    </row>
    <row r="540" spans="1:65" s="2" customFormat="1" ht="14.4" customHeight="1">
      <c r="A540" s="30"/>
      <c r="B540" s="131"/>
      <c r="C540" s="165" t="s">
        <v>1181</v>
      </c>
      <c r="D540" s="165" t="s">
        <v>273</v>
      </c>
      <c r="E540" s="166" t="s">
        <v>1182</v>
      </c>
      <c r="F540" s="167" t="s">
        <v>1183</v>
      </c>
      <c r="G540" s="168" t="s">
        <v>234</v>
      </c>
      <c r="H540" s="169">
        <v>0.152</v>
      </c>
      <c r="I540" s="170"/>
      <c r="J540" s="170">
        <f>ROUND(I540*H540,2)</f>
        <v>0</v>
      </c>
      <c r="K540" s="167" t="s">
        <v>147</v>
      </c>
      <c r="L540" s="171"/>
      <c r="M540" s="172" t="s">
        <v>3</v>
      </c>
      <c r="N540" s="173" t="s">
        <v>46</v>
      </c>
      <c r="O540" s="140">
        <v>0</v>
      </c>
      <c r="P540" s="140">
        <f>O540*H540</f>
        <v>0</v>
      </c>
      <c r="Q540" s="140">
        <v>1</v>
      </c>
      <c r="R540" s="140">
        <f>Q540*H540</f>
        <v>0.152</v>
      </c>
      <c r="S540" s="140">
        <v>0</v>
      </c>
      <c r="T540" s="141">
        <f>S540*H540</f>
        <v>0</v>
      </c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R540" s="142" t="s">
        <v>301</v>
      </c>
      <c r="AT540" s="142" t="s">
        <v>273</v>
      </c>
      <c r="AU540" s="142" t="s">
        <v>85</v>
      </c>
      <c r="AY540" s="18" t="s">
        <v>141</v>
      </c>
      <c r="BE540" s="143">
        <f>IF(N540="základní",J540,0)</f>
        <v>0</v>
      </c>
      <c r="BF540" s="143">
        <f>IF(N540="snížená",J540,0)</f>
        <v>0</v>
      </c>
      <c r="BG540" s="143">
        <f>IF(N540="zákl. přenesená",J540,0)</f>
        <v>0</v>
      </c>
      <c r="BH540" s="143">
        <f>IF(N540="sníž. přenesená",J540,0)</f>
        <v>0</v>
      </c>
      <c r="BI540" s="143">
        <f>IF(N540="nulová",J540,0)</f>
        <v>0</v>
      </c>
      <c r="BJ540" s="18" t="s">
        <v>83</v>
      </c>
      <c r="BK540" s="143">
        <f>ROUND(I540*H540,2)</f>
        <v>0</v>
      </c>
      <c r="BL540" s="18" t="s">
        <v>217</v>
      </c>
      <c r="BM540" s="142" t="s">
        <v>1184</v>
      </c>
    </row>
    <row r="541" spans="1:65" s="15" customFormat="1">
      <c r="B541" s="159"/>
      <c r="D541" s="145" t="s">
        <v>150</v>
      </c>
      <c r="E541" s="160" t="s">
        <v>3</v>
      </c>
      <c r="F541" s="161" t="s">
        <v>1185</v>
      </c>
      <c r="H541" s="160" t="s">
        <v>3</v>
      </c>
      <c r="L541" s="159"/>
      <c r="M541" s="162"/>
      <c r="N541" s="163"/>
      <c r="O541" s="163"/>
      <c r="P541" s="163"/>
      <c r="Q541" s="163"/>
      <c r="R541" s="163"/>
      <c r="S541" s="163"/>
      <c r="T541" s="164"/>
      <c r="AT541" s="160" t="s">
        <v>150</v>
      </c>
      <c r="AU541" s="160" t="s">
        <v>85</v>
      </c>
      <c r="AV541" s="15" t="s">
        <v>83</v>
      </c>
      <c r="AW541" s="15" t="s">
        <v>35</v>
      </c>
      <c r="AX541" s="15" t="s">
        <v>75</v>
      </c>
      <c r="AY541" s="160" t="s">
        <v>141</v>
      </c>
    </row>
    <row r="542" spans="1:65" s="13" customFormat="1">
      <c r="B542" s="144"/>
      <c r="D542" s="145" t="s">
        <v>150</v>
      </c>
      <c r="E542" s="146" t="s">
        <v>3</v>
      </c>
      <c r="F542" s="147" t="s">
        <v>1186</v>
      </c>
      <c r="H542" s="148">
        <v>151.53399999999999</v>
      </c>
      <c r="L542" s="144"/>
      <c r="M542" s="149"/>
      <c r="N542" s="150"/>
      <c r="O542" s="150"/>
      <c r="P542" s="150"/>
      <c r="Q542" s="150"/>
      <c r="R542" s="150"/>
      <c r="S542" s="150"/>
      <c r="T542" s="151"/>
      <c r="AT542" s="146" t="s">
        <v>150</v>
      </c>
      <c r="AU542" s="146" t="s">
        <v>85</v>
      </c>
      <c r="AV542" s="13" t="s">
        <v>85</v>
      </c>
      <c r="AW542" s="13" t="s">
        <v>35</v>
      </c>
      <c r="AX542" s="13" t="s">
        <v>75</v>
      </c>
      <c r="AY542" s="146" t="s">
        <v>141</v>
      </c>
    </row>
    <row r="543" spans="1:65" s="14" customFormat="1">
      <c r="B543" s="152"/>
      <c r="D543" s="145" t="s">
        <v>150</v>
      </c>
      <c r="E543" s="153" t="s">
        <v>3</v>
      </c>
      <c r="F543" s="154" t="s">
        <v>152</v>
      </c>
      <c r="H543" s="155">
        <v>151.53399999999999</v>
      </c>
      <c r="L543" s="152"/>
      <c r="M543" s="156"/>
      <c r="N543" s="157"/>
      <c r="O543" s="157"/>
      <c r="P543" s="157"/>
      <c r="Q543" s="157"/>
      <c r="R543" s="157"/>
      <c r="S543" s="157"/>
      <c r="T543" s="158"/>
      <c r="AT543" s="153" t="s">
        <v>150</v>
      </c>
      <c r="AU543" s="153" t="s">
        <v>85</v>
      </c>
      <c r="AV543" s="14" t="s">
        <v>148</v>
      </c>
      <c r="AW543" s="14" t="s">
        <v>35</v>
      </c>
      <c r="AX543" s="14" t="s">
        <v>83</v>
      </c>
      <c r="AY543" s="153" t="s">
        <v>141</v>
      </c>
    </row>
    <row r="544" spans="1:65" s="13" customFormat="1">
      <c r="B544" s="144"/>
      <c r="D544" s="145" t="s">
        <v>150</v>
      </c>
      <c r="F544" s="147" t="s">
        <v>1187</v>
      </c>
      <c r="H544" s="148">
        <v>0.152</v>
      </c>
      <c r="L544" s="144"/>
      <c r="M544" s="149"/>
      <c r="N544" s="150"/>
      <c r="O544" s="150"/>
      <c r="P544" s="150"/>
      <c r="Q544" s="150"/>
      <c r="R544" s="150"/>
      <c r="S544" s="150"/>
      <c r="T544" s="151"/>
      <c r="AT544" s="146" t="s">
        <v>150</v>
      </c>
      <c r="AU544" s="146" t="s">
        <v>85</v>
      </c>
      <c r="AV544" s="13" t="s">
        <v>85</v>
      </c>
      <c r="AW544" s="13" t="s">
        <v>4</v>
      </c>
      <c r="AX544" s="13" t="s">
        <v>83</v>
      </c>
      <c r="AY544" s="146" t="s">
        <v>141</v>
      </c>
    </row>
    <row r="545" spans="1:65" s="2" customFormat="1" ht="14.4" customHeight="1">
      <c r="A545" s="30"/>
      <c r="B545" s="131"/>
      <c r="C545" s="132" t="s">
        <v>1188</v>
      </c>
      <c r="D545" s="132" t="s">
        <v>143</v>
      </c>
      <c r="E545" s="133" t="s">
        <v>1189</v>
      </c>
      <c r="F545" s="134" t="s">
        <v>1190</v>
      </c>
      <c r="G545" s="135" t="s">
        <v>146</v>
      </c>
      <c r="H545" s="136">
        <v>19.469000000000001</v>
      </c>
      <c r="I545" s="137"/>
      <c r="J545" s="137">
        <f>ROUND(I545*H545,2)</f>
        <v>0</v>
      </c>
      <c r="K545" s="134" t="s">
        <v>147</v>
      </c>
      <c r="L545" s="31"/>
      <c r="M545" s="138" t="s">
        <v>3</v>
      </c>
      <c r="N545" s="139" t="s">
        <v>46</v>
      </c>
      <c r="O545" s="140">
        <v>0.23799999999999999</v>
      </c>
      <c r="P545" s="140">
        <f>O545*H545</f>
        <v>4.6336219999999999</v>
      </c>
      <c r="Q545" s="140">
        <v>0</v>
      </c>
      <c r="R545" s="140">
        <f>Q545*H545</f>
        <v>0</v>
      </c>
      <c r="S545" s="140">
        <v>7.0000000000000001E-3</v>
      </c>
      <c r="T545" s="141">
        <f>S545*H545</f>
        <v>0.13628300000000002</v>
      </c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R545" s="142" t="s">
        <v>217</v>
      </c>
      <c r="AT545" s="142" t="s">
        <v>143</v>
      </c>
      <c r="AU545" s="142" t="s">
        <v>85</v>
      </c>
      <c r="AY545" s="18" t="s">
        <v>141</v>
      </c>
      <c r="BE545" s="143">
        <f>IF(N545="základní",J545,0)</f>
        <v>0</v>
      </c>
      <c r="BF545" s="143">
        <f>IF(N545="snížená",J545,0)</f>
        <v>0</v>
      </c>
      <c r="BG545" s="143">
        <f>IF(N545="zákl. přenesená",J545,0)</f>
        <v>0</v>
      </c>
      <c r="BH545" s="143">
        <f>IF(N545="sníž. přenesená",J545,0)</f>
        <v>0</v>
      </c>
      <c r="BI545" s="143">
        <f>IF(N545="nulová",J545,0)</f>
        <v>0</v>
      </c>
      <c r="BJ545" s="18" t="s">
        <v>83</v>
      </c>
      <c r="BK545" s="143">
        <f>ROUND(I545*H545,2)</f>
        <v>0</v>
      </c>
      <c r="BL545" s="18" t="s">
        <v>217</v>
      </c>
      <c r="BM545" s="142" t="s">
        <v>1191</v>
      </c>
    </row>
    <row r="546" spans="1:65" s="2" customFormat="1" ht="24.15" customHeight="1">
      <c r="A546" s="30"/>
      <c r="B546" s="131"/>
      <c r="C546" s="132" t="s">
        <v>1192</v>
      </c>
      <c r="D546" s="132" t="s">
        <v>143</v>
      </c>
      <c r="E546" s="133" t="s">
        <v>1193</v>
      </c>
      <c r="F546" s="134" t="s">
        <v>1194</v>
      </c>
      <c r="G546" s="135" t="s">
        <v>146</v>
      </c>
      <c r="H546" s="136">
        <v>60.225000000000001</v>
      </c>
      <c r="I546" s="137"/>
      <c r="J546" s="137">
        <f>ROUND(I546*H546,2)</f>
        <v>0</v>
      </c>
      <c r="K546" s="134" t="s">
        <v>147</v>
      </c>
      <c r="L546" s="31"/>
      <c r="M546" s="138" t="s">
        <v>3</v>
      </c>
      <c r="N546" s="139" t="s">
        <v>46</v>
      </c>
      <c r="O546" s="140">
        <v>3.9</v>
      </c>
      <c r="P546" s="140">
        <f>O546*H546</f>
        <v>234.8775</v>
      </c>
      <c r="Q546" s="140">
        <v>0</v>
      </c>
      <c r="R546" s="140">
        <f>Q546*H546</f>
        <v>0</v>
      </c>
      <c r="S546" s="140">
        <v>0</v>
      </c>
      <c r="T546" s="141">
        <f>S546*H546</f>
        <v>0</v>
      </c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R546" s="142" t="s">
        <v>217</v>
      </c>
      <c r="AT546" s="142" t="s">
        <v>143</v>
      </c>
      <c r="AU546" s="142" t="s">
        <v>85</v>
      </c>
      <c r="AY546" s="18" t="s">
        <v>141</v>
      </c>
      <c r="BE546" s="143">
        <f>IF(N546="základní",J546,0)</f>
        <v>0</v>
      </c>
      <c r="BF546" s="143">
        <f>IF(N546="snížená",J546,0)</f>
        <v>0</v>
      </c>
      <c r="BG546" s="143">
        <f>IF(N546="zákl. přenesená",J546,0)</f>
        <v>0</v>
      </c>
      <c r="BH546" s="143">
        <f>IF(N546="sníž. přenesená",J546,0)</f>
        <v>0</v>
      </c>
      <c r="BI546" s="143">
        <f>IF(N546="nulová",J546,0)</f>
        <v>0</v>
      </c>
      <c r="BJ546" s="18" t="s">
        <v>83</v>
      </c>
      <c r="BK546" s="143">
        <f>ROUND(I546*H546,2)</f>
        <v>0</v>
      </c>
      <c r="BL546" s="18" t="s">
        <v>217</v>
      </c>
      <c r="BM546" s="142" t="s">
        <v>1195</v>
      </c>
    </row>
    <row r="547" spans="1:65" s="13" customFormat="1">
      <c r="B547" s="144"/>
      <c r="D547" s="145" t="s">
        <v>150</v>
      </c>
      <c r="E547" s="146" t="s">
        <v>3</v>
      </c>
      <c r="F547" s="147" t="s">
        <v>1196</v>
      </c>
      <c r="H547" s="148">
        <v>60.225000000000001</v>
      </c>
      <c r="L547" s="144"/>
      <c r="M547" s="149"/>
      <c r="N547" s="150"/>
      <c r="O547" s="150"/>
      <c r="P547" s="150"/>
      <c r="Q547" s="150"/>
      <c r="R547" s="150"/>
      <c r="S547" s="150"/>
      <c r="T547" s="151"/>
      <c r="AT547" s="146" t="s">
        <v>150</v>
      </c>
      <c r="AU547" s="146" t="s">
        <v>85</v>
      </c>
      <c r="AV547" s="13" t="s">
        <v>85</v>
      </c>
      <c r="AW547" s="13" t="s">
        <v>35</v>
      </c>
      <c r="AX547" s="13" t="s">
        <v>75</v>
      </c>
      <c r="AY547" s="146" t="s">
        <v>141</v>
      </c>
    </row>
    <row r="548" spans="1:65" s="14" customFormat="1">
      <c r="B548" s="152"/>
      <c r="D548" s="145" t="s">
        <v>150</v>
      </c>
      <c r="E548" s="153" t="s">
        <v>3</v>
      </c>
      <c r="F548" s="154" t="s">
        <v>152</v>
      </c>
      <c r="H548" s="155">
        <v>60.225000000000001</v>
      </c>
      <c r="L548" s="152"/>
      <c r="M548" s="156"/>
      <c r="N548" s="157"/>
      <c r="O548" s="157"/>
      <c r="P548" s="157"/>
      <c r="Q548" s="157"/>
      <c r="R548" s="157"/>
      <c r="S548" s="157"/>
      <c r="T548" s="158"/>
      <c r="AT548" s="153" t="s">
        <v>150</v>
      </c>
      <c r="AU548" s="153" t="s">
        <v>85</v>
      </c>
      <c r="AV548" s="14" t="s">
        <v>148</v>
      </c>
      <c r="AW548" s="14" t="s">
        <v>35</v>
      </c>
      <c r="AX548" s="14" t="s">
        <v>83</v>
      </c>
      <c r="AY548" s="153" t="s">
        <v>141</v>
      </c>
    </row>
    <row r="549" spans="1:65" s="2" customFormat="1" ht="14.4" customHeight="1">
      <c r="A549" s="30"/>
      <c r="B549" s="131"/>
      <c r="C549" s="165" t="s">
        <v>1197</v>
      </c>
      <c r="D549" s="165" t="s">
        <v>273</v>
      </c>
      <c r="E549" s="166" t="s">
        <v>1198</v>
      </c>
      <c r="F549" s="167" t="s">
        <v>1199</v>
      </c>
      <c r="G549" s="168" t="s">
        <v>146</v>
      </c>
      <c r="H549" s="169">
        <v>60.225000000000001</v>
      </c>
      <c r="I549" s="170"/>
      <c r="J549" s="170">
        <f>ROUND(I549*H549,2)</f>
        <v>0</v>
      </c>
      <c r="K549" s="167" t="s">
        <v>147</v>
      </c>
      <c r="L549" s="171"/>
      <c r="M549" s="172" t="s">
        <v>3</v>
      </c>
      <c r="N549" s="173" t="s">
        <v>46</v>
      </c>
      <c r="O549" s="140">
        <v>0</v>
      </c>
      <c r="P549" s="140">
        <f>O549*H549</f>
        <v>0</v>
      </c>
      <c r="Q549" s="140">
        <v>2.6790000000000001E-2</v>
      </c>
      <c r="R549" s="140">
        <f>Q549*H549</f>
        <v>1.61342775</v>
      </c>
      <c r="S549" s="140">
        <v>0</v>
      </c>
      <c r="T549" s="141">
        <f>S549*H549</f>
        <v>0</v>
      </c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R549" s="142" t="s">
        <v>301</v>
      </c>
      <c r="AT549" s="142" t="s">
        <v>273</v>
      </c>
      <c r="AU549" s="142" t="s">
        <v>85</v>
      </c>
      <c r="AY549" s="18" t="s">
        <v>141</v>
      </c>
      <c r="BE549" s="143">
        <f>IF(N549="základní",J549,0)</f>
        <v>0</v>
      </c>
      <c r="BF549" s="143">
        <f>IF(N549="snížená",J549,0)</f>
        <v>0</v>
      </c>
      <c r="BG549" s="143">
        <f>IF(N549="zákl. přenesená",J549,0)</f>
        <v>0</v>
      </c>
      <c r="BH549" s="143">
        <f>IF(N549="sníž. přenesená",J549,0)</f>
        <v>0</v>
      </c>
      <c r="BI549" s="143">
        <f>IF(N549="nulová",J549,0)</f>
        <v>0</v>
      </c>
      <c r="BJ549" s="18" t="s">
        <v>83</v>
      </c>
      <c r="BK549" s="143">
        <f>ROUND(I549*H549,2)</f>
        <v>0</v>
      </c>
      <c r="BL549" s="18" t="s">
        <v>217</v>
      </c>
      <c r="BM549" s="142" t="s">
        <v>1200</v>
      </c>
    </row>
    <row r="550" spans="1:65" s="2" customFormat="1" ht="14.4" customHeight="1">
      <c r="A550" s="30"/>
      <c r="B550" s="131"/>
      <c r="C550" s="132" t="s">
        <v>1201</v>
      </c>
      <c r="D550" s="132" t="s">
        <v>143</v>
      </c>
      <c r="E550" s="133" t="s">
        <v>1202</v>
      </c>
      <c r="F550" s="134" t="s">
        <v>1203</v>
      </c>
      <c r="G550" s="135" t="s">
        <v>146</v>
      </c>
      <c r="H550" s="136">
        <v>2.4750000000000001</v>
      </c>
      <c r="I550" s="137"/>
      <c r="J550" s="137">
        <f>ROUND(I550*H550,2)</f>
        <v>0</v>
      </c>
      <c r="K550" s="134" t="s">
        <v>3</v>
      </c>
      <c r="L550" s="31"/>
      <c r="M550" s="138" t="s">
        <v>3</v>
      </c>
      <c r="N550" s="139" t="s">
        <v>46</v>
      </c>
      <c r="O550" s="140">
        <v>3.9</v>
      </c>
      <c r="P550" s="140">
        <f>O550*H550</f>
        <v>9.6524999999999999</v>
      </c>
      <c r="Q550" s="140">
        <v>0</v>
      </c>
      <c r="R550" s="140">
        <f>Q550*H550</f>
        <v>0</v>
      </c>
      <c r="S550" s="140">
        <v>0</v>
      </c>
      <c r="T550" s="141">
        <f>S550*H550</f>
        <v>0</v>
      </c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R550" s="142" t="s">
        <v>217</v>
      </c>
      <c r="AT550" s="142" t="s">
        <v>143</v>
      </c>
      <c r="AU550" s="142" t="s">
        <v>85</v>
      </c>
      <c r="AY550" s="18" t="s">
        <v>141</v>
      </c>
      <c r="BE550" s="143">
        <f>IF(N550="základní",J550,0)</f>
        <v>0</v>
      </c>
      <c r="BF550" s="143">
        <f>IF(N550="snížená",J550,0)</f>
        <v>0</v>
      </c>
      <c r="BG550" s="143">
        <f>IF(N550="zákl. přenesená",J550,0)</f>
        <v>0</v>
      </c>
      <c r="BH550" s="143">
        <f>IF(N550="sníž. přenesená",J550,0)</f>
        <v>0</v>
      </c>
      <c r="BI550" s="143">
        <f>IF(N550="nulová",J550,0)</f>
        <v>0</v>
      </c>
      <c r="BJ550" s="18" t="s">
        <v>83</v>
      </c>
      <c r="BK550" s="143">
        <f>ROUND(I550*H550,2)</f>
        <v>0</v>
      </c>
      <c r="BL550" s="18" t="s">
        <v>217</v>
      </c>
      <c r="BM550" s="142" t="s">
        <v>1204</v>
      </c>
    </row>
    <row r="551" spans="1:65" s="13" customFormat="1">
      <c r="B551" s="144"/>
      <c r="D551" s="145" t="s">
        <v>150</v>
      </c>
      <c r="E551" s="146" t="s">
        <v>3</v>
      </c>
      <c r="F551" s="147" t="s">
        <v>1205</v>
      </c>
      <c r="H551" s="148">
        <v>2.4750000000000001</v>
      </c>
      <c r="L551" s="144"/>
      <c r="M551" s="149"/>
      <c r="N551" s="150"/>
      <c r="O551" s="150"/>
      <c r="P551" s="150"/>
      <c r="Q551" s="150"/>
      <c r="R551" s="150"/>
      <c r="S551" s="150"/>
      <c r="T551" s="151"/>
      <c r="AT551" s="146" t="s">
        <v>150</v>
      </c>
      <c r="AU551" s="146" t="s">
        <v>85</v>
      </c>
      <c r="AV551" s="13" t="s">
        <v>85</v>
      </c>
      <c r="AW551" s="13" t="s">
        <v>35</v>
      </c>
      <c r="AX551" s="13" t="s">
        <v>75</v>
      </c>
      <c r="AY551" s="146" t="s">
        <v>141</v>
      </c>
    </row>
    <row r="552" spans="1:65" s="14" customFormat="1">
      <c r="B552" s="152"/>
      <c r="D552" s="145" t="s">
        <v>150</v>
      </c>
      <c r="E552" s="153" t="s">
        <v>3</v>
      </c>
      <c r="F552" s="154" t="s">
        <v>152</v>
      </c>
      <c r="H552" s="155">
        <v>2.4750000000000001</v>
      </c>
      <c r="L552" s="152"/>
      <c r="M552" s="156"/>
      <c r="N552" s="157"/>
      <c r="O552" s="157"/>
      <c r="P552" s="157"/>
      <c r="Q552" s="157"/>
      <c r="R552" s="157"/>
      <c r="S552" s="157"/>
      <c r="T552" s="158"/>
      <c r="AT552" s="153" t="s">
        <v>150</v>
      </c>
      <c r="AU552" s="153" t="s">
        <v>85</v>
      </c>
      <c r="AV552" s="14" t="s">
        <v>148</v>
      </c>
      <c r="AW552" s="14" t="s">
        <v>35</v>
      </c>
      <c r="AX552" s="14" t="s">
        <v>83</v>
      </c>
      <c r="AY552" s="153" t="s">
        <v>141</v>
      </c>
    </row>
    <row r="553" spans="1:65" s="2" customFormat="1" ht="14.4" customHeight="1">
      <c r="A553" s="30"/>
      <c r="B553" s="131"/>
      <c r="C553" s="132" t="s">
        <v>1206</v>
      </c>
      <c r="D553" s="132" t="s">
        <v>143</v>
      </c>
      <c r="E553" s="133" t="s">
        <v>1207</v>
      </c>
      <c r="F553" s="134" t="s">
        <v>1208</v>
      </c>
      <c r="G553" s="135" t="s">
        <v>167</v>
      </c>
      <c r="H553" s="136">
        <v>1</v>
      </c>
      <c r="I553" s="137"/>
      <c r="J553" s="137">
        <f>ROUND(I553*H553,2)</f>
        <v>0</v>
      </c>
      <c r="K553" s="134" t="s">
        <v>147</v>
      </c>
      <c r="L553" s="31"/>
      <c r="M553" s="138" t="s">
        <v>3</v>
      </c>
      <c r="N553" s="139" t="s">
        <v>46</v>
      </c>
      <c r="O553" s="140">
        <v>7.62</v>
      </c>
      <c r="P553" s="140">
        <f>O553*H553</f>
        <v>7.62</v>
      </c>
      <c r="Q553" s="140">
        <v>0</v>
      </c>
      <c r="R553" s="140">
        <f>Q553*H553</f>
        <v>0</v>
      </c>
      <c r="S553" s="140">
        <v>0</v>
      </c>
      <c r="T553" s="141">
        <f>S553*H553</f>
        <v>0</v>
      </c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R553" s="142" t="s">
        <v>217</v>
      </c>
      <c r="AT553" s="142" t="s">
        <v>143</v>
      </c>
      <c r="AU553" s="142" t="s">
        <v>85</v>
      </c>
      <c r="AY553" s="18" t="s">
        <v>141</v>
      </c>
      <c r="BE553" s="143">
        <f>IF(N553="základní",J553,0)</f>
        <v>0</v>
      </c>
      <c r="BF553" s="143">
        <f>IF(N553="snížená",J553,0)</f>
        <v>0</v>
      </c>
      <c r="BG553" s="143">
        <f>IF(N553="zákl. přenesená",J553,0)</f>
        <v>0</v>
      </c>
      <c r="BH553" s="143">
        <f>IF(N553="sníž. přenesená",J553,0)</f>
        <v>0</v>
      </c>
      <c r="BI553" s="143">
        <f>IF(N553="nulová",J553,0)</f>
        <v>0</v>
      </c>
      <c r="BJ553" s="18" t="s">
        <v>83</v>
      </c>
      <c r="BK553" s="143">
        <f>ROUND(I553*H553,2)</f>
        <v>0</v>
      </c>
      <c r="BL553" s="18" t="s">
        <v>217</v>
      </c>
      <c r="BM553" s="142" t="s">
        <v>1209</v>
      </c>
    </row>
    <row r="554" spans="1:65" s="2" customFormat="1" ht="14.4" customHeight="1">
      <c r="A554" s="30"/>
      <c r="B554" s="131"/>
      <c r="C554" s="165" t="s">
        <v>1210</v>
      </c>
      <c r="D554" s="165" t="s">
        <v>273</v>
      </c>
      <c r="E554" s="166" t="s">
        <v>1211</v>
      </c>
      <c r="F554" s="167" t="s">
        <v>1212</v>
      </c>
      <c r="G554" s="168" t="s">
        <v>167</v>
      </c>
      <c r="H554" s="169">
        <v>1</v>
      </c>
      <c r="I554" s="170"/>
      <c r="J554" s="170">
        <f>ROUND(I554*H554,2)</f>
        <v>0</v>
      </c>
      <c r="K554" s="167" t="s">
        <v>147</v>
      </c>
      <c r="L554" s="171"/>
      <c r="M554" s="172" t="s">
        <v>3</v>
      </c>
      <c r="N554" s="173" t="s">
        <v>46</v>
      </c>
      <c r="O554" s="140">
        <v>0</v>
      </c>
      <c r="P554" s="140">
        <f>O554*H554</f>
        <v>0</v>
      </c>
      <c r="Q554" s="140">
        <v>2.3E-2</v>
      </c>
      <c r="R554" s="140">
        <f>Q554*H554</f>
        <v>2.3E-2</v>
      </c>
      <c r="S554" s="140">
        <v>0</v>
      </c>
      <c r="T554" s="141">
        <f>S554*H554</f>
        <v>0</v>
      </c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R554" s="142" t="s">
        <v>301</v>
      </c>
      <c r="AT554" s="142" t="s">
        <v>273</v>
      </c>
      <c r="AU554" s="142" t="s">
        <v>85</v>
      </c>
      <c r="AY554" s="18" t="s">
        <v>141</v>
      </c>
      <c r="BE554" s="143">
        <f>IF(N554="základní",J554,0)</f>
        <v>0</v>
      </c>
      <c r="BF554" s="143">
        <f>IF(N554="snížená",J554,0)</f>
        <v>0</v>
      </c>
      <c r="BG554" s="143">
        <f>IF(N554="zákl. přenesená",J554,0)</f>
        <v>0</v>
      </c>
      <c r="BH554" s="143">
        <f>IF(N554="sníž. přenesená",J554,0)</f>
        <v>0</v>
      </c>
      <c r="BI554" s="143">
        <f>IF(N554="nulová",J554,0)</f>
        <v>0</v>
      </c>
      <c r="BJ554" s="18" t="s">
        <v>83</v>
      </c>
      <c r="BK554" s="143">
        <f>ROUND(I554*H554,2)</f>
        <v>0</v>
      </c>
      <c r="BL554" s="18" t="s">
        <v>217</v>
      </c>
      <c r="BM554" s="142" t="s">
        <v>1213</v>
      </c>
    </row>
    <row r="555" spans="1:65" s="2" customFormat="1" ht="14.4" customHeight="1">
      <c r="A555" s="30"/>
      <c r="B555" s="131"/>
      <c r="C555" s="132" t="s">
        <v>1214</v>
      </c>
      <c r="D555" s="132" t="s">
        <v>143</v>
      </c>
      <c r="E555" s="133" t="s">
        <v>1215</v>
      </c>
      <c r="F555" s="134" t="s">
        <v>1216</v>
      </c>
      <c r="G555" s="135" t="s">
        <v>746</v>
      </c>
      <c r="H555" s="136">
        <v>302.49599999999998</v>
      </c>
      <c r="I555" s="137"/>
      <c r="J555" s="137">
        <f>ROUND(I555*H555,2)</f>
        <v>0</v>
      </c>
      <c r="K555" s="134" t="s">
        <v>147</v>
      </c>
      <c r="L555" s="31"/>
      <c r="M555" s="138" t="s">
        <v>3</v>
      </c>
      <c r="N555" s="139" t="s">
        <v>46</v>
      </c>
      <c r="O555" s="140">
        <v>5.8000000000000003E-2</v>
      </c>
      <c r="P555" s="140">
        <f>O555*H555</f>
        <v>17.544768000000001</v>
      </c>
      <c r="Q555" s="140">
        <v>5.0000000000000002E-5</v>
      </c>
      <c r="R555" s="140">
        <f>Q555*H555</f>
        <v>1.5124799999999999E-2</v>
      </c>
      <c r="S555" s="140">
        <v>0</v>
      </c>
      <c r="T555" s="141">
        <f>S555*H555</f>
        <v>0</v>
      </c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R555" s="142" t="s">
        <v>217</v>
      </c>
      <c r="AT555" s="142" t="s">
        <v>143</v>
      </c>
      <c r="AU555" s="142" t="s">
        <v>85</v>
      </c>
      <c r="AY555" s="18" t="s">
        <v>141</v>
      </c>
      <c r="BE555" s="143">
        <f>IF(N555="základní",J555,0)</f>
        <v>0</v>
      </c>
      <c r="BF555" s="143">
        <f>IF(N555="snížená",J555,0)</f>
        <v>0</v>
      </c>
      <c r="BG555" s="143">
        <f>IF(N555="zákl. přenesená",J555,0)</f>
        <v>0</v>
      </c>
      <c r="BH555" s="143">
        <f>IF(N555="sníž. přenesená",J555,0)</f>
        <v>0</v>
      </c>
      <c r="BI555" s="143">
        <f>IF(N555="nulová",J555,0)</f>
        <v>0</v>
      </c>
      <c r="BJ555" s="18" t="s">
        <v>83</v>
      </c>
      <c r="BK555" s="143">
        <f>ROUND(I555*H555,2)</f>
        <v>0</v>
      </c>
      <c r="BL555" s="18" t="s">
        <v>217</v>
      </c>
      <c r="BM555" s="142" t="s">
        <v>1217</v>
      </c>
    </row>
    <row r="556" spans="1:65" s="15" customFormat="1">
      <c r="B556" s="159"/>
      <c r="D556" s="145" t="s">
        <v>150</v>
      </c>
      <c r="E556" s="160" t="s">
        <v>3</v>
      </c>
      <c r="F556" s="161" t="s">
        <v>1218</v>
      </c>
      <c r="H556" s="160" t="s">
        <v>3</v>
      </c>
      <c r="L556" s="159"/>
      <c r="M556" s="162"/>
      <c r="N556" s="163"/>
      <c r="O556" s="163"/>
      <c r="P556" s="163"/>
      <c r="Q556" s="163"/>
      <c r="R556" s="163"/>
      <c r="S556" s="163"/>
      <c r="T556" s="164"/>
      <c r="AT556" s="160" t="s">
        <v>150</v>
      </c>
      <c r="AU556" s="160" t="s">
        <v>85</v>
      </c>
      <c r="AV556" s="15" t="s">
        <v>83</v>
      </c>
      <c r="AW556" s="15" t="s">
        <v>35</v>
      </c>
      <c r="AX556" s="15" t="s">
        <v>75</v>
      </c>
      <c r="AY556" s="160" t="s">
        <v>141</v>
      </c>
    </row>
    <row r="557" spans="1:65" s="15" customFormat="1">
      <c r="B557" s="159"/>
      <c r="D557" s="145" t="s">
        <v>150</v>
      </c>
      <c r="E557" s="160" t="s">
        <v>3</v>
      </c>
      <c r="F557" s="161" t="s">
        <v>1219</v>
      </c>
      <c r="H557" s="160" t="s">
        <v>3</v>
      </c>
      <c r="L557" s="159"/>
      <c r="M557" s="162"/>
      <c r="N557" s="163"/>
      <c r="O557" s="163"/>
      <c r="P557" s="163"/>
      <c r="Q557" s="163"/>
      <c r="R557" s="163"/>
      <c r="S557" s="163"/>
      <c r="T557" s="164"/>
      <c r="AT557" s="160" t="s">
        <v>150</v>
      </c>
      <c r="AU557" s="160" t="s">
        <v>85</v>
      </c>
      <c r="AV557" s="15" t="s">
        <v>83</v>
      </c>
      <c r="AW557" s="15" t="s">
        <v>35</v>
      </c>
      <c r="AX557" s="15" t="s">
        <v>75</v>
      </c>
      <c r="AY557" s="160" t="s">
        <v>141</v>
      </c>
    </row>
    <row r="558" spans="1:65" s="13" customFormat="1">
      <c r="B558" s="144"/>
      <c r="D558" s="145" t="s">
        <v>150</v>
      </c>
      <c r="E558" s="146" t="s">
        <v>3</v>
      </c>
      <c r="F558" s="147" t="s">
        <v>1220</v>
      </c>
      <c r="H558" s="148">
        <v>263.04000000000002</v>
      </c>
      <c r="L558" s="144"/>
      <c r="M558" s="149"/>
      <c r="N558" s="150"/>
      <c r="O558" s="150"/>
      <c r="P558" s="150"/>
      <c r="Q558" s="150"/>
      <c r="R558" s="150"/>
      <c r="S558" s="150"/>
      <c r="T558" s="151"/>
      <c r="AT558" s="146" t="s">
        <v>150</v>
      </c>
      <c r="AU558" s="146" t="s">
        <v>85</v>
      </c>
      <c r="AV558" s="13" t="s">
        <v>85</v>
      </c>
      <c r="AW558" s="13" t="s">
        <v>35</v>
      </c>
      <c r="AX558" s="13" t="s">
        <v>75</v>
      </c>
      <c r="AY558" s="146" t="s">
        <v>141</v>
      </c>
    </row>
    <row r="559" spans="1:65" s="15" customFormat="1">
      <c r="B559" s="159"/>
      <c r="D559" s="145" t="s">
        <v>150</v>
      </c>
      <c r="E559" s="160" t="s">
        <v>3</v>
      </c>
      <c r="F559" s="161" t="s">
        <v>1221</v>
      </c>
      <c r="H559" s="160" t="s">
        <v>3</v>
      </c>
      <c r="L559" s="159"/>
      <c r="M559" s="162"/>
      <c r="N559" s="163"/>
      <c r="O559" s="163"/>
      <c r="P559" s="163"/>
      <c r="Q559" s="163"/>
      <c r="R559" s="163"/>
      <c r="S559" s="163"/>
      <c r="T559" s="164"/>
      <c r="AT559" s="160" t="s">
        <v>150</v>
      </c>
      <c r="AU559" s="160" t="s">
        <v>85</v>
      </c>
      <c r="AV559" s="15" t="s">
        <v>83</v>
      </c>
      <c r="AW559" s="15" t="s">
        <v>35</v>
      </c>
      <c r="AX559" s="15" t="s">
        <v>75</v>
      </c>
      <c r="AY559" s="160" t="s">
        <v>141</v>
      </c>
    </row>
    <row r="560" spans="1:65" s="13" customFormat="1">
      <c r="B560" s="144"/>
      <c r="D560" s="145" t="s">
        <v>150</v>
      </c>
      <c r="E560" s="146" t="s">
        <v>3</v>
      </c>
      <c r="F560" s="147" t="s">
        <v>1222</v>
      </c>
      <c r="H560" s="148">
        <v>39.456000000000003</v>
      </c>
      <c r="L560" s="144"/>
      <c r="M560" s="149"/>
      <c r="N560" s="150"/>
      <c r="O560" s="150"/>
      <c r="P560" s="150"/>
      <c r="Q560" s="150"/>
      <c r="R560" s="150"/>
      <c r="S560" s="150"/>
      <c r="T560" s="151"/>
      <c r="AT560" s="146" t="s">
        <v>150</v>
      </c>
      <c r="AU560" s="146" t="s">
        <v>85</v>
      </c>
      <c r="AV560" s="13" t="s">
        <v>85</v>
      </c>
      <c r="AW560" s="13" t="s">
        <v>35</v>
      </c>
      <c r="AX560" s="13" t="s">
        <v>75</v>
      </c>
      <c r="AY560" s="146" t="s">
        <v>141</v>
      </c>
    </row>
    <row r="561" spans="1:65" s="14" customFormat="1">
      <c r="B561" s="152"/>
      <c r="D561" s="145" t="s">
        <v>150</v>
      </c>
      <c r="E561" s="153" t="s">
        <v>3</v>
      </c>
      <c r="F561" s="154" t="s">
        <v>152</v>
      </c>
      <c r="H561" s="155">
        <v>302.49599999999998</v>
      </c>
      <c r="L561" s="152"/>
      <c r="M561" s="156"/>
      <c r="N561" s="157"/>
      <c r="O561" s="157"/>
      <c r="P561" s="157"/>
      <c r="Q561" s="157"/>
      <c r="R561" s="157"/>
      <c r="S561" s="157"/>
      <c r="T561" s="158"/>
      <c r="AT561" s="153" t="s">
        <v>150</v>
      </c>
      <c r="AU561" s="153" t="s">
        <v>85</v>
      </c>
      <c r="AV561" s="14" t="s">
        <v>148</v>
      </c>
      <c r="AW561" s="14" t="s">
        <v>35</v>
      </c>
      <c r="AX561" s="14" t="s">
        <v>83</v>
      </c>
      <c r="AY561" s="153" t="s">
        <v>141</v>
      </c>
    </row>
    <row r="562" spans="1:65" s="2" customFormat="1" ht="14.4" customHeight="1">
      <c r="A562" s="30"/>
      <c r="B562" s="131"/>
      <c r="C562" s="165" t="s">
        <v>1223</v>
      </c>
      <c r="D562" s="165" t="s">
        <v>273</v>
      </c>
      <c r="E562" s="166" t="s">
        <v>1182</v>
      </c>
      <c r="F562" s="167" t="s">
        <v>1183</v>
      </c>
      <c r="G562" s="168" t="s">
        <v>234</v>
      </c>
      <c r="H562" s="169">
        <v>3.9E-2</v>
      </c>
      <c r="I562" s="170"/>
      <c r="J562" s="170">
        <f>ROUND(I562*H562,2)</f>
        <v>0</v>
      </c>
      <c r="K562" s="167" t="s">
        <v>147</v>
      </c>
      <c r="L562" s="171"/>
      <c r="M562" s="172" t="s">
        <v>3</v>
      </c>
      <c r="N562" s="173" t="s">
        <v>46</v>
      </c>
      <c r="O562" s="140">
        <v>0</v>
      </c>
      <c r="P562" s="140">
        <f>O562*H562</f>
        <v>0</v>
      </c>
      <c r="Q562" s="140">
        <v>1</v>
      </c>
      <c r="R562" s="140">
        <f>Q562*H562</f>
        <v>3.9E-2</v>
      </c>
      <c r="S562" s="140">
        <v>0</v>
      </c>
      <c r="T562" s="141">
        <f>S562*H562</f>
        <v>0</v>
      </c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R562" s="142" t="s">
        <v>301</v>
      </c>
      <c r="AT562" s="142" t="s">
        <v>273</v>
      </c>
      <c r="AU562" s="142" t="s">
        <v>85</v>
      </c>
      <c r="AY562" s="18" t="s">
        <v>141</v>
      </c>
      <c r="BE562" s="143">
        <f>IF(N562="základní",J562,0)</f>
        <v>0</v>
      </c>
      <c r="BF562" s="143">
        <f>IF(N562="snížená",J562,0)</f>
        <v>0</v>
      </c>
      <c r="BG562" s="143">
        <f>IF(N562="zákl. přenesená",J562,0)</f>
        <v>0</v>
      </c>
      <c r="BH562" s="143">
        <f>IF(N562="sníž. přenesená",J562,0)</f>
        <v>0</v>
      </c>
      <c r="BI562" s="143">
        <f>IF(N562="nulová",J562,0)</f>
        <v>0</v>
      </c>
      <c r="BJ562" s="18" t="s">
        <v>83</v>
      </c>
      <c r="BK562" s="143">
        <f>ROUND(I562*H562,2)</f>
        <v>0</v>
      </c>
      <c r="BL562" s="18" t="s">
        <v>217</v>
      </c>
      <c r="BM562" s="142" t="s">
        <v>1224</v>
      </c>
    </row>
    <row r="563" spans="1:65" s="13" customFormat="1">
      <c r="B563" s="144"/>
      <c r="D563" s="145" t="s">
        <v>150</v>
      </c>
      <c r="F563" s="147" t="s">
        <v>1225</v>
      </c>
      <c r="H563" s="148">
        <v>3.9E-2</v>
      </c>
      <c r="L563" s="144"/>
      <c r="M563" s="149"/>
      <c r="N563" s="150"/>
      <c r="O563" s="150"/>
      <c r="P563" s="150"/>
      <c r="Q563" s="150"/>
      <c r="R563" s="150"/>
      <c r="S563" s="150"/>
      <c r="T563" s="151"/>
      <c r="AT563" s="146" t="s">
        <v>150</v>
      </c>
      <c r="AU563" s="146" t="s">
        <v>85</v>
      </c>
      <c r="AV563" s="13" t="s">
        <v>85</v>
      </c>
      <c r="AW563" s="13" t="s">
        <v>4</v>
      </c>
      <c r="AX563" s="13" t="s">
        <v>83</v>
      </c>
      <c r="AY563" s="146" t="s">
        <v>141</v>
      </c>
    </row>
    <row r="564" spans="1:65" s="2" customFormat="1" ht="14.4" customHeight="1">
      <c r="A564" s="30"/>
      <c r="B564" s="131"/>
      <c r="C564" s="165" t="s">
        <v>1226</v>
      </c>
      <c r="D564" s="165" t="s">
        <v>273</v>
      </c>
      <c r="E564" s="166" t="s">
        <v>1227</v>
      </c>
      <c r="F564" s="167" t="s">
        <v>1228</v>
      </c>
      <c r="G564" s="168" t="s">
        <v>234</v>
      </c>
      <c r="H564" s="169">
        <v>0.27600000000000002</v>
      </c>
      <c r="I564" s="170"/>
      <c r="J564" s="170">
        <f>ROUND(I564*H564,2)</f>
        <v>0</v>
      </c>
      <c r="K564" s="167" t="s">
        <v>147</v>
      </c>
      <c r="L564" s="171"/>
      <c r="M564" s="172" t="s">
        <v>3</v>
      </c>
      <c r="N564" s="173" t="s">
        <v>46</v>
      </c>
      <c r="O564" s="140">
        <v>0</v>
      </c>
      <c r="P564" s="140">
        <f>O564*H564</f>
        <v>0</v>
      </c>
      <c r="Q564" s="140">
        <v>1</v>
      </c>
      <c r="R564" s="140">
        <f>Q564*H564</f>
        <v>0.27600000000000002</v>
      </c>
      <c r="S564" s="140">
        <v>0</v>
      </c>
      <c r="T564" s="141">
        <f>S564*H564</f>
        <v>0</v>
      </c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R564" s="142" t="s">
        <v>301</v>
      </c>
      <c r="AT564" s="142" t="s">
        <v>273</v>
      </c>
      <c r="AU564" s="142" t="s">
        <v>85</v>
      </c>
      <c r="AY564" s="18" t="s">
        <v>141</v>
      </c>
      <c r="BE564" s="143">
        <f>IF(N564="základní",J564,0)</f>
        <v>0</v>
      </c>
      <c r="BF564" s="143">
        <f>IF(N564="snížená",J564,0)</f>
        <v>0</v>
      </c>
      <c r="BG564" s="143">
        <f>IF(N564="zákl. přenesená",J564,0)</f>
        <v>0</v>
      </c>
      <c r="BH564" s="143">
        <f>IF(N564="sníž. přenesená",J564,0)</f>
        <v>0</v>
      </c>
      <c r="BI564" s="143">
        <f>IF(N564="nulová",J564,0)</f>
        <v>0</v>
      </c>
      <c r="BJ564" s="18" t="s">
        <v>83</v>
      </c>
      <c r="BK564" s="143">
        <f>ROUND(I564*H564,2)</f>
        <v>0</v>
      </c>
      <c r="BL564" s="18" t="s">
        <v>217</v>
      </c>
      <c r="BM564" s="142" t="s">
        <v>1229</v>
      </c>
    </row>
    <row r="565" spans="1:65" s="13" customFormat="1">
      <c r="B565" s="144"/>
      <c r="D565" s="145" t="s">
        <v>150</v>
      </c>
      <c r="F565" s="147" t="s">
        <v>1230</v>
      </c>
      <c r="H565" s="148">
        <v>0.27600000000000002</v>
      </c>
      <c r="L565" s="144"/>
      <c r="M565" s="149"/>
      <c r="N565" s="150"/>
      <c r="O565" s="150"/>
      <c r="P565" s="150"/>
      <c r="Q565" s="150"/>
      <c r="R565" s="150"/>
      <c r="S565" s="150"/>
      <c r="T565" s="151"/>
      <c r="AT565" s="146" t="s">
        <v>150</v>
      </c>
      <c r="AU565" s="146" t="s">
        <v>85</v>
      </c>
      <c r="AV565" s="13" t="s">
        <v>85</v>
      </c>
      <c r="AW565" s="13" t="s">
        <v>4</v>
      </c>
      <c r="AX565" s="13" t="s">
        <v>83</v>
      </c>
      <c r="AY565" s="146" t="s">
        <v>141</v>
      </c>
    </row>
    <row r="566" spans="1:65" s="2" customFormat="1" ht="24.15" customHeight="1">
      <c r="A566" s="30"/>
      <c r="B566" s="131"/>
      <c r="C566" s="132" t="s">
        <v>1231</v>
      </c>
      <c r="D566" s="132" t="s">
        <v>143</v>
      </c>
      <c r="E566" s="133" t="s">
        <v>1232</v>
      </c>
      <c r="F566" s="134" t="s">
        <v>1233</v>
      </c>
      <c r="G566" s="135" t="s">
        <v>234</v>
      </c>
      <c r="H566" s="136">
        <v>6.4880000000000004</v>
      </c>
      <c r="I566" s="137"/>
      <c r="J566" s="137">
        <f>ROUND(I566*H566,2)</f>
        <v>0</v>
      </c>
      <c r="K566" s="134" t="s">
        <v>147</v>
      </c>
      <c r="L566" s="31"/>
      <c r="M566" s="138" t="s">
        <v>3</v>
      </c>
      <c r="N566" s="139" t="s">
        <v>46</v>
      </c>
      <c r="O566" s="140">
        <v>3.016</v>
      </c>
      <c r="P566" s="140">
        <f>O566*H566</f>
        <v>19.567808000000003</v>
      </c>
      <c r="Q566" s="140">
        <v>0</v>
      </c>
      <c r="R566" s="140">
        <f>Q566*H566</f>
        <v>0</v>
      </c>
      <c r="S566" s="140">
        <v>0</v>
      </c>
      <c r="T566" s="141">
        <f>S566*H566</f>
        <v>0</v>
      </c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R566" s="142" t="s">
        <v>217</v>
      </c>
      <c r="AT566" s="142" t="s">
        <v>143</v>
      </c>
      <c r="AU566" s="142" t="s">
        <v>85</v>
      </c>
      <c r="AY566" s="18" t="s">
        <v>141</v>
      </c>
      <c r="BE566" s="143">
        <f>IF(N566="základní",J566,0)</f>
        <v>0</v>
      </c>
      <c r="BF566" s="143">
        <f>IF(N566="snížená",J566,0)</f>
        <v>0</v>
      </c>
      <c r="BG566" s="143">
        <f>IF(N566="zákl. přenesená",J566,0)</f>
        <v>0</v>
      </c>
      <c r="BH566" s="143">
        <f>IF(N566="sníž. přenesená",J566,0)</f>
        <v>0</v>
      </c>
      <c r="BI566" s="143">
        <f>IF(N566="nulová",J566,0)</f>
        <v>0</v>
      </c>
      <c r="BJ566" s="18" t="s">
        <v>83</v>
      </c>
      <c r="BK566" s="143">
        <f>ROUND(I566*H566,2)</f>
        <v>0</v>
      </c>
      <c r="BL566" s="18" t="s">
        <v>217</v>
      </c>
      <c r="BM566" s="142" t="s">
        <v>1234</v>
      </c>
    </row>
    <row r="567" spans="1:65" s="2" customFormat="1" ht="24.15" customHeight="1">
      <c r="A567" s="30"/>
      <c r="B567" s="131"/>
      <c r="C567" s="132" t="s">
        <v>1235</v>
      </c>
      <c r="D567" s="132" t="s">
        <v>143</v>
      </c>
      <c r="E567" s="133" t="s">
        <v>1236</v>
      </c>
      <c r="F567" s="134" t="s">
        <v>1237</v>
      </c>
      <c r="G567" s="135" t="s">
        <v>234</v>
      </c>
      <c r="H567" s="136">
        <v>6.4880000000000004</v>
      </c>
      <c r="I567" s="137"/>
      <c r="J567" s="137">
        <f>ROUND(I567*H567,2)</f>
        <v>0</v>
      </c>
      <c r="K567" s="134" t="s">
        <v>147</v>
      </c>
      <c r="L567" s="31"/>
      <c r="M567" s="138" t="s">
        <v>3</v>
      </c>
      <c r="N567" s="139" t="s">
        <v>46</v>
      </c>
      <c r="O567" s="140">
        <v>1.39</v>
      </c>
      <c r="P567" s="140">
        <f>O567*H567</f>
        <v>9.0183199999999992</v>
      </c>
      <c r="Q567" s="140">
        <v>0</v>
      </c>
      <c r="R567" s="140">
        <f>Q567*H567</f>
        <v>0</v>
      </c>
      <c r="S567" s="140">
        <v>0</v>
      </c>
      <c r="T567" s="141">
        <f>S567*H567</f>
        <v>0</v>
      </c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R567" s="142" t="s">
        <v>217</v>
      </c>
      <c r="AT567" s="142" t="s">
        <v>143</v>
      </c>
      <c r="AU567" s="142" t="s">
        <v>85</v>
      </c>
      <c r="AY567" s="18" t="s">
        <v>141</v>
      </c>
      <c r="BE567" s="143">
        <f>IF(N567="základní",J567,0)</f>
        <v>0</v>
      </c>
      <c r="BF567" s="143">
        <f>IF(N567="snížená",J567,0)</f>
        <v>0</v>
      </c>
      <c r="BG567" s="143">
        <f>IF(N567="zákl. přenesená",J567,0)</f>
        <v>0</v>
      </c>
      <c r="BH567" s="143">
        <f>IF(N567="sníž. přenesená",J567,0)</f>
        <v>0</v>
      </c>
      <c r="BI567" s="143">
        <f>IF(N567="nulová",J567,0)</f>
        <v>0</v>
      </c>
      <c r="BJ567" s="18" t="s">
        <v>83</v>
      </c>
      <c r="BK567" s="143">
        <f>ROUND(I567*H567,2)</f>
        <v>0</v>
      </c>
      <c r="BL567" s="18" t="s">
        <v>217</v>
      </c>
      <c r="BM567" s="142" t="s">
        <v>1238</v>
      </c>
    </row>
    <row r="568" spans="1:65" s="12" customFormat="1" ht="22.95" customHeight="1">
      <c r="B568" s="119"/>
      <c r="D568" s="120" t="s">
        <v>74</v>
      </c>
      <c r="E568" s="129" t="s">
        <v>1239</v>
      </c>
      <c r="F568" s="129" t="s">
        <v>1240</v>
      </c>
      <c r="J568" s="130">
        <f>BK568</f>
        <v>0</v>
      </c>
      <c r="L568" s="119"/>
      <c r="M568" s="123"/>
      <c r="N568" s="124"/>
      <c r="O568" s="124"/>
      <c r="P568" s="125">
        <f>SUM(P569:P584)</f>
        <v>34.996918000000001</v>
      </c>
      <c r="Q568" s="124"/>
      <c r="R568" s="125">
        <f>SUM(R569:R584)</f>
        <v>0.43740309999999999</v>
      </c>
      <c r="S568" s="124"/>
      <c r="T568" s="126">
        <f>SUM(T569:T584)</f>
        <v>0</v>
      </c>
      <c r="AR568" s="120" t="s">
        <v>85</v>
      </c>
      <c r="AT568" s="127" t="s">
        <v>74</v>
      </c>
      <c r="AU568" s="127" t="s">
        <v>83</v>
      </c>
      <c r="AY568" s="120" t="s">
        <v>141</v>
      </c>
      <c r="BK568" s="128">
        <f>SUM(BK569:BK584)</f>
        <v>0</v>
      </c>
    </row>
    <row r="569" spans="1:65" s="2" customFormat="1" ht="14.4" customHeight="1">
      <c r="A569" s="30"/>
      <c r="B569" s="131"/>
      <c r="C569" s="132" t="s">
        <v>1241</v>
      </c>
      <c r="D569" s="132" t="s">
        <v>143</v>
      </c>
      <c r="E569" s="133" t="s">
        <v>1242</v>
      </c>
      <c r="F569" s="134" t="s">
        <v>1243</v>
      </c>
      <c r="G569" s="135" t="s">
        <v>146</v>
      </c>
      <c r="H569" s="136">
        <v>44.1</v>
      </c>
      <c r="I569" s="137"/>
      <c r="J569" s="137">
        <f>ROUND(I569*H569,2)</f>
        <v>0</v>
      </c>
      <c r="K569" s="134" t="s">
        <v>147</v>
      </c>
      <c r="L569" s="31"/>
      <c r="M569" s="138" t="s">
        <v>3</v>
      </c>
      <c r="N569" s="139" t="s">
        <v>46</v>
      </c>
      <c r="O569" s="140">
        <v>2.4E-2</v>
      </c>
      <c r="P569" s="140">
        <f>O569*H569</f>
        <v>1.0584</v>
      </c>
      <c r="Q569" s="140">
        <v>0</v>
      </c>
      <c r="R569" s="140">
        <f>Q569*H569</f>
        <v>0</v>
      </c>
      <c r="S569" s="140">
        <v>0</v>
      </c>
      <c r="T569" s="141">
        <f>S569*H569</f>
        <v>0</v>
      </c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R569" s="142" t="s">
        <v>217</v>
      </c>
      <c r="AT569" s="142" t="s">
        <v>143</v>
      </c>
      <c r="AU569" s="142" t="s">
        <v>85</v>
      </c>
      <c r="AY569" s="18" t="s">
        <v>141</v>
      </c>
      <c r="BE569" s="143">
        <f>IF(N569="základní",J569,0)</f>
        <v>0</v>
      </c>
      <c r="BF569" s="143">
        <f>IF(N569="snížená",J569,0)</f>
        <v>0</v>
      </c>
      <c r="BG569" s="143">
        <f>IF(N569="zákl. přenesená",J569,0)</f>
        <v>0</v>
      </c>
      <c r="BH569" s="143">
        <f>IF(N569="sníž. přenesená",J569,0)</f>
        <v>0</v>
      </c>
      <c r="BI569" s="143">
        <f>IF(N569="nulová",J569,0)</f>
        <v>0</v>
      </c>
      <c r="BJ569" s="18" t="s">
        <v>83</v>
      </c>
      <c r="BK569" s="143">
        <f>ROUND(I569*H569,2)</f>
        <v>0</v>
      </c>
      <c r="BL569" s="18" t="s">
        <v>217</v>
      </c>
      <c r="BM569" s="142" t="s">
        <v>1244</v>
      </c>
    </row>
    <row r="570" spans="1:65" s="2" customFormat="1" ht="14.4" customHeight="1">
      <c r="A570" s="30"/>
      <c r="B570" s="131"/>
      <c r="C570" s="132" t="s">
        <v>1245</v>
      </c>
      <c r="D570" s="132" t="s">
        <v>143</v>
      </c>
      <c r="E570" s="133" t="s">
        <v>1246</v>
      </c>
      <c r="F570" s="134" t="s">
        <v>1247</v>
      </c>
      <c r="G570" s="135" t="s">
        <v>146</v>
      </c>
      <c r="H570" s="136">
        <v>44.1</v>
      </c>
      <c r="I570" s="137"/>
      <c r="J570" s="137">
        <f>ROUND(I570*H570,2)</f>
        <v>0</v>
      </c>
      <c r="K570" s="134" t="s">
        <v>147</v>
      </c>
      <c r="L570" s="31"/>
      <c r="M570" s="138" t="s">
        <v>3</v>
      </c>
      <c r="N570" s="139" t="s">
        <v>46</v>
      </c>
      <c r="O570" s="140">
        <v>5.8000000000000003E-2</v>
      </c>
      <c r="P570" s="140">
        <f>O570*H570</f>
        <v>2.5578000000000003</v>
      </c>
      <c r="Q570" s="140">
        <v>2.0000000000000001E-4</v>
      </c>
      <c r="R570" s="140">
        <f>Q570*H570</f>
        <v>8.8200000000000014E-3</v>
      </c>
      <c r="S570" s="140">
        <v>0</v>
      </c>
      <c r="T570" s="141">
        <f>S570*H570</f>
        <v>0</v>
      </c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R570" s="142" t="s">
        <v>217</v>
      </c>
      <c r="AT570" s="142" t="s">
        <v>143</v>
      </c>
      <c r="AU570" s="142" t="s">
        <v>85</v>
      </c>
      <c r="AY570" s="18" t="s">
        <v>141</v>
      </c>
      <c r="BE570" s="143">
        <f>IF(N570="základní",J570,0)</f>
        <v>0</v>
      </c>
      <c r="BF570" s="143">
        <f>IF(N570="snížená",J570,0)</f>
        <v>0</v>
      </c>
      <c r="BG570" s="143">
        <f>IF(N570="zákl. přenesená",J570,0)</f>
        <v>0</v>
      </c>
      <c r="BH570" s="143">
        <f>IF(N570="sníž. přenesená",J570,0)</f>
        <v>0</v>
      </c>
      <c r="BI570" s="143">
        <f>IF(N570="nulová",J570,0)</f>
        <v>0</v>
      </c>
      <c r="BJ570" s="18" t="s">
        <v>83</v>
      </c>
      <c r="BK570" s="143">
        <f>ROUND(I570*H570,2)</f>
        <v>0</v>
      </c>
      <c r="BL570" s="18" t="s">
        <v>217</v>
      </c>
      <c r="BM570" s="142" t="s">
        <v>1248</v>
      </c>
    </row>
    <row r="571" spans="1:65" s="2" customFormat="1" ht="14.4" customHeight="1">
      <c r="A571" s="30"/>
      <c r="B571" s="131"/>
      <c r="C571" s="132" t="s">
        <v>1249</v>
      </c>
      <c r="D571" s="132" t="s">
        <v>143</v>
      </c>
      <c r="E571" s="133" t="s">
        <v>1250</v>
      </c>
      <c r="F571" s="134" t="s">
        <v>1251</v>
      </c>
      <c r="G571" s="135" t="s">
        <v>146</v>
      </c>
      <c r="H571" s="136">
        <v>44.1</v>
      </c>
      <c r="I571" s="137"/>
      <c r="J571" s="137">
        <f>ROUND(I571*H571,2)</f>
        <v>0</v>
      </c>
      <c r="K571" s="134" t="s">
        <v>147</v>
      </c>
      <c r="L571" s="31"/>
      <c r="M571" s="138" t="s">
        <v>3</v>
      </c>
      <c r="N571" s="139" t="s">
        <v>46</v>
      </c>
      <c r="O571" s="140">
        <v>0.192</v>
      </c>
      <c r="P571" s="140">
        <f>O571*H571</f>
        <v>8.4672000000000001</v>
      </c>
      <c r="Q571" s="140">
        <v>4.5500000000000002E-3</v>
      </c>
      <c r="R571" s="140">
        <f>Q571*H571</f>
        <v>0.20065500000000003</v>
      </c>
      <c r="S571" s="140">
        <v>0</v>
      </c>
      <c r="T571" s="141">
        <f>S571*H571</f>
        <v>0</v>
      </c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R571" s="142" t="s">
        <v>217</v>
      </c>
      <c r="AT571" s="142" t="s">
        <v>143</v>
      </c>
      <c r="AU571" s="142" t="s">
        <v>85</v>
      </c>
      <c r="AY571" s="18" t="s">
        <v>141</v>
      </c>
      <c r="BE571" s="143">
        <f>IF(N571="základní",J571,0)</f>
        <v>0</v>
      </c>
      <c r="BF571" s="143">
        <f>IF(N571="snížená",J571,0)</f>
        <v>0</v>
      </c>
      <c r="BG571" s="143">
        <f>IF(N571="zákl. přenesená",J571,0)</f>
        <v>0</v>
      </c>
      <c r="BH571" s="143">
        <f>IF(N571="sníž. přenesená",J571,0)</f>
        <v>0</v>
      </c>
      <c r="BI571" s="143">
        <f>IF(N571="nulová",J571,0)</f>
        <v>0</v>
      </c>
      <c r="BJ571" s="18" t="s">
        <v>83</v>
      </c>
      <c r="BK571" s="143">
        <f>ROUND(I571*H571,2)</f>
        <v>0</v>
      </c>
      <c r="BL571" s="18" t="s">
        <v>217</v>
      </c>
      <c r="BM571" s="142" t="s">
        <v>1252</v>
      </c>
    </row>
    <row r="572" spans="1:65" s="2" customFormat="1" ht="14.4" customHeight="1">
      <c r="A572" s="30"/>
      <c r="B572" s="131"/>
      <c r="C572" s="132" t="s">
        <v>1253</v>
      </c>
      <c r="D572" s="132" t="s">
        <v>143</v>
      </c>
      <c r="E572" s="133" t="s">
        <v>1254</v>
      </c>
      <c r="F572" s="134" t="s">
        <v>1255</v>
      </c>
      <c r="G572" s="135" t="s">
        <v>146</v>
      </c>
      <c r="H572" s="136">
        <v>44.1</v>
      </c>
      <c r="I572" s="137"/>
      <c r="J572" s="137">
        <f>ROUND(I572*H572,2)</f>
        <v>0</v>
      </c>
      <c r="K572" s="134" t="s">
        <v>147</v>
      </c>
      <c r="L572" s="31"/>
      <c r="M572" s="138" t="s">
        <v>3</v>
      </c>
      <c r="N572" s="139" t="s">
        <v>46</v>
      </c>
      <c r="O572" s="140">
        <v>0.32100000000000001</v>
      </c>
      <c r="P572" s="140">
        <f>O572*H572</f>
        <v>14.1561</v>
      </c>
      <c r="Q572" s="140">
        <v>2.0000000000000001E-4</v>
      </c>
      <c r="R572" s="140">
        <f>Q572*H572</f>
        <v>8.8200000000000014E-3</v>
      </c>
      <c r="S572" s="140">
        <v>0</v>
      </c>
      <c r="T572" s="141">
        <f>S572*H572</f>
        <v>0</v>
      </c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R572" s="142" t="s">
        <v>217</v>
      </c>
      <c r="AT572" s="142" t="s">
        <v>143</v>
      </c>
      <c r="AU572" s="142" t="s">
        <v>85</v>
      </c>
      <c r="AY572" s="18" t="s">
        <v>141</v>
      </c>
      <c r="BE572" s="143">
        <f>IF(N572="základní",J572,0)</f>
        <v>0</v>
      </c>
      <c r="BF572" s="143">
        <f>IF(N572="snížená",J572,0)</f>
        <v>0</v>
      </c>
      <c r="BG572" s="143">
        <f>IF(N572="zákl. přenesená",J572,0)</f>
        <v>0</v>
      </c>
      <c r="BH572" s="143">
        <f>IF(N572="sníž. přenesená",J572,0)</f>
        <v>0</v>
      </c>
      <c r="BI572" s="143">
        <f>IF(N572="nulová",J572,0)</f>
        <v>0</v>
      </c>
      <c r="BJ572" s="18" t="s">
        <v>83</v>
      </c>
      <c r="BK572" s="143">
        <f>ROUND(I572*H572,2)</f>
        <v>0</v>
      </c>
      <c r="BL572" s="18" t="s">
        <v>217</v>
      </c>
      <c r="BM572" s="142" t="s">
        <v>1256</v>
      </c>
    </row>
    <row r="573" spans="1:65" s="13" customFormat="1">
      <c r="B573" s="144"/>
      <c r="D573" s="145" t="s">
        <v>150</v>
      </c>
      <c r="E573" s="146" t="s">
        <v>3</v>
      </c>
      <c r="F573" s="147" t="s">
        <v>1257</v>
      </c>
      <c r="H573" s="148">
        <v>44.1</v>
      </c>
      <c r="L573" s="144"/>
      <c r="M573" s="149"/>
      <c r="N573" s="150"/>
      <c r="O573" s="150"/>
      <c r="P573" s="150"/>
      <c r="Q573" s="150"/>
      <c r="R573" s="150"/>
      <c r="S573" s="150"/>
      <c r="T573" s="151"/>
      <c r="AT573" s="146" t="s">
        <v>150</v>
      </c>
      <c r="AU573" s="146" t="s">
        <v>85</v>
      </c>
      <c r="AV573" s="13" t="s">
        <v>85</v>
      </c>
      <c r="AW573" s="13" t="s">
        <v>35</v>
      </c>
      <c r="AX573" s="13" t="s">
        <v>75</v>
      </c>
      <c r="AY573" s="146" t="s">
        <v>141</v>
      </c>
    </row>
    <row r="574" spans="1:65" s="14" customFormat="1">
      <c r="B574" s="152"/>
      <c r="D574" s="145" t="s">
        <v>150</v>
      </c>
      <c r="E574" s="153" t="s">
        <v>3</v>
      </c>
      <c r="F574" s="154" t="s">
        <v>152</v>
      </c>
      <c r="H574" s="155">
        <v>44.1</v>
      </c>
      <c r="L574" s="152"/>
      <c r="M574" s="156"/>
      <c r="N574" s="157"/>
      <c r="O574" s="157"/>
      <c r="P574" s="157"/>
      <c r="Q574" s="157"/>
      <c r="R574" s="157"/>
      <c r="S574" s="157"/>
      <c r="T574" s="158"/>
      <c r="AT574" s="153" t="s">
        <v>150</v>
      </c>
      <c r="AU574" s="153" t="s">
        <v>85</v>
      </c>
      <c r="AV574" s="14" t="s">
        <v>148</v>
      </c>
      <c r="AW574" s="14" t="s">
        <v>35</v>
      </c>
      <c r="AX574" s="14" t="s">
        <v>83</v>
      </c>
      <c r="AY574" s="153" t="s">
        <v>141</v>
      </c>
    </row>
    <row r="575" spans="1:65" s="2" customFormat="1" ht="24.15" customHeight="1">
      <c r="A575" s="30"/>
      <c r="B575" s="131"/>
      <c r="C575" s="165" t="s">
        <v>1258</v>
      </c>
      <c r="D575" s="165" t="s">
        <v>273</v>
      </c>
      <c r="E575" s="166" t="s">
        <v>1259</v>
      </c>
      <c r="F575" s="167" t="s">
        <v>1260</v>
      </c>
      <c r="G575" s="168" t="s">
        <v>146</v>
      </c>
      <c r="H575" s="169">
        <v>48.51</v>
      </c>
      <c r="I575" s="170"/>
      <c r="J575" s="170">
        <f>ROUND(I575*H575,2)</f>
        <v>0</v>
      </c>
      <c r="K575" s="167" t="s">
        <v>3</v>
      </c>
      <c r="L575" s="171"/>
      <c r="M575" s="172" t="s">
        <v>3</v>
      </c>
      <c r="N575" s="173" t="s">
        <v>46</v>
      </c>
      <c r="O575" s="140">
        <v>0</v>
      </c>
      <c r="P575" s="140">
        <f>O575*H575</f>
        <v>0</v>
      </c>
      <c r="Q575" s="140">
        <v>4.3499999999999997E-3</v>
      </c>
      <c r="R575" s="140">
        <f>Q575*H575</f>
        <v>0.21101849999999997</v>
      </c>
      <c r="S575" s="140">
        <v>0</v>
      </c>
      <c r="T575" s="141">
        <f>S575*H575</f>
        <v>0</v>
      </c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R575" s="142" t="s">
        <v>301</v>
      </c>
      <c r="AT575" s="142" t="s">
        <v>273</v>
      </c>
      <c r="AU575" s="142" t="s">
        <v>85</v>
      </c>
      <c r="AY575" s="18" t="s">
        <v>141</v>
      </c>
      <c r="BE575" s="143">
        <f>IF(N575="základní",J575,0)</f>
        <v>0</v>
      </c>
      <c r="BF575" s="143">
        <f>IF(N575="snížená",J575,0)</f>
        <v>0</v>
      </c>
      <c r="BG575" s="143">
        <f>IF(N575="zákl. přenesená",J575,0)</f>
        <v>0</v>
      </c>
      <c r="BH575" s="143">
        <f>IF(N575="sníž. přenesená",J575,0)</f>
        <v>0</v>
      </c>
      <c r="BI575" s="143">
        <f>IF(N575="nulová",J575,0)</f>
        <v>0</v>
      </c>
      <c r="BJ575" s="18" t="s">
        <v>83</v>
      </c>
      <c r="BK575" s="143">
        <f>ROUND(I575*H575,2)</f>
        <v>0</v>
      </c>
      <c r="BL575" s="18" t="s">
        <v>217</v>
      </c>
      <c r="BM575" s="142" t="s">
        <v>1261</v>
      </c>
    </row>
    <row r="576" spans="1:65" s="13" customFormat="1">
      <c r="B576" s="144"/>
      <c r="D576" s="145" t="s">
        <v>150</v>
      </c>
      <c r="F576" s="147" t="s">
        <v>1262</v>
      </c>
      <c r="H576" s="148">
        <v>48.51</v>
      </c>
      <c r="L576" s="144"/>
      <c r="M576" s="149"/>
      <c r="N576" s="150"/>
      <c r="O576" s="150"/>
      <c r="P576" s="150"/>
      <c r="Q576" s="150"/>
      <c r="R576" s="150"/>
      <c r="S576" s="150"/>
      <c r="T576" s="151"/>
      <c r="AT576" s="146" t="s">
        <v>150</v>
      </c>
      <c r="AU576" s="146" t="s">
        <v>85</v>
      </c>
      <c r="AV576" s="13" t="s">
        <v>85</v>
      </c>
      <c r="AW576" s="13" t="s">
        <v>4</v>
      </c>
      <c r="AX576" s="13" t="s">
        <v>83</v>
      </c>
      <c r="AY576" s="146" t="s">
        <v>141</v>
      </c>
    </row>
    <row r="577" spans="1:65" s="2" customFormat="1" ht="14.4" customHeight="1">
      <c r="A577" s="30"/>
      <c r="B577" s="131"/>
      <c r="C577" s="132" t="s">
        <v>1263</v>
      </c>
      <c r="D577" s="132" t="s">
        <v>143</v>
      </c>
      <c r="E577" s="133" t="s">
        <v>1264</v>
      </c>
      <c r="F577" s="134" t="s">
        <v>1265</v>
      </c>
      <c r="G577" s="135" t="s">
        <v>176</v>
      </c>
      <c r="H577" s="136">
        <v>25.6</v>
      </c>
      <c r="I577" s="137"/>
      <c r="J577" s="137">
        <f>ROUND(I577*H577,2)</f>
        <v>0</v>
      </c>
      <c r="K577" s="134" t="s">
        <v>147</v>
      </c>
      <c r="L577" s="31"/>
      <c r="M577" s="138" t="s">
        <v>3</v>
      </c>
      <c r="N577" s="139" t="s">
        <v>46</v>
      </c>
      <c r="O577" s="140">
        <v>0.18099999999999999</v>
      </c>
      <c r="P577" s="140">
        <f>O577*H577</f>
        <v>4.6336000000000004</v>
      </c>
      <c r="Q577" s="140">
        <v>1.0000000000000001E-5</v>
      </c>
      <c r="R577" s="140">
        <f>Q577*H577</f>
        <v>2.5600000000000004E-4</v>
      </c>
      <c r="S577" s="140">
        <v>0</v>
      </c>
      <c r="T577" s="141">
        <f>S577*H577</f>
        <v>0</v>
      </c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R577" s="142" t="s">
        <v>217</v>
      </c>
      <c r="AT577" s="142" t="s">
        <v>143</v>
      </c>
      <c r="AU577" s="142" t="s">
        <v>85</v>
      </c>
      <c r="AY577" s="18" t="s">
        <v>141</v>
      </c>
      <c r="BE577" s="143">
        <f>IF(N577="základní",J577,0)</f>
        <v>0</v>
      </c>
      <c r="BF577" s="143">
        <f>IF(N577="snížená",J577,0)</f>
        <v>0</v>
      </c>
      <c r="BG577" s="143">
        <f>IF(N577="zákl. přenesená",J577,0)</f>
        <v>0</v>
      </c>
      <c r="BH577" s="143">
        <f>IF(N577="sníž. přenesená",J577,0)</f>
        <v>0</v>
      </c>
      <c r="BI577" s="143">
        <f>IF(N577="nulová",J577,0)</f>
        <v>0</v>
      </c>
      <c r="BJ577" s="18" t="s">
        <v>83</v>
      </c>
      <c r="BK577" s="143">
        <f>ROUND(I577*H577,2)</f>
        <v>0</v>
      </c>
      <c r="BL577" s="18" t="s">
        <v>217</v>
      </c>
      <c r="BM577" s="142" t="s">
        <v>1266</v>
      </c>
    </row>
    <row r="578" spans="1:65" s="13" customFormat="1">
      <c r="B578" s="144"/>
      <c r="D578" s="145" t="s">
        <v>150</v>
      </c>
      <c r="E578" s="146" t="s">
        <v>3</v>
      </c>
      <c r="F578" s="147" t="s">
        <v>1267</v>
      </c>
      <c r="H578" s="148">
        <v>25.6</v>
      </c>
      <c r="L578" s="144"/>
      <c r="M578" s="149"/>
      <c r="N578" s="150"/>
      <c r="O578" s="150"/>
      <c r="P578" s="150"/>
      <c r="Q578" s="150"/>
      <c r="R578" s="150"/>
      <c r="S578" s="150"/>
      <c r="T578" s="151"/>
      <c r="AT578" s="146" t="s">
        <v>150</v>
      </c>
      <c r="AU578" s="146" t="s">
        <v>85</v>
      </c>
      <c r="AV578" s="13" t="s">
        <v>85</v>
      </c>
      <c r="AW578" s="13" t="s">
        <v>35</v>
      </c>
      <c r="AX578" s="13" t="s">
        <v>75</v>
      </c>
      <c r="AY578" s="146" t="s">
        <v>141</v>
      </c>
    </row>
    <row r="579" spans="1:65" s="14" customFormat="1">
      <c r="B579" s="152"/>
      <c r="D579" s="145" t="s">
        <v>150</v>
      </c>
      <c r="E579" s="153" t="s">
        <v>3</v>
      </c>
      <c r="F579" s="154" t="s">
        <v>152</v>
      </c>
      <c r="H579" s="155">
        <v>25.6</v>
      </c>
      <c r="L579" s="152"/>
      <c r="M579" s="156"/>
      <c r="N579" s="157"/>
      <c r="O579" s="157"/>
      <c r="P579" s="157"/>
      <c r="Q579" s="157"/>
      <c r="R579" s="157"/>
      <c r="S579" s="157"/>
      <c r="T579" s="158"/>
      <c r="AT579" s="153" t="s">
        <v>150</v>
      </c>
      <c r="AU579" s="153" t="s">
        <v>85</v>
      </c>
      <c r="AV579" s="14" t="s">
        <v>148</v>
      </c>
      <c r="AW579" s="14" t="s">
        <v>35</v>
      </c>
      <c r="AX579" s="14" t="s">
        <v>83</v>
      </c>
      <c r="AY579" s="153" t="s">
        <v>141</v>
      </c>
    </row>
    <row r="580" spans="1:65" s="2" customFormat="1" ht="14.4" customHeight="1">
      <c r="A580" s="30"/>
      <c r="B580" s="131"/>
      <c r="C580" s="165" t="s">
        <v>1268</v>
      </c>
      <c r="D580" s="165" t="s">
        <v>273</v>
      </c>
      <c r="E580" s="166" t="s">
        <v>1269</v>
      </c>
      <c r="F580" s="167" t="s">
        <v>1270</v>
      </c>
      <c r="G580" s="168" t="s">
        <v>176</v>
      </c>
      <c r="H580" s="169">
        <v>26.111999999999998</v>
      </c>
      <c r="I580" s="170"/>
      <c r="J580" s="170">
        <f>ROUND(I580*H580,2)</f>
        <v>0</v>
      </c>
      <c r="K580" s="167" t="s">
        <v>147</v>
      </c>
      <c r="L580" s="171"/>
      <c r="M580" s="172" t="s">
        <v>3</v>
      </c>
      <c r="N580" s="173" t="s">
        <v>46</v>
      </c>
      <c r="O580" s="140">
        <v>0</v>
      </c>
      <c r="P580" s="140">
        <f>O580*H580</f>
        <v>0</v>
      </c>
      <c r="Q580" s="140">
        <v>2.9999999999999997E-4</v>
      </c>
      <c r="R580" s="140">
        <f>Q580*H580</f>
        <v>7.8335999999999996E-3</v>
      </c>
      <c r="S580" s="140">
        <v>0</v>
      </c>
      <c r="T580" s="141">
        <f>S580*H580</f>
        <v>0</v>
      </c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R580" s="142" t="s">
        <v>301</v>
      </c>
      <c r="AT580" s="142" t="s">
        <v>273</v>
      </c>
      <c r="AU580" s="142" t="s">
        <v>85</v>
      </c>
      <c r="AY580" s="18" t="s">
        <v>141</v>
      </c>
      <c r="BE580" s="143">
        <f>IF(N580="základní",J580,0)</f>
        <v>0</v>
      </c>
      <c r="BF580" s="143">
        <f>IF(N580="snížená",J580,0)</f>
        <v>0</v>
      </c>
      <c r="BG580" s="143">
        <f>IF(N580="zákl. přenesená",J580,0)</f>
        <v>0</v>
      </c>
      <c r="BH580" s="143">
        <f>IF(N580="sníž. přenesená",J580,0)</f>
        <v>0</v>
      </c>
      <c r="BI580" s="143">
        <f>IF(N580="nulová",J580,0)</f>
        <v>0</v>
      </c>
      <c r="BJ580" s="18" t="s">
        <v>83</v>
      </c>
      <c r="BK580" s="143">
        <f>ROUND(I580*H580,2)</f>
        <v>0</v>
      </c>
      <c r="BL580" s="18" t="s">
        <v>217</v>
      </c>
      <c r="BM580" s="142" t="s">
        <v>1271</v>
      </c>
    </row>
    <row r="581" spans="1:65" s="13" customFormat="1">
      <c r="B581" s="144"/>
      <c r="D581" s="145" t="s">
        <v>150</v>
      </c>
      <c r="F581" s="147" t="s">
        <v>1272</v>
      </c>
      <c r="H581" s="148">
        <v>26.111999999999998</v>
      </c>
      <c r="L581" s="144"/>
      <c r="M581" s="149"/>
      <c r="N581" s="150"/>
      <c r="O581" s="150"/>
      <c r="P581" s="150"/>
      <c r="Q581" s="150"/>
      <c r="R581" s="150"/>
      <c r="S581" s="150"/>
      <c r="T581" s="151"/>
      <c r="AT581" s="146" t="s">
        <v>150</v>
      </c>
      <c r="AU581" s="146" t="s">
        <v>85</v>
      </c>
      <c r="AV581" s="13" t="s">
        <v>85</v>
      </c>
      <c r="AW581" s="13" t="s">
        <v>4</v>
      </c>
      <c r="AX581" s="13" t="s">
        <v>83</v>
      </c>
      <c r="AY581" s="146" t="s">
        <v>141</v>
      </c>
    </row>
    <row r="582" spans="1:65" s="2" customFormat="1" ht="14.4" customHeight="1">
      <c r="A582" s="30"/>
      <c r="B582" s="131"/>
      <c r="C582" s="132" t="s">
        <v>1273</v>
      </c>
      <c r="D582" s="132" t="s">
        <v>143</v>
      </c>
      <c r="E582" s="133" t="s">
        <v>1274</v>
      </c>
      <c r="F582" s="134" t="s">
        <v>1275</v>
      </c>
      <c r="G582" s="135" t="s">
        <v>176</v>
      </c>
      <c r="H582" s="136">
        <v>25.6</v>
      </c>
      <c r="I582" s="137"/>
      <c r="J582" s="137">
        <f>ROUND(I582*H582,2)</f>
        <v>0</v>
      </c>
      <c r="K582" s="134" t="s">
        <v>147</v>
      </c>
      <c r="L582" s="31"/>
      <c r="M582" s="138" t="s">
        <v>3</v>
      </c>
      <c r="N582" s="139" t="s">
        <v>46</v>
      </c>
      <c r="O582" s="140">
        <v>0.125</v>
      </c>
      <c r="P582" s="140">
        <f>O582*H582</f>
        <v>3.2</v>
      </c>
      <c r="Q582" s="140">
        <v>0</v>
      </c>
      <c r="R582" s="140">
        <f>Q582*H582</f>
        <v>0</v>
      </c>
      <c r="S582" s="140">
        <v>0</v>
      </c>
      <c r="T582" s="141">
        <f>S582*H582</f>
        <v>0</v>
      </c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R582" s="142" t="s">
        <v>217</v>
      </c>
      <c r="AT582" s="142" t="s">
        <v>143</v>
      </c>
      <c r="AU582" s="142" t="s">
        <v>85</v>
      </c>
      <c r="AY582" s="18" t="s">
        <v>141</v>
      </c>
      <c r="BE582" s="143">
        <f>IF(N582="základní",J582,0)</f>
        <v>0</v>
      </c>
      <c r="BF582" s="143">
        <f>IF(N582="snížená",J582,0)</f>
        <v>0</v>
      </c>
      <c r="BG582" s="143">
        <f>IF(N582="zákl. přenesená",J582,0)</f>
        <v>0</v>
      </c>
      <c r="BH582" s="143">
        <f>IF(N582="sníž. přenesená",J582,0)</f>
        <v>0</v>
      </c>
      <c r="BI582" s="143">
        <f>IF(N582="nulová",J582,0)</f>
        <v>0</v>
      </c>
      <c r="BJ582" s="18" t="s">
        <v>83</v>
      </c>
      <c r="BK582" s="143">
        <f>ROUND(I582*H582,2)</f>
        <v>0</v>
      </c>
      <c r="BL582" s="18" t="s">
        <v>217</v>
      </c>
      <c r="BM582" s="142" t="s">
        <v>1276</v>
      </c>
    </row>
    <row r="583" spans="1:65" s="2" customFormat="1" ht="24.15" customHeight="1">
      <c r="A583" s="30"/>
      <c r="B583" s="131"/>
      <c r="C583" s="132" t="s">
        <v>1277</v>
      </c>
      <c r="D583" s="132" t="s">
        <v>143</v>
      </c>
      <c r="E583" s="133" t="s">
        <v>1278</v>
      </c>
      <c r="F583" s="134" t="s">
        <v>1279</v>
      </c>
      <c r="G583" s="135" t="s">
        <v>234</v>
      </c>
      <c r="H583" s="136">
        <v>0.437</v>
      </c>
      <c r="I583" s="137"/>
      <c r="J583" s="137">
        <f>ROUND(I583*H583,2)</f>
        <v>0</v>
      </c>
      <c r="K583" s="134" t="s">
        <v>147</v>
      </c>
      <c r="L583" s="31"/>
      <c r="M583" s="138" t="s">
        <v>3</v>
      </c>
      <c r="N583" s="139" t="s">
        <v>46</v>
      </c>
      <c r="O583" s="140">
        <v>1.1140000000000001</v>
      </c>
      <c r="P583" s="140">
        <f>O583*H583</f>
        <v>0.48681800000000003</v>
      </c>
      <c r="Q583" s="140">
        <v>0</v>
      </c>
      <c r="R583" s="140">
        <f>Q583*H583</f>
        <v>0</v>
      </c>
      <c r="S583" s="140">
        <v>0</v>
      </c>
      <c r="T583" s="141">
        <f>S583*H583</f>
        <v>0</v>
      </c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R583" s="142" t="s">
        <v>217</v>
      </c>
      <c r="AT583" s="142" t="s">
        <v>143</v>
      </c>
      <c r="AU583" s="142" t="s">
        <v>85</v>
      </c>
      <c r="AY583" s="18" t="s">
        <v>141</v>
      </c>
      <c r="BE583" s="143">
        <f>IF(N583="základní",J583,0)</f>
        <v>0</v>
      </c>
      <c r="BF583" s="143">
        <f>IF(N583="snížená",J583,0)</f>
        <v>0</v>
      </c>
      <c r="BG583" s="143">
        <f>IF(N583="zákl. přenesená",J583,0)</f>
        <v>0</v>
      </c>
      <c r="BH583" s="143">
        <f>IF(N583="sníž. přenesená",J583,0)</f>
        <v>0</v>
      </c>
      <c r="BI583" s="143">
        <f>IF(N583="nulová",J583,0)</f>
        <v>0</v>
      </c>
      <c r="BJ583" s="18" t="s">
        <v>83</v>
      </c>
      <c r="BK583" s="143">
        <f>ROUND(I583*H583,2)</f>
        <v>0</v>
      </c>
      <c r="BL583" s="18" t="s">
        <v>217</v>
      </c>
      <c r="BM583" s="142" t="s">
        <v>1280</v>
      </c>
    </row>
    <row r="584" spans="1:65" s="2" customFormat="1" ht="24.15" customHeight="1">
      <c r="A584" s="30"/>
      <c r="B584" s="131"/>
      <c r="C584" s="132" t="s">
        <v>1281</v>
      </c>
      <c r="D584" s="132" t="s">
        <v>143</v>
      </c>
      <c r="E584" s="133" t="s">
        <v>1282</v>
      </c>
      <c r="F584" s="134" t="s">
        <v>1283</v>
      </c>
      <c r="G584" s="135" t="s">
        <v>234</v>
      </c>
      <c r="H584" s="136">
        <v>0.437</v>
      </c>
      <c r="I584" s="137"/>
      <c r="J584" s="137">
        <f>ROUND(I584*H584,2)</f>
        <v>0</v>
      </c>
      <c r="K584" s="134" t="s">
        <v>147</v>
      </c>
      <c r="L584" s="31"/>
      <c r="M584" s="138" t="s">
        <v>3</v>
      </c>
      <c r="N584" s="139" t="s">
        <v>46</v>
      </c>
      <c r="O584" s="140">
        <v>1</v>
      </c>
      <c r="P584" s="140">
        <f>O584*H584</f>
        <v>0.437</v>
      </c>
      <c r="Q584" s="140">
        <v>0</v>
      </c>
      <c r="R584" s="140">
        <f>Q584*H584</f>
        <v>0</v>
      </c>
      <c r="S584" s="140">
        <v>0</v>
      </c>
      <c r="T584" s="141">
        <f>S584*H584</f>
        <v>0</v>
      </c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R584" s="142" t="s">
        <v>217</v>
      </c>
      <c r="AT584" s="142" t="s">
        <v>143</v>
      </c>
      <c r="AU584" s="142" t="s">
        <v>85</v>
      </c>
      <c r="AY584" s="18" t="s">
        <v>141</v>
      </c>
      <c r="BE584" s="143">
        <f>IF(N584="základní",J584,0)</f>
        <v>0</v>
      </c>
      <c r="BF584" s="143">
        <f>IF(N584="snížená",J584,0)</f>
        <v>0</v>
      </c>
      <c r="BG584" s="143">
        <f>IF(N584="zákl. přenesená",J584,0)</f>
        <v>0</v>
      </c>
      <c r="BH584" s="143">
        <f>IF(N584="sníž. přenesená",J584,0)</f>
        <v>0</v>
      </c>
      <c r="BI584" s="143">
        <f>IF(N584="nulová",J584,0)</f>
        <v>0</v>
      </c>
      <c r="BJ584" s="18" t="s">
        <v>83</v>
      </c>
      <c r="BK584" s="143">
        <f>ROUND(I584*H584,2)</f>
        <v>0</v>
      </c>
      <c r="BL584" s="18" t="s">
        <v>217</v>
      </c>
      <c r="BM584" s="142" t="s">
        <v>1284</v>
      </c>
    </row>
    <row r="585" spans="1:65" s="12" customFormat="1" ht="22.95" customHeight="1">
      <c r="B585" s="119"/>
      <c r="D585" s="120" t="s">
        <v>74</v>
      </c>
      <c r="E585" s="129" t="s">
        <v>1285</v>
      </c>
      <c r="F585" s="129" t="s">
        <v>1286</v>
      </c>
      <c r="J585" s="130">
        <f>BK585</f>
        <v>0</v>
      </c>
      <c r="L585" s="119"/>
      <c r="M585" s="123"/>
      <c r="N585" s="124"/>
      <c r="O585" s="124"/>
      <c r="P585" s="125">
        <f>SUM(P586:P602)</f>
        <v>88.439471999999995</v>
      </c>
      <c r="Q585" s="124"/>
      <c r="R585" s="125">
        <f>SUM(R586:R602)</f>
        <v>0.11486303999999997</v>
      </c>
      <c r="S585" s="124"/>
      <c r="T585" s="126">
        <f>SUM(T586:T602)</f>
        <v>0</v>
      </c>
      <c r="AR585" s="120" t="s">
        <v>85</v>
      </c>
      <c r="AT585" s="127" t="s">
        <v>74</v>
      </c>
      <c r="AU585" s="127" t="s">
        <v>83</v>
      </c>
      <c r="AY585" s="120" t="s">
        <v>141</v>
      </c>
      <c r="BK585" s="128">
        <f>SUM(BK586:BK602)</f>
        <v>0</v>
      </c>
    </row>
    <row r="586" spans="1:65" s="2" customFormat="1" ht="14.4" customHeight="1">
      <c r="A586" s="30"/>
      <c r="B586" s="131"/>
      <c r="C586" s="132" t="s">
        <v>1287</v>
      </c>
      <c r="D586" s="132" t="s">
        <v>143</v>
      </c>
      <c r="E586" s="133" t="s">
        <v>1288</v>
      </c>
      <c r="F586" s="134" t="s">
        <v>1289</v>
      </c>
      <c r="G586" s="135" t="s">
        <v>146</v>
      </c>
      <c r="H586" s="136">
        <v>34.944000000000003</v>
      </c>
      <c r="I586" s="137"/>
      <c r="J586" s="137">
        <f>ROUND(I586*H586,2)</f>
        <v>0</v>
      </c>
      <c r="K586" s="134" t="s">
        <v>3</v>
      </c>
      <c r="L586" s="31"/>
      <c r="M586" s="138" t="s">
        <v>3</v>
      </c>
      <c r="N586" s="139" t="s">
        <v>46</v>
      </c>
      <c r="O586" s="140">
        <v>0.16600000000000001</v>
      </c>
      <c r="P586" s="140">
        <f>O586*H586</f>
        <v>5.8007040000000005</v>
      </c>
      <c r="Q586" s="140">
        <v>2.3000000000000001E-4</v>
      </c>
      <c r="R586" s="140">
        <f>Q586*H586</f>
        <v>8.03712E-3</v>
      </c>
      <c r="S586" s="140">
        <v>0</v>
      </c>
      <c r="T586" s="141">
        <f>S586*H586</f>
        <v>0</v>
      </c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R586" s="142" t="s">
        <v>217</v>
      </c>
      <c r="AT586" s="142" t="s">
        <v>143</v>
      </c>
      <c r="AU586" s="142" t="s">
        <v>85</v>
      </c>
      <c r="AY586" s="18" t="s">
        <v>141</v>
      </c>
      <c r="BE586" s="143">
        <f>IF(N586="základní",J586,0)</f>
        <v>0</v>
      </c>
      <c r="BF586" s="143">
        <f>IF(N586="snížená",J586,0)</f>
        <v>0</v>
      </c>
      <c r="BG586" s="143">
        <f>IF(N586="zákl. přenesená",J586,0)</f>
        <v>0</v>
      </c>
      <c r="BH586" s="143">
        <f>IF(N586="sníž. přenesená",J586,0)</f>
        <v>0</v>
      </c>
      <c r="BI586" s="143">
        <f>IF(N586="nulová",J586,0)</f>
        <v>0</v>
      </c>
      <c r="BJ586" s="18" t="s">
        <v>83</v>
      </c>
      <c r="BK586" s="143">
        <f>ROUND(I586*H586,2)</f>
        <v>0</v>
      </c>
      <c r="BL586" s="18" t="s">
        <v>217</v>
      </c>
      <c r="BM586" s="142" t="s">
        <v>1290</v>
      </c>
    </row>
    <row r="587" spans="1:65" s="2" customFormat="1" ht="14.4" customHeight="1">
      <c r="A587" s="30"/>
      <c r="B587" s="131"/>
      <c r="C587" s="132" t="s">
        <v>1291</v>
      </c>
      <c r="D587" s="132" t="s">
        <v>143</v>
      </c>
      <c r="E587" s="133" t="s">
        <v>1292</v>
      </c>
      <c r="F587" s="134" t="s">
        <v>1293</v>
      </c>
      <c r="G587" s="135" t="s">
        <v>146</v>
      </c>
      <c r="H587" s="136">
        <v>215.78399999999999</v>
      </c>
      <c r="I587" s="137"/>
      <c r="J587" s="137">
        <f>ROUND(I587*H587,2)</f>
        <v>0</v>
      </c>
      <c r="K587" s="134" t="s">
        <v>147</v>
      </c>
      <c r="L587" s="31"/>
      <c r="M587" s="138" t="s">
        <v>3</v>
      </c>
      <c r="N587" s="139" t="s">
        <v>46</v>
      </c>
      <c r="O587" s="140">
        <v>1.0999999999999999E-2</v>
      </c>
      <c r="P587" s="140">
        <f>O587*H587</f>
        <v>2.373624</v>
      </c>
      <c r="Q587" s="140">
        <v>0</v>
      </c>
      <c r="R587" s="140">
        <f>Q587*H587</f>
        <v>0</v>
      </c>
      <c r="S587" s="140">
        <v>0</v>
      </c>
      <c r="T587" s="141">
        <f>S587*H587</f>
        <v>0</v>
      </c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R587" s="142" t="s">
        <v>217</v>
      </c>
      <c r="AT587" s="142" t="s">
        <v>143</v>
      </c>
      <c r="AU587" s="142" t="s">
        <v>85</v>
      </c>
      <c r="AY587" s="18" t="s">
        <v>141</v>
      </c>
      <c r="BE587" s="143">
        <f>IF(N587="základní",J587,0)</f>
        <v>0</v>
      </c>
      <c r="BF587" s="143">
        <f>IF(N587="snížená",J587,0)</f>
        <v>0</v>
      </c>
      <c r="BG587" s="143">
        <f>IF(N587="zákl. přenesená",J587,0)</f>
        <v>0</v>
      </c>
      <c r="BH587" s="143">
        <f>IF(N587="sníž. přenesená",J587,0)</f>
        <v>0</v>
      </c>
      <c r="BI587" s="143">
        <f>IF(N587="nulová",J587,0)</f>
        <v>0</v>
      </c>
      <c r="BJ587" s="18" t="s">
        <v>83</v>
      </c>
      <c r="BK587" s="143">
        <f>ROUND(I587*H587,2)</f>
        <v>0</v>
      </c>
      <c r="BL587" s="18" t="s">
        <v>217</v>
      </c>
      <c r="BM587" s="142" t="s">
        <v>1294</v>
      </c>
    </row>
    <row r="588" spans="1:65" s="2" customFormat="1" ht="24.15" customHeight="1">
      <c r="A588" s="30"/>
      <c r="B588" s="131"/>
      <c r="C588" s="132" t="s">
        <v>1295</v>
      </c>
      <c r="D588" s="132" t="s">
        <v>143</v>
      </c>
      <c r="E588" s="133" t="s">
        <v>1296</v>
      </c>
      <c r="F588" s="134" t="s">
        <v>1297</v>
      </c>
      <c r="G588" s="135" t="s">
        <v>146</v>
      </c>
      <c r="H588" s="136">
        <v>215.78399999999999</v>
      </c>
      <c r="I588" s="137"/>
      <c r="J588" s="137">
        <f>ROUND(I588*H588,2)</f>
        <v>0</v>
      </c>
      <c r="K588" s="134" t="s">
        <v>147</v>
      </c>
      <c r="L588" s="31"/>
      <c r="M588" s="138" t="s">
        <v>3</v>
      </c>
      <c r="N588" s="139" t="s">
        <v>46</v>
      </c>
      <c r="O588" s="140">
        <v>0.29099999999999998</v>
      </c>
      <c r="P588" s="140">
        <f>O588*H588</f>
        <v>62.793143999999991</v>
      </c>
      <c r="Q588" s="140">
        <v>4.4000000000000002E-4</v>
      </c>
      <c r="R588" s="140">
        <f>Q588*H588</f>
        <v>9.4944959999999995E-2</v>
      </c>
      <c r="S588" s="140">
        <v>0</v>
      </c>
      <c r="T588" s="141">
        <f>S588*H588</f>
        <v>0</v>
      </c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R588" s="142" t="s">
        <v>217</v>
      </c>
      <c r="AT588" s="142" t="s">
        <v>143</v>
      </c>
      <c r="AU588" s="142" t="s">
        <v>85</v>
      </c>
      <c r="AY588" s="18" t="s">
        <v>141</v>
      </c>
      <c r="BE588" s="143">
        <f>IF(N588="základní",J588,0)</f>
        <v>0</v>
      </c>
      <c r="BF588" s="143">
        <f>IF(N588="snížená",J588,0)</f>
        <v>0</v>
      </c>
      <c r="BG588" s="143">
        <f>IF(N588="zákl. přenesená",J588,0)</f>
        <v>0</v>
      </c>
      <c r="BH588" s="143">
        <f>IF(N588="sníž. přenesená",J588,0)</f>
        <v>0</v>
      </c>
      <c r="BI588" s="143">
        <f>IF(N588="nulová",J588,0)</f>
        <v>0</v>
      </c>
      <c r="BJ588" s="18" t="s">
        <v>83</v>
      </c>
      <c r="BK588" s="143">
        <f>ROUND(I588*H588,2)</f>
        <v>0</v>
      </c>
      <c r="BL588" s="18" t="s">
        <v>217</v>
      </c>
      <c r="BM588" s="142" t="s">
        <v>1298</v>
      </c>
    </row>
    <row r="589" spans="1:65" s="13" customFormat="1">
      <c r="B589" s="144"/>
      <c r="D589" s="145" t="s">
        <v>150</v>
      </c>
      <c r="E589" s="146" t="s">
        <v>3</v>
      </c>
      <c r="F589" s="147" t="s">
        <v>1299</v>
      </c>
      <c r="H589" s="148">
        <v>50.543999999999997</v>
      </c>
      <c r="L589" s="144"/>
      <c r="M589" s="149"/>
      <c r="N589" s="150"/>
      <c r="O589" s="150"/>
      <c r="P589" s="150"/>
      <c r="Q589" s="150"/>
      <c r="R589" s="150"/>
      <c r="S589" s="150"/>
      <c r="T589" s="151"/>
      <c r="AT589" s="146" t="s">
        <v>150</v>
      </c>
      <c r="AU589" s="146" t="s">
        <v>85</v>
      </c>
      <c r="AV589" s="13" t="s">
        <v>85</v>
      </c>
      <c r="AW589" s="13" t="s">
        <v>35</v>
      </c>
      <c r="AX589" s="13" t="s">
        <v>75</v>
      </c>
      <c r="AY589" s="146" t="s">
        <v>141</v>
      </c>
    </row>
    <row r="590" spans="1:65" s="13" customFormat="1">
      <c r="B590" s="144"/>
      <c r="D590" s="145" t="s">
        <v>150</v>
      </c>
      <c r="E590" s="146" t="s">
        <v>3</v>
      </c>
      <c r="F590" s="147" t="s">
        <v>1300</v>
      </c>
      <c r="H590" s="148">
        <v>165.24</v>
      </c>
      <c r="L590" s="144"/>
      <c r="M590" s="149"/>
      <c r="N590" s="150"/>
      <c r="O590" s="150"/>
      <c r="P590" s="150"/>
      <c r="Q590" s="150"/>
      <c r="R590" s="150"/>
      <c r="S590" s="150"/>
      <c r="T590" s="151"/>
      <c r="AT590" s="146" t="s">
        <v>150</v>
      </c>
      <c r="AU590" s="146" t="s">
        <v>85</v>
      </c>
      <c r="AV590" s="13" t="s">
        <v>85</v>
      </c>
      <c r="AW590" s="13" t="s">
        <v>35</v>
      </c>
      <c r="AX590" s="13" t="s">
        <v>75</v>
      </c>
      <c r="AY590" s="146" t="s">
        <v>141</v>
      </c>
    </row>
    <row r="591" spans="1:65" s="14" customFormat="1">
      <c r="B591" s="152"/>
      <c r="D591" s="145" t="s">
        <v>150</v>
      </c>
      <c r="E591" s="153" t="s">
        <v>3</v>
      </c>
      <c r="F591" s="154" t="s">
        <v>152</v>
      </c>
      <c r="H591" s="155">
        <v>215.78399999999999</v>
      </c>
      <c r="L591" s="152"/>
      <c r="M591" s="156"/>
      <c r="N591" s="157"/>
      <c r="O591" s="157"/>
      <c r="P591" s="157"/>
      <c r="Q591" s="157"/>
      <c r="R591" s="157"/>
      <c r="S591" s="157"/>
      <c r="T591" s="158"/>
      <c r="AT591" s="153" t="s">
        <v>150</v>
      </c>
      <c r="AU591" s="153" t="s">
        <v>85</v>
      </c>
      <c r="AV591" s="14" t="s">
        <v>148</v>
      </c>
      <c r="AW591" s="14" t="s">
        <v>35</v>
      </c>
      <c r="AX591" s="14" t="s">
        <v>83</v>
      </c>
      <c r="AY591" s="153" t="s">
        <v>141</v>
      </c>
    </row>
    <row r="592" spans="1:65" s="2" customFormat="1" ht="24.15" customHeight="1">
      <c r="A592" s="30"/>
      <c r="B592" s="131"/>
      <c r="C592" s="132" t="s">
        <v>1301</v>
      </c>
      <c r="D592" s="132" t="s">
        <v>143</v>
      </c>
      <c r="E592" s="133" t="s">
        <v>1302</v>
      </c>
      <c r="F592" s="134" t="s">
        <v>1303</v>
      </c>
      <c r="G592" s="135" t="s">
        <v>146</v>
      </c>
      <c r="H592" s="136">
        <v>34.944000000000003</v>
      </c>
      <c r="I592" s="137"/>
      <c r="J592" s="137">
        <f>ROUND(I592*H592,2)</f>
        <v>0</v>
      </c>
      <c r="K592" s="134" t="s">
        <v>147</v>
      </c>
      <c r="L592" s="31"/>
      <c r="M592" s="138" t="s">
        <v>3</v>
      </c>
      <c r="N592" s="139" t="s">
        <v>46</v>
      </c>
      <c r="O592" s="140">
        <v>0.13300000000000001</v>
      </c>
      <c r="P592" s="140">
        <f>O592*H592</f>
        <v>4.647552000000001</v>
      </c>
      <c r="Q592" s="140">
        <v>8.0000000000000007E-5</v>
      </c>
      <c r="R592" s="140">
        <f>Q592*H592</f>
        <v>2.7955200000000006E-3</v>
      </c>
      <c r="S592" s="140">
        <v>0</v>
      </c>
      <c r="T592" s="141">
        <f>S592*H592</f>
        <v>0</v>
      </c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R592" s="142" t="s">
        <v>217</v>
      </c>
      <c r="AT592" s="142" t="s">
        <v>143</v>
      </c>
      <c r="AU592" s="142" t="s">
        <v>85</v>
      </c>
      <c r="AY592" s="18" t="s">
        <v>141</v>
      </c>
      <c r="BE592" s="143">
        <f>IF(N592="základní",J592,0)</f>
        <v>0</v>
      </c>
      <c r="BF592" s="143">
        <f>IF(N592="snížená",J592,0)</f>
        <v>0</v>
      </c>
      <c r="BG592" s="143">
        <f>IF(N592="zákl. přenesená",J592,0)</f>
        <v>0</v>
      </c>
      <c r="BH592" s="143">
        <f>IF(N592="sníž. přenesená",J592,0)</f>
        <v>0</v>
      </c>
      <c r="BI592" s="143">
        <f>IF(N592="nulová",J592,0)</f>
        <v>0</v>
      </c>
      <c r="BJ592" s="18" t="s">
        <v>83</v>
      </c>
      <c r="BK592" s="143">
        <f>ROUND(I592*H592,2)</f>
        <v>0</v>
      </c>
      <c r="BL592" s="18" t="s">
        <v>217</v>
      </c>
      <c r="BM592" s="142" t="s">
        <v>1304</v>
      </c>
    </row>
    <row r="593" spans="1:65" s="2" customFormat="1" ht="14.4" customHeight="1">
      <c r="A593" s="30"/>
      <c r="B593" s="131"/>
      <c r="C593" s="132" t="s">
        <v>1305</v>
      </c>
      <c r="D593" s="132" t="s">
        <v>143</v>
      </c>
      <c r="E593" s="133" t="s">
        <v>1306</v>
      </c>
      <c r="F593" s="134" t="s">
        <v>1307</v>
      </c>
      <c r="G593" s="135" t="s">
        <v>146</v>
      </c>
      <c r="H593" s="136">
        <v>34.944000000000003</v>
      </c>
      <c r="I593" s="137"/>
      <c r="J593" s="137">
        <f>ROUND(I593*H593,2)</f>
        <v>0</v>
      </c>
      <c r="K593" s="134" t="s">
        <v>147</v>
      </c>
      <c r="L593" s="31"/>
      <c r="M593" s="138" t="s">
        <v>3</v>
      </c>
      <c r="N593" s="139" t="s">
        <v>46</v>
      </c>
      <c r="O593" s="140">
        <v>1.0999999999999999E-2</v>
      </c>
      <c r="P593" s="140">
        <f>O593*H593</f>
        <v>0.384384</v>
      </c>
      <c r="Q593" s="140">
        <v>0</v>
      </c>
      <c r="R593" s="140">
        <f>Q593*H593</f>
        <v>0</v>
      </c>
      <c r="S593" s="140">
        <v>0</v>
      </c>
      <c r="T593" s="141">
        <f>S593*H593</f>
        <v>0</v>
      </c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R593" s="142" t="s">
        <v>217</v>
      </c>
      <c r="AT593" s="142" t="s">
        <v>143</v>
      </c>
      <c r="AU593" s="142" t="s">
        <v>85</v>
      </c>
      <c r="AY593" s="18" t="s">
        <v>141</v>
      </c>
      <c r="BE593" s="143">
        <f>IF(N593="základní",J593,0)</f>
        <v>0</v>
      </c>
      <c r="BF593" s="143">
        <f>IF(N593="snížená",J593,0)</f>
        <v>0</v>
      </c>
      <c r="BG593" s="143">
        <f>IF(N593="zákl. přenesená",J593,0)</f>
        <v>0</v>
      </c>
      <c r="BH593" s="143">
        <f>IF(N593="sníž. přenesená",J593,0)</f>
        <v>0</v>
      </c>
      <c r="BI593" s="143">
        <f>IF(N593="nulová",J593,0)</f>
        <v>0</v>
      </c>
      <c r="BJ593" s="18" t="s">
        <v>83</v>
      </c>
      <c r="BK593" s="143">
        <f>ROUND(I593*H593,2)</f>
        <v>0</v>
      </c>
      <c r="BL593" s="18" t="s">
        <v>217</v>
      </c>
      <c r="BM593" s="142" t="s">
        <v>1308</v>
      </c>
    </row>
    <row r="594" spans="1:65" s="2" customFormat="1" ht="14.4" customHeight="1">
      <c r="A594" s="30"/>
      <c r="B594" s="131"/>
      <c r="C594" s="132" t="s">
        <v>1309</v>
      </c>
      <c r="D594" s="132" t="s">
        <v>143</v>
      </c>
      <c r="E594" s="133" t="s">
        <v>1310</v>
      </c>
      <c r="F594" s="134" t="s">
        <v>1311</v>
      </c>
      <c r="G594" s="135" t="s">
        <v>146</v>
      </c>
      <c r="H594" s="136">
        <v>34.944000000000003</v>
      </c>
      <c r="I594" s="137"/>
      <c r="J594" s="137">
        <f>ROUND(I594*H594,2)</f>
        <v>0</v>
      </c>
      <c r="K594" s="134" t="s">
        <v>147</v>
      </c>
      <c r="L594" s="31"/>
      <c r="M594" s="138" t="s">
        <v>3</v>
      </c>
      <c r="N594" s="139" t="s">
        <v>46</v>
      </c>
      <c r="O594" s="140">
        <v>0.184</v>
      </c>
      <c r="P594" s="140">
        <f>O594*H594</f>
        <v>6.4296960000000007</v>
      </c>
      <c r="Q594" s="140">
        <v>1.3999999999999999E-4</v>
      </c>
      <c r="R594" s="140">
        <f>Q594*H594</f>
        <v>4.8921599999999996E-3</v>
      </c>
      <c r="S594" s="140">
        <v>0</v>
      </c>
      <c r="T594" s="141">
        <f>S594*H594</f>
        <v>0</v>
      </c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R594" s="142" t="s">
        <v>217</v>
      </c>
      <c r="AT594" s="142" t="s">
        <v>143</v>
      </c>
      <c r="AU594" s="142" t="s">
        <v>85</v>
      </c>
      <c r="AY594" s="18" t="s">
        <v>141</v>
      </c>
      <c r="BE594" s="143">
        <f>IF(N594="základní",J594,0)</f>
        <v>0</v>
      </c>
      <c r="BF594" s="143">
        <f>IF(N594="snížená",J594,0)</f>
        <v>0</v>
      </c>
      <c r="BG594" s="143">
        <f>IF(N594="zákl. přenesená",J594,0)</f>
        <v>0</v>
      </c>
      <c r="BH594" s="143">
        <f>IF(N594="sníž. přenesená",J594,0)</f>
        <v>0</v>
      </c>
      <c r="BI594" s="143">
        <f>IF(N594="nulová",J594,0)</f>
        <v>0</v>
      </c>
      <c r="BJ594" s="18" t="s">
        <v>83</v>
      </c>
      <c r="BK594" s="143">
        <f>ROUND(I594*H594,2)</f>
        <v>0</v>
      </c>
      <c r="BL594" s="18" t="s">
        <v>217</v>
      </c>
      <c r="BM594" s="142" t="s">
        <v>1312</v>
      </c>
    </row>
    <row r="595" spans="1:65" s="15" customFormat="1">
      <c r="B595" s="159"/>
      <c r="D595" s="145" t="s">
        <v>150</v>
      </c>
      <c r="E595" s="160" t="s">
        <v>3</v>
      </c>
      <c r="F595" s="161" t="s">
        <v>1313</v>
      </c>
      <c r="H595" s="160" t="s">
        <v>3</v>
      </c>
      <c r="L595" s="159"/>
      <c r="M595" s="162"/>
      <c r="N595" s="163"/>
      <c r="O595" s="163"/>
      <c r="P595" s="163"/>
      <c r="Q595" s="163"/>
      <c r="R595" s="163"/>
      <c r="S595" s="163"/>
      <c r="T595" s="164"/>
      <c r="AT595" s="160" t="s">
        <v>150</v>
      </c>
      <c r="AU595" s="160" t="s">
        <v>85</v>
      </c>
      <c r="AV595" s="15" t="s">
        <v>83</v>
      </c>
      <c r="AW595" s="15" t="s">
        <v>35</v>
      </c>
      <c r="AX595" s="15" t="s">
        <v>75</v>
      </c>
      <c r="AY595" s="160" t="s">
        <v>141</v>
      </c>
    </row>
    <row r="596" spans="1:65" s="13" customFormat="1">
      <c r="B596" s="144"/>
      <c r="D596" s="145" t="s">
        <v>150</v>
      </c>
      <c r="E596" s="146" t="s">
        <v>3</v>
      </c>
      <c r="F596" s="147" t="s">
        <v>1314</v>
      </c>
      <c r="H596" s="148">
        <v>26.353999999999999</v>
      </c>
      <c r="L596" s="144"/>
      <c r="M596" s="149"/>
      <c r="N596" s="150"/>
      <c r="O596" s="150"/>
      <c r="P596" s="150"/>
      <c r="Q596" s="150"/>
      <c r="R596" s="150"/>
      <c r="S596" s="150"/>
      <c r="T596" s="151"/>
      <c r="AT596" s="146" t="s">
        <v>150</v>
      </c>
      <c r="AU596" s="146" t="s">
        <v>85</v>
      </c>
      <c r="AV596" s="13" t="s">
        <v>85</v>
      </c>
      <c r="AW596" s="13" t="s">
        <v>35</v>
      </c>
      <c r="AX596" s="13" t="s">
        <v>75</v>
      </c>
      <c r="AY596" s="146" t="s">
        <v>141</v>
      </c>
    </row>
    <row r="597" spans="1:65" s="15" customFormat="1">
      <c r="B597" s="159"/>
      <c r="D597" s="145" t="s">
        <v>150</v>
      </c>
      <c r="E597" s="160" t="s">
        <v>3</v>
      </c>
      <c r="F597" s="161" t="s">
        <v>1315</v>
      </c>
      <c r="H597" s="160" t="s">
        <v>3</v>
      </c>
      <c r="L597" s="159"/>
      <c r="M597" s="162"/>
      <c r="N597" s="163"/>
      <c r="O597" s="163"/>
      <c r="P597" s="163"/>
      <c r="Q597" s="163"/>
      <c r="R597" s="163"/>
      <c r="S597" s="163"/>
      <c r="T597" s="164"/>
      <c r="AT597" s="160" t="s">
        <v>150</v>
      </c>
      <c r="AU597" s="160" t="s">
        <v>85</v>
      </c>
      <c r="AV597" s="15" t="s">
        <v>83</v>
      </c>
      <c r="AW597" s="15" t="s">
        <v>35</v>
      </c>
      <c r="AX597" s="15" t="s">
        <v>75</v>
      </c>
      <c r="AY597" s="160" t="s">
        <v>141</v>
      </c>
    </row>
    <row r="598" spans="1:65" s="13" customFormat="1">
      <c r="B598" s="144"/>
      <c r="D598" s="145" t="s">
        <v>150</v>
      </c>
      <c r="E598" s="146" t="s">
        <v>3</v>
      </c>
      <c r="F598" s="147" t="s">
        <v>1316</v>
      </c>
      <c r="H598" s="148">
        <v>3.59</v>
      </c>
      <c r="L598" s="144"/>
      <c r="M598" s="149"/>
      <c r="N598" s="150"/>
      <c r="O598" s="150"/>
      <c r="P598" s="150"/>
      <c r="Q598" s="150"/>
      <c r="R598" s="150"/>
      <c r="S598" s="150"/>
      <c r="T598" s="151"/>
      <c r="AT598" s="146" t="s">
        <v>150</v>
      </c>
      <c r="AU598" s="146" t="s">
        <v>85</v>
      </c>
      <c r="AV598" s="13" t="s">
        <v>85</v>
      </c>
      <c r="AW598" s="13" t="s">
        <v>35</v>
      </c>
      <c r="AX598" s="13" t="s">
        <v>75</v>
      </c>
      <c r="AY598" s="146" t="s">
        <v>141</v>
      </c>
    </row>
    <row r="599" spans="1:65" s="15" customFormat="1">
      <c r="B599" s="159"/>
      <c r="D599" s="145" t="s">
        <v>150</v>
      </c>
      <c r="E599" s="160" t="s">
        <v>3</v>
      </c>
      <c r="F599" s="161" t="s">
        <v>1317</v>
      </c>
      <c r="H599" s="160" t="s">
        <v>3</v>
      </c>
      <c r="L599" s="159"/>
      <c r="M599" s="162"/>
      <c r="N599" s="163"/>
      <c r="O599" s="163"/>
      <c r="P599" s="163"/>
      <c r="Q599" s="163"/>
      <c r="R599" s="163"/>
      <c r="S599" s="163"/>
      <c r="T599" s="164"/>
      <c r="AT599" s="160" t="s">
        <v>150</v>
      </c>
      <c r="AU599" s="160" t="s">
        <v>85</v>
      </c>
      <c r="AV599" s="15" t="s">
        <v>83</v>
      </c>
      <c r="AW599" s="15" t="s">
        <v>35</v>
      </c>
      <c r="AX599" s="15" t="s">
        <v>75</v>
      </c>
      <c r="AY599" s="160" t="s">
        <v>141</v>
      </c>
    </row>
    <row r="600" spans="1:65" s="13" customFormat="1">
      <c r="B600" s="144"/>
      <c r="D600" s="145" t="s">
        <v>150</v>
      </c>
      <c r="E600" s="146" t="s">
        <v>3</v>
      </c>
      <c r="F600" s="147" t="s">
        <v>1318</v>
      </c>
      <c r="H600" s="148">
        <v>5</v>
      </c>
      <c r="L600" s="144"/>
      <c r="M600" s="149"/>
      <c r="N600" s="150"/>
      <c r="O600" s="150"/>
      <c r="P600" s="150"/>
      <c r="Q600" s="150"/>
      <c r="R600" s="150"/>
      <c r="S600" s="150"/>
      <c r="T600" s="151"/>
      <c r="AT600" s="146" t="s">
        <v>150</v>
      </c>
      <c r="AU600" s="146" t="s">
        <v>85</v>
      </c>
      <c r="AV600" s="13" t="s">
        <v>85</v>
      </c>
      <c r="AW600" s="13" t="s">
        <v>35</v>
      </c>
      <c r="AX600" s="13" t="s">
        <v>75</v>
      </c>
      <c r="AY600" s="146" t="s">
        <v>141</v>
      </c>
    </row>
    <row r="601" spans="1:65" s="14" customFormat="1">
      <c r="B601" s="152"/>
      <c r="D601" s="145" t="s">
        <v>150</v>
      </c>
      <c r="E601" s="153" t="s">
        <v>3</v>
      </c>
      <c r="F601" s="154" t="s">
        <v>152</v>
      </c>
      <c r="H601" s="155">
        <v>34.944000000000003</v>
      </c>
      <c r="L601" s="152"/>
      <c r="M601" s="156"/>
      <c r="N601" s="157"/>
      <c r="O601" s="157"/>
      <c r="P601" s="157"/>
      <c r="Q601" s="157"/>
      <c r="R601" s="157"/>
      <c r="S601" s="157"/>
      <c r="T601" s="158"/>
      <c r="AT601" s="153" t="s">
        <v>150</v>
      </c>
      <c r="AU601" s="153" t="s">
        <v>85</v>
      </c>
      <c r="AV601" s="14" t="s">
        <v>148</v>
      </c>
      <c r="AW601" s="14" t="s">
        <v>35</v>
      </c>
      <c r="AX601" s="14" t="s">
        <v>83</v>
      </c>
      <c r="AY601" s="153" t="s">
        <v>141</v>
      </c>
    </row>
    <row r="602" spans="1:65" s="2" customFormat="1" ht="14.4" customHeight="1">
      <c r="A602" s="30"/>
      <c r="B602" s="131"/>
      <c r="C602" s="132" t="s">
        <v>1319</v>
      </c>
      <c r="D602" s="132" t="s">
        <v>143</v>
      </c>
      <c r="E602" s="133" t="s">
        <v>1320</v>
      </c>
      <c r="F602" s="134" t="s">
        <v>1321</v>
      </c>
      <c r="G602" s="135" t="s">
        <v>146</v>
      </c>
      <c r="H602" s="136">
        <v>34.944000000000003</v>
      </c>
      <c r="I602" s="137"/>
      <c r="J602" s="137">
        <f>ROUND(I602*H602,2)</f>
        <v>0</v>
      </c>
      <c r="K602" s="134" t="s">
        <v>147</v>
      </c>
      <c r="L602" s="31"/>
      <c r="M602" s="138" t="s">
        <v>3</v>
      </c>
      <c r="N602" s="139" t="s">
        <v>46</v>
      </c>
      <c r="O602" s="140">
        <v>0.17199999999999999</v>
      </c>
      <c r="P602" s="140">
        <f>O602*H602</f>
        <v>6.0103679999999997</v>
      </c>
      <c r="Q602" s="140">
        <v>1.2E-4</v>
      </c>
      <c r="R602" s="140">
        <f>Q602*H602</f>
        <v>4.1932800000000006E-3</v>
      </c>
      <c r="S602" s="140">
        <v>0</v>
      </c>
      <c r="T602" s="141">
        <f>S602*H602</f>
        <v>0</v>
      </c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R602" s="142" t="s">
        <v>217</v>
      </c>
      <c r="AT602" s="142" t="s">
        <v>143</v>
      </c>
      <c r="AU602" s="142" t="s">
        <v>85</v>
      </c>
      <c r="AY602" s="18" t="s">
        <v>141</v>
      </c>
      <c r="BE602" s="143">
        <f>IF(N602="základní",J602,0)</f>
        <v>0</v>
      </c>
      <c r="BF602" s="143">
        <f>IF(N602="snížená",J602,0)</f>
        <v>0</v>
      </c>
      <c r="BG602" s="143">
        <f>IF(N602="zákl. přenesená",J602,0)</f>
        <v>0</v>
      </c>
      <c r="BH602" s="143">
        <f>IF(N602="sníž. přenesená",J602,0)</f>
        <v>0</v>
      </c>
      <c r="BI602" s="143">
        <f>IF(N602="nulová",J602,0)</f>
        <v>0</v>
      </c>
      <c r="BJ602" s="18" t="s">
        <v>83</v>
      </c>
      <c r="BK602" s="143">
        <f>ROUND(I602*H602,2)</f>
        <v>0</v>
      </c>
      <c r="BL602" s="18" t="s">
        <v>217</v>
      </c>
      <c r="BM602" s="142" t="s">
        <v>1322</v>
      </c>
    </row>
    <row r="603" spans="1:65" s="12" customFormat="1" ht="22.95" customHeight="1">
      <c r="B603" s="119"/>
      <c r="D603" s="120" t="s">
        <v>74</v>
      </c>
      <c r="E603" s="129" t="s">
        <v>1323</v>
      </c>
      <c r="F603" s="129" t="s">
        <v>1324</v>
      </c>
      <c r="J603" s="130">
        <f>BK603</f>
        <v>0</v>
      </c>
      <c r="L603" s="119"/>
      <c r="M603" s="123"/>
      <c r="N603" s="124"/>
      <c r="O603" s="124"/>
      <c r="P603" s="125">
        <f>SUM(P604:P626)</f>
        <v>28.416167999999999</v>
      </c>
      <c r="Q603" s="124"/>
      <c r="R603" s="125">
        <f>SUM(R604:R626)</f>
        <v>8.2275600000000004E-2</v>
      </c>
      <c r="S603" s="124"/>
      <c r="T603" s="126">
        <f>SUM(T604:T626)</f>
        <v>0</v>
      </c>
      <c r="AR603" s="120" t="s">
        <v>85</v>
      </c>
      <c r="AT603" s="127" t="s">
        <v>74</v>
      </c>
      <c r="AU603" s="127" t="s">
        <v>83</v>
      </c>
      <c r="AY603" s="120" t="s">
        <v>141</v>
      </c>
      <c r="BK603" s="128">
        <f>SUM(BK604:BK626)</f>
        <v>0</v>
      </c>
    </row>
    <row r="604" spans="1:65" s="2" customFormat="1" ht="14.4" customHeight="1">
      <c r="A604" s="30"/>
      <c r="B604" s="131"/>
      <c r="C604" s="132" t="s">
        <v>1325</v>
      </c>
      <c r="D604" s="132" t="s">
        <v>143</v>
      </c>
      <c r="E604" s="133" t="s">
        <v>1326</v>
      </c>
      <c r="F604" s="134" t="s">
        <v>1327</v>
      </c>
      <c r="G604" s="135" t="s">
        <v>146</v>
      </c>
      <c r="H604" s="136">
        <v>178.86</v>
      </c>
      <c r="I604" s="137"/>
      <c r="J604" s="137">
        <f>ROUND(I604*H604,2)</f>
        <v>0</v>
      </c>
      <c r="K604" s="134" t="s">
        <v>147</v>
      </c>
      <c r="L604" s="31"/>
      <c r="M604" s="138" t="s">
        <v>3</v>
      </c>
      <c r="N604" s="139" t="s">
        <v>46</v>
      </c>
      <c r="O604" s="140">
        <v>1.2E-2</v>
      </c>
      <c r="P604" s="140">
        <f>O604*H604</f>
        <v>2.1463200000000002</v>
      </c>
      <c r="Q604" s="140">
        <v>0</v>
      </c>
      <c r="R604" s="140">
        <f>Q604*H604</f>
        <v>0</v>
      </c>
      <c r="S604" s="140">
        <v>0</v>
      </c>
      <c r="T604" s="141">
        <f>S604*H604</f>
        <v>0</v>
      </c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R604" s="142" t="s">
        <v>217</v>
      </c>
      <c r="AT604" s="142" t="s">
        <v>143</v>
      </c>
      <c r="AU604" s="142" t="s">
        <v>85</v>
      </c>
      <c r="AY604" s="18" t="s">
        <v>141</v>
      </c>
      <c r="BE604" s="143">
        <f>IF(N604="základní",J604,0)</f>
        <v>0</v>
      </c>
      <c r="BF604" s="143">
        <f>IF(N604="snížená",J604,0)</f>
        <v>0</v>
      </c>
      <c r="BG604" s="143">
        <f>IF(N604="zákl. přenesená",J604,0)</f>
        <v>0</v>
      </c>
      <c r="BH604" s="143">
        <f>IF(N604="sníž. přenesená",J604,0)</f>
        <v>0</v>
      </c>
      <c r="BI604" s="143">
        <f>IF(N604="nulová",J604,0)</f>
        <v>0</v>
      </c>
      <c r="BJ604" s="18" t="s">
        <v>83</v>
      </c>
      <c r="BK604" s="143">
        <f>ROUND(I604*H604,2)</f>
        <v>0</v>
      </c>
      <c r="BL604" s="18" t="s">
        <v>217</v>
      </c>
      <c r="BM604" s="142" t="s">
        <v>1328</v>
      </c>
    </row>
    <row r="605" spans="1:65" s="2" customFormat="1" ht="14.4" customHeight="1">
      <c r="A605" s="30"/>
      <c r="B605" s="131"/>
      <c r="C605" s="132" t="s">
        <v>1329</v>
      </c>
      <c r="D605" s="132" t="s">
        <v>143</v>
      </c>
      <c r="E605" s="133" t="s">
        <v>1330</v>
      </c>
      <c r="F605" s="134" t="s">
        <v>1331</v>
      </c>
      <c r="G605" s="135" t="s">
        <v>146</v>
      </c>
      <c r="H605" s="136">
        <v>63.569000000000003</v>
      </c>
      <c r="I605" s="137"/>
      <c r="J605" s="137">
        <f>ROUND(I605*H605,2)</f>
        <v>0</v>
      </c>
      <c r="K605" s="134" t="s">
        <v>147</v>
      </c>
      <c r="L605" s="31"/>
      <c r="M605" s="138" t="s">
        <v>3</v>
      </c>
      <c r="N605" s="139" t="s">
        <v>46</v>
      </c>
      <c r="O605" s="140">
        <v>1.2E-2</v>
      </c>
      <c r="P605" s="140">
        <f>O605*H605</f>
        <v>0.76282800000000006</v>
      </c>
      <c r="Q605" s="140">
        <v>0</v>
      </c>
      <c r="R605" s="140">
        <f>Q605*H605</f>
        <v>0</v>
      </c>
      <c r="S605" s="140">
        <v>0</v>
      </c>
      <c r="T605" s="141">
        <f>S605*H605</f>
        <v>0</v>
      </c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R605" s="142" t="s">
        <v>217</v>
      </c>
      <c r="AT605" s="142" t="s">
        <v>143</v>
      </c>
      <c r="AU605" s="142" t="s">
        <v>85</v>
      </c>
      <c r="AY605" s="18" t="s">
        <v>141</v>
      </c>
      <c r="BE605" s="143">
        <f>IF(N605="základní",J605,0)</f>
        <v>0</v>
      </c>
      <c r="BF605" s="143">
        <f>IF(N605="snížená",J605,0)</f>
        <v>0</v>
      </c>
      <c r="BG605" s="143">
        <f>IF(N605="zákl. přenesená",J605,0)</f>
        <v>0</v>
      </c>
      <c r="BH605" s="143">
        <f>IF(N605="sníž. přenesená",J605,0)</f>
        <v>0</v>
      </c>
      <c r="BI605" s="143">
        <f>IF(N605="nulová",J605,0)</f>
        <v>0</v>
      </c>
      <c r="BJ605" s="18" t="s">
        <v>83</v>
      </c>
      <c r="BK605" s="143">
        <f>ROUND(I605*H605,2)</f>
        <v>0</v>
      </c>
      <c r="BL605" s="18" t="s">
        <v>217</v>
      </c>
      <c r="BM605" s="142" t="s">
        <v>1332</v>
      </c>
    </row>
    <row r="606" spans="1:65" s="15" customFormat="1">
      <c r="B606" s="159"/>
      <c r="D606" s="145" t="s">
        <v>150</v>
      </c>
      <c r="E606" s="160" t="s">
        <v>3</v>
      </c>
      <c r="F606" s="161" t="s">
        <v>1333</v>
      </c>
      <c r="H606" s="160" t="s">
        <v>3</v>
      </c>
      <c r="L606" s="159"/>
      <c r="M606" s="162"/>
      <c r="N606" s="163"/>
      <c r="O606" s="163"/>
      <c r="P606" s="163"/>
      <c r="Q606" s="163"/>
      <c r="R606" s="163"/>
      <c r="S606" s="163"/>
      <c r="T606" s="164"/>
      <c r="AT606" s="160" t="s">
        <v>150</v>
      </c>
      <c r="AU606" s="160" t="s">
        <v>85</v>
      </c>
      <c r="AV606" s="15" t="s">
        <v>83</v>
      </c>
      <c r="AW606" s="15" t="s">
        <v>35</v>
      </c>
      <c r="AX606" s="15" t="s">
        <v>75</v>
      </c>
      <c r="AY606" s="160" t="s">
        <v>141</v>
      </c>
    </row>
    <row r="607" spans="1:65" s="13" customFormat="1">
      <c r="B607" s="144"/>
      <c r="D607" s="145" t="s">
        <v>150</v>
      </c>
      <c r="E607" s="146" t="s">
        <v>3</v>
      </c>
      <c r="F607" s="147" t="s">
        <v>1257</v>
      </c>
      <c r="H607" s="148">
        <v>44.1</v>
      </c>
      <c r="L607" s="144"/>
      <c r="M607" s="149"/>
      <c r="N607" s="150"/>
      <c r="O607" s="150"/>
      <c r="P607" s="150"/>
      <c r="Q607" s="150"/>
      <c r="R607" s="150"/>
      <c r="S607" s="150"/>
      <c r="T607" s="151"/>
      <c r="AT607" s="146" t="s">
        <v>150</v>
      </c>
      <c r="AU607" s="146" t="s">
        <v>85</v>
      </c>
      <c r="AV607" s="13" t="s">
        <v>85</v>
      </c>
      <c r="AW607" s="13" t="s">
        <v>35</v>
      </c>
      <c r="AX607" s="13" t="s">
        <v>75</v>
      </c>
      <c r="AY607" s="146" t="s">
        <v>141</v>
      </c>
    </row>
    <row r="608" spans="1:65" s="15" customFormat="1">
      <c r="B608" s="159"/>
      <c r="D608" s="145" t="s">
        <v>150</v>
      </c>
      <c r="E608" s="160" t="s">
        <v>3</v>
      </c>
      <c r="F608" s="161" t="s">
        <v>1334</v>
      </c>
      <c r="H608" s="160" t="s">
        <v>3</v>
      </c>
      <c r="L608" s="159"/>
      <c r="M608" s="162"/>
      <c r="N608" s="163"/>
      <c r="O608" s="163"/>
      <c r="P608" s="163"/>
      <c r="Q608" s="163"/>
      <c r="R608" s="163"/>
      <c r="S608" s="163"/>
      <c r="T608" s="164"/>
      <c r="AT608" s="160" t="s">
        <v>150</v>
      </c>
      <c r="AU608" s="160" t="s">
        <v>85</v>
      </c>
      <c r="AV608" s="15" t="s">
        <v>83</v>
      </c>
      <c r="AW608" s="15" t="s">
        <v>35</v>
      </c>
      <c r="AX608" s="15" t="s">
        <v>75</v>
      </c>
      <c r="AY608" s="160" t="s">
        <v>141</v>
      </c>
    </row>
    <row r="609" spans="1:65" s="13" customFormat="1">
      <c r="B609" s="144"/>
      <c r="D609" s="145" t="s">
        <v>150</v>
      </c>
      <c r="E609" s="146" t="s">
        <v>3</v>
      </c>
      <c r="F609" s="147" t="s">
        <v>469</v>
      </c>
      <c r="H609" s="148">
        <v>19.469000000000001</v>
      </c>
      <c r="L609" s="144"/>
      <c r="M609" s="149"/>
      <c r="N609" s="150"/>
      <c r="O609" s="150"/>
      <c r="P609" s="150"/>
      <c r="Q609" s="150"/>
      <c r="R609" s="150"/>
      <c r="S609" s="150"/>
      <c r="T609" s="151"/>
      <c r="AT609" s="146" t="s">
        <v>150</v>
      </c>
      <c r="AU609" s="146" t="s">
        <v>85</v>
      </c>
      <c r="AV609" s="13" t="s">
        <v>85</v>
      </c>
      <c r="AW609" s="13" t="s">
        <v>35</v>
      </c>
      <c r="AX609" s="13" t="s">
        <v>75</v>
      </c>
      <c r="AY609" s="146" t="s">
        <v>141</v>
      </c>
    </row>
    <row r="610" spans="1:65" s="14" customFormat="1">
      <c r="B610" s="152"/>
      <c r="D610" s="145" t="s">
        <v>150</v>
      </c>
      <c r="E610" s="153" t="s">
        <v>3</v>
      </c>
      <c r="F610" s="154" t="s">
        <v>152</v>
      </c>
      <c r="H610" s="155">
        <v>63.569000000000003</v>
      </c>
      <c r="L610" s="152"/>
      <c r="M610" s="156"/>
      <c r="N610" s="157"/>
      <c r="O610" s="157"/>
      <c r="P610" s="157"/>
      <c r="Q610" s="157"/>
      <c r="R610" s="157"/>
      <c r="S610" s="157"/>
      <c r="T610" s="158"/>
      <c r="AT610" s="153" t="s">
        <v>150</v>
      </c>
      <c r="AU610" s="153" t="s">
        <v>85</v>
      </c>
      <c r="AV610" s="14" t="s">
        <v>148</v>
      </c>
      <c r="AW610" s="14" t="s">
        <v>35</v>
      </c>
      <c r="AX610" s="14" t="s">
        <v>83</v>
      </c>
      <c r="AY610" s="153" t="s">
        <v>141</v>
      </c>
    </row>
    <row r="611" spans="1:65" s="2" customFormat="1" ht="14.4" customHeight="1">
      <c r="A611" s="30"/>
      <c r="B611" s="131"/>
      <c r="C611" s="165" t="s">
        <v>1335</v>
      </c>
      <c r="D611" s="165" t="s">
        <v>273</v>
      </c>
      <c r="E611" s="166" t="s">
        <v>1336</v>
      </c>
      <c r="F611" s="167" t="s">
        <v>1337</v>
      </c>
      <c r="G611" s="168" t="s">
        <v>146</v>
      </c>
      <c r="H611" s="169">
        <v>66.747</v>
      </c>
      <c r="I611" s="170"/>
      <c r="J611" s="170">
        <f>ROUND(I611*H611,2)</f>
        <v>0</v>
      </c>
      <c r="K611" s="167" t="s">
        <v>147</v>
      </c>
      <c r="L611" s="171"/>
      <c r="M611" s="172" t="s">
        <v>3</v>
      </c>
      <c r="N611" s="173" t="s">
        <v>46</v>
      </c>
      <c r="O611" s="140">
        <v>0</v>
      </c>
      <c r="P611" s="140">
        <f>O611*H611</f>
        <v>0</v>
      </c>
      <c r="Q611" s="140">
        <v>0</v>
      </c>
      <c r="R611" s="140">
        <f>Q611*H611</f>
        <v>0</v>
      </c>
      <c r="S611" s="140">
        <v>0</v>
      </c>
      <c r="T611" s="141">
        <f>S611*H611</f>
        <v>0</v>
      </c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R611" s="142" t="s">
        <v>301</v>
      </c>
      <c r="AT611" s="142" t="s">
        <v>273</v>
      </c>
      <c r="AU611" s="142" t="s">
        <v>85</v>
      </c>
      <c r="AY611" s="18" t="s">
        <v>141</v>
      </c>
      <c r="BE611" s="143">
        <f>IF(N611="základní",J611,0)</f>
        <v>0</v>
      </c>
      <c r="BF611" s="143">
        <f>IF(N611="snížená",J611,0)</f>
        <v>0</v>
      </c>
      <c r="BG611" s="143">
        <f>IF(N611="zákl. přenesená",J611,0)</f>
        <v>0</v>
      </c>
      <c r="BH611" s="143">
        <f>IF(N611="sníž. přenesená",J611,0)</f>
        <v>0</v>
      </c>
      <c r="BI611" s="143">
        <f>IF(N611="nulová",J611,0)</f>
        <v>0</v>
      </c>
      <c r="BJ611" s="18" t="s">
        <v>83</v>
      </c>
      <c r="BK611" s="143">
        <f>ROUND(I611*H611,2)</f>
        <v>0</v>
      </c>
      <c r="BL611" s="18" t="s">
        <v>217</v>
      </c>
      <c r="BM611" s="142" t="s">
        <v>1338</v>
      </c>
    </row>
    <row r="612" spans="1:65" s="13" customFormat="1">
      <c r="B612" s="144"/>
      <c r="D612" s="145" t="s">
        <v>150</v>
      </c>
      <c r="F612" s="147" t="s">
        <v>1339</v>
      </c>
      <c r="H612" s="148">
        <v>66.747</v>
      </c>
      <c r="L612" s="144"/>
      <c r="M612" s="149"/>
      <c r="N612" s="150"/>
      <c r="O612" s="150"/>
      <c r="P612" s="150"/>
      <c r="Q612" s="150"/>
      <c r="R612" s="150"/>
      <c r="S612" s="150"/>
      <c r="T612" s="151"/>
      <c r="AT612" s="146" t="s">
        <v>150</v>
      </c>
      <c r="AU612" s="146" t="s">
        <v>85</v>
      </c>
      <c r="AV612" s="13" t="s">
        <v>85</v>
      </c>
      <c r="AW612" s="13" t="s">
        <v>4</v>
      </c>
      <c r="AX612" s="13" t="s">
        <v>83</v>
      </c>
      <c r="AY612" s="146" t="s">
        <v>141</v>
      </c>
    </row>
    <row r="613" spans="1:65" s="2" customFormat="1" ht="24.15" customHeight="1">
      <c r="A613" s="30"/>
      <c r="B613" s="131"/>
      <c r="C613" s="132" t="s">
        <v>1340</v>
      </c>
      <c r="D613" s="132" t="s">
        <v>143</v>
      </c>
      <c r="E613" s="133" t="s">
        <v>1341</v>
      </c>
      <c r="F613" s="134" t="s">
        <v>1342</v>
      </c>
      <c r="G613" s="135" t="s">
        <v>146</v>
      </c>
      <c r="H613" s="136">
        <v>62.7</v>
      </c>
      <c r="I613" s="137"/>
      <c r="J613" s="137">
        <f>ROUND(I613*H613,2)</f>
        <v>0</v>
      </c>
      <c r="K613" s="134" t="s">
        <v>147</v>
      </c>
      <c r="L613" s="31"/>
      <c r="M613" s="138" t="s">
        <v>3</v>
      </c>
      <c r="N613" s="139" t="s">
        <v>46</v>
      </c>
      <c r="O613" s="140">
        <v>1.6E-2</v>
      </c>
      <c r="P613" s="140">
        <f>O613*H613</f>
        <v>1.0032000000000001</v>
      </c>
      <c r="Q613" s="140">
        <v>0</v>
      </c>
      <c r="R613" s="140">
        <f>Q613*H613</f>
        <v>0</v>
      </c>
      <c r="S613" s="140">
        <v>0</v>
      </c>
      <c r="T613" s="141">
        <f>S613*H613</f>
        <v>0</v>
      </c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R613" s="142" t="s">
        <v>217</v>
      </c>
      <c r="AT613" s="142" t="s">
        <v>143</v>
      </c>
      <c r="AU613" s="142" t="s">
        <v>85</v>
      </c>
      <c r="AY613" s="18" t="s">
        <v>141</v>
      </c>
      <c r="BE613" s="143">
        <f>IF(N613="základní",J613,0)</f>
        <v>0</v>
      </c>
      <c r="BF613" s="143">
        <f>IF(N613="snížená",J613,0)</f>
        <v>0</v>
      </c>
      <c r="BG613" s="143">
        <f>IF(N613="zákl. přenesená",J613,0)</f>
        <v>0</v>
      </c>
      <c r="BH613" s="143">
        <f>IF(N613="sníž. přenesená",J613,0)</f>
        <v>0</v>
      </c>
      <c r="BI613" s="143">
        <f>IF(N613="nulová",J613,0)</f>
        <v>0</v>
      </c>
      <c r="BJ613" s="18" t="s">
        <v>83</v>
      </c>
      <c r="BK613" s="143">
        <f>ROUND(I613*H613,2)</f>
        <v>0</v>
      </c>
      <c r="BL613" s="18" t="s">
        <v>217</v>
      </c>
      <c r="BM613" s="142" t="s">
        <v>1343</v>
      </c>
    </row>
    <row r="614" spans="1:65" s="13" customFormat="1">
      <c r="B614" s="144"/>
      <c r="D614" s="145" t="s">
        <v>150</v>
      </c>
      <c r="E614" s="146" t="s">
        <v>3</v>
      </c>
      <c r="F614" s="147" t="s">
        <v>1344</v>
      </c>
      <c r="H614" s="148">
        <v>62.7</v>
      </c>
      <c r="L614" s="144"/>
      <c r="M614" s="149"/>
      <c r="N614" s="150"/>
      <c r="O614" s="150"/>
      <c r="P614" s="150"/>
      <c r="Q614" s="150"/>
      <c r="R614" s="150"/>
      <c r="S614" s="150"/>
      <c r="T614" s="151"/>
      <c r="AT614" s="146" t="s">
        <v>150</v>
      </c>
      <c r="AU614" s="146" t="s">
        <v>85</v>
      </c>
      <c r="AV614" s="13" t="s">
        <v>85</v>
      </c>
      <c r="AW614" s="13" t="s">
        <v>35</v>
      </c>
      <c r="AX614" s="13" t="s">
        <v>75</v>
      </c>
      <c r="AY614" s="146" t="s">
        <v>141</v>
      </c>
    </row>
    <row r="615" spans="1:65" s="14" customFormat="1">
      <c r="B615" s="152"/>
      <c r="D615" s="145" t="s">
        <v>150</v>
      </c>
      <c r="E615" s="153" t="s">
        <v>3</v>
      </c>
      <c r="F615" s="154" t="s">
        <v>152</v>
      </c>
      <c r="H615" s="155">
        <v>62.7</v>
      </c>
      <c r="L615" s="152"/>
      <c r="M615" s="156"/>
      <c r="N615" s="157"/>
      <c r="O615" s="157"/>
      <c r="P615" s="157"/>
      <c r="Q615" s="157"/>
      <c r="R615" s="157"/>
      <c r="S615" s="157"/>
      <c r="T615" s="158"/>
      <c r="AT615" s="153" t="s">
        <v>150</v>
      </c>
      <c r="AU615" s="153" t="s">
        <v>85</v>
      </c>
      <c r="AV615" s="14" t="s">
        <v>148</v>
      </c>
      <c r="AW615" s="14" t="s">
        <v>35</v>
      </c>
      <c r="AX615" s="14" t="s">
        <v>83</v>
      </c>
      <c r="AY615" s="153" t="s">
        <v>141</v>
      </c>
    </row>
    <row r="616" spans="1:65" s="2" customFormat="1" ht="14.4" customHeight="1">
      <c r="A616" s="30"/>
      <c r="B616" s="131"/>
      <c r="C616" s="165" t="s">
        <v>1345</v>
      </c>
      <c r="D616" s="165" t="s">
        <v>273</v>
      </c>
      <c r="E616" s="166" t="s">
        <v>1336</v>
      </c>
      <c r="F616" s="167" t="s">
        <v>1337</v>
      </c>
      <c r="G616" s="168" t="s">
        <v>146</v>
      </c>
      <c r="H616" s="169">
        <v>65.834999999999994</v>
      </c>
      <c r="I616" s="170"/>
      <c r="J616" s="170">
        <f>ROUND(I616*H616,2)</f>
        <v>0</v>
      </c>
      <c r="K616" s="167" t="s">
        <v>147</v>
      </c>
      <c r="L616" s="171"/>
      <c r="M616" s="172" t="s">
        <v>3</v>
      </c>
      <c r="N616" s="173" t="s">
        <v>46</v>
      </c>
      <c r="O616" s="140">
        <v>0</v>
      </c>
      <c r="P616" s="140">
        <f>O616*H616</f>
        <v>0</v>
      </c>
      <c r="Q616" s="140">
        <v>0</v>
      </c>
      <c r="R616" s="140">
        <f>Q616*H616</f>
        <v>0</v>
      </c>
      <c r="S616" s="140">
        <v>0</v>
      </c>
      <c r="T616" s="141">
        <f>S616*H616</f>
        <v>0</v>
      </c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R616" s="142" t="s">
        <v>301</v>
      </c>
      <c r="AT616" s="142" t="s">
        <v>273</v>
      </c>
      <c r="AU616" s="142" t="s">
        <v>85</v>
      </c>
      <c r="AY616" s="18" t="s">
        <v>141</v>
      </c>
      <c r="BE616" s="143">
        <f>IF(N616="základní",J616,0)</f>
        <v>0</v>
      </c>
      <c r="BF616" s="143">
        <f>IF(N616="snížená",J616,0)</f>
        <v>0</v>
      </c>
      <c r="BG616" s="143">
        <f>IF(N616="zákl. přenesená",J616,0)</f>
        <v>0</v>
      </c>
      <c r="BH616" s="143">
        <f>IF(N616="sníž. přenesená",J616,0)</f>
        <v>0</v>
      </c>
      <c r="BI616" s="143">
        <f>IF(N616="nulová",J616,0)</f>
        <v>0</v>
      </c>
      <c r="BJ616" s="18" t="s">
        <v>83</v>
      </c>
      <c r="BK616" s="143">
        <f>ROUND(I616*H616,2)</f>
        <v>0</v>
      </c>
      <c r="BL616" s="18" t="s">
        <v>217</v>
      </c>
      <c r="BM616" s="142" t="s">
        <v>1346</v>
      </c>
    </row>
    <row r="617" spans="1:65" s="13" customFormat="1">
      <c r="B617" s="144"/>
      <c r="D617" s="145" t="s">
        <v>150</v>
      </c>
      <c r="F617" s="147" t="s">
        <v>1347</v>
      </c>
      <c r="H617" s="148">
        <v>65.834999999999994</v>
      </c>
      <c r="L617" s="144"/>
      <c r="M617" s="149"/>
      <c r="N617" s="150"/>
      <c r="O617" s="150"/>
      <c r="P617" s="150"/>
      <c r="Q617" s="150"/>
      <c r="R617" s="150"/>
      <c r="S617" s="150"/>
      <c r="T617" s="151"/>
      <c r="AT617" s="146" t="s">
        <v>150</v>
      </c>
      <c r="AU617" s="146" t="s">
        <v>85</v>
      </c>
      <c r="AV617" s="13" t="s">
        <v>85</v>
      </c>
      <c r="AW617" s="13" t="s">
        <v>4</v>
      </c>
      <c r="AX617" s="13" t="s">
        <v>83</v>
      </c>
      <c r="AY617" s="146" t="s">
        <v>141</v>
      </c>
    </row>
    <row r="618" spans="1:65" s="2" customFormat="1" ht="14.4" customHeight="1">
      <c r="A618" s="30"/>
      <c r="B618" s="131"/>
      <c r="C618" s="132" t="s">
        <v>1348</v>
      </c>
      <c r="D618" s="132" t="s">
        <v>143</v>
      </c>
      <c r="E618" s="133" t="s">
        <v>1349</v>
      </c>
      <c r="F618" s="134" t="s">
        <v>1350</v>
      </c>
      <c r="G618" s="135" t="s">
        <v>146</v>
      </c>
      <c r="H618" s="136">
        <v>178.86</v>
      </c>
      <c r="I618" s="137"/>
      <c r="J618" s="137">
        <f>ROUND(I618*H618,2)</f>
        <v>0</v>
      </c>
      <c r="K618" s="134" t="s">
        <v>147</v>
      </c>
      <c r="L618" s="31"/>
      <c r="M618" s="138" t="s">
        <v>3</v>
      </c>
      <c r="N618" s="139" t="s">
        <v>46</v>
      </c>
      <c r="O618" s="140">
        <v>3.3000000000000002E-2</v>
      </c>
      <c r="P618" s="140">
        <f>O618*H618</f>
        <v>5.9023800000000008</v>
      </c>
      <c r="Q618" s="140">
        <v>2.0000000000000001E-4</v>
      </c>
      <c r="R618" s="140">
        <f>Q618*H618</f>
        <v>3.5772000000000005E-2</v>
      </c>
      <c r="S618" s="140">
        <v>0</v>
      </c>
      <c r="T618" s="141">
        <f>S618*H618</f>
        <v>0</v>
      </c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R618" s="142" t="s">
        <v>217</v>
      </c>
      <c r="AT618" s="142" t="s">
        <v>143</v>
      </c>
      <c r="AU618" s="142" t="s">
        <v>85</v>
      </c>
      <c r="AY618" s="18" t="s">
        <v>141</v>
      </c>
      <c r="BE618" s="143">
        <f>IF(N618="základní",J618,0)</f>
        <v>0</v>
      </c>
      <c r="BF618" s="143">
        <f>IF(N618="snížená",J618,0)</f>
        <v>0</v>
      </c>
      <c r="BG618" s="143">
        <f>IF(N618="zákl. přenesená",J618,0)</f>
        <v>0</v>
      </c>
      <c r="BH618" s="143">
        <f>IF(N618="sníž. přenesená",J618,0)</f>
        <v>0</v>
      </c>
      <c r="BI618" s="143">
        <f>IF(N618="nulová",J618,0)</f>
        <v>0</v>
      </c>
      <c r="BJ618" s="18" t="s">
        <v>83</v>
      </c>
      <c r="BK618" s="143">
        <f>ROUND(I618*H618,2)</f>
        <v>0</v>
      </c>
      <c r="BL618" s="18" t="s">
        <v>217</v>
      </c>
      <c r="BM618" s="142" t="s">
        <v>1351</v>
      </c>
    </row>
    <row r="619" spans="1:65" s="15" customFormat="1">
      <c r="B619" s="159"/>
      <c r="D619" s="145" t="s">
        <v>150</v>
      </c>
      <c r="E619" s="160" t="s">
        <v>3</v>
      </c>
      <c r="F619" s="161" t="s">
        <v>1352</v>
      </c>
      <c r="H619" s="160" t="s">
        <v>3</v>
      </c>
      <c r="L619" s="159"/>
      <c r="M619" s="162"/>
      <c r="N619" s="163"/>
      <c r="O619" s="163"/>
      <c r="P619" s="163"/>
      <c r="Q619" s="163"/>
      <c r="R619" s="163"/>
      <c r="S619" s="163"/>
      <c r="T619" s="164"/>
      <c r="AT619" s="160" t="s">
        <v>150</v>
      </c>
      <c r="AU619" s="160" t="s">
        <v>85</v>
      </c>
      <c r="AV619" s="15" t="s">
        <v>83</v>
      </c>
      <c r="AW619" s="15" t="s">
        <v>35</v>
      </c>
      <c r="AX619" s="15" t="s">
        <v>75</v>
      </c>
      <c r="AY619" s="160" t="s">
        <v>141</v>
      </c>
    </row>
    <row r="620" spans="1:65" s="13" customFormat="1">
      <c r="B620" s="144"/>
      <c r="D620" s="145" t="s">
        <v>150</v>
      </c>
      <c r="E620" s="146" t="s">
        <v>3</v>
      </c>
      <c r="F620" s="147" t="s">
        <v>1353</v>
      </c>
      <c r="H620" s="148">
        <v>64.260000000000005</v>
      </c>
      <c r="L620" s="144"/>
      <c r="M620" s="149"/>
      <c r="N620" s="150"/>
      <c r="O620" s="150"/>
      <c r="P620" s="150"/>
      <c r="Q620" s="150"/>
      <c r="R620" s="150"/>
      <c r="S620" s="150"/>
      <c r="T620" s="151"/>
      <c r="AT620" s="146" t="s">
        <v>150</v>
      </c>
      <c r="AU620" s="146" t="s">
        <v>85</v>
      </c>
      <c r="AV620" s="13" t="s">
        <v>85</v>
      </c>
      <c r="AW620" s="13" t="s">
        <v>35</v>
      </c>
      <c r="AX620" s="13" t="s">
        <v>75</v>
      </c>
      <c r="AY620" s="146" t="s">
        <v>141</v>
      </c>
    </row>
    <row r="621" spans="1:65" s="13" customFormat="1">
      <c r="B621" s="144"/>
      <c r="D621" s="145" t="s">
        <v>150</v>
      </c>
      <c r="E621" s="146" t="s">
        <v>3</v>
      </c>
      <c r="F621" s="147" t="s">
        <v>1354</v>
      </c>
      <c r="H621" s="148">
        <v>34</v>
      </c>
      <c r="L621" s="144"/>
      <c r="M621" s="149"/>
      <c r="N621" s="150"/>
      <c r="O621" s="150"/>
      <c r="P621" s="150"/>
      <c r="Q621" s="150"/>
      <c r="R621" s="150"/>
      <c r="S621" s="150"/>
      <c r="T621" s="151"/>
      <c r="AT621" s="146" t="s">
        <v>150</v>
      </c>
      <c r="AU621" s="146" t="s">
        <v>85</v>
      </c>
      <c r="AV621" s="13" t="s">
        <v>85</v>
      </c>
      <c r="AW621" s="13" t="s">
        <v>35</v>
      </c>
      <c r="AX621" s="13" t="s">
        <v>75</v>
      </c>
      <c r="AY621" s="146" t="s">
        <v>141</v>
      </c>
    </row>
    <row r="622" spans="1:65" s="13" customFormat="1">
      <c r="B622" s="144"/>
      <c r="D622" s="145" t="s">
        <v>150</v>
      </c>
      <c r="E622" s="146" t="s">
        <v>3</v>
      </c>
      <c r="F622" s="147" t="s">
        <v>1355</v>
      </c>
      <c r="H622" s="148">
        <v>30.6</v>
      </c>
      <c r="L622" s="144"/>
      <c r="M622" s="149"/>
      <c r="N622" s="150"/>
      <c r="O622" s="150"/>
      <c r="P622" s="150"/>
      <c r="Q622" s="150"/>
      <c r="R622" s="150"/>
      <c r="S622" s="150"/>
      <c r="T622" s="151"/>
      <c r="AT622" s="146" t="s">
        <v>150</v>
      </c>
      <c r="AU622" s="146" t="s">
        <v>85</v>
      </c>
      <c r="AV622" s="13" t="s">
        <v>85</v>
      </c>
      <c r="AW622" s="13" t="s">
        <v>35</v>
      </c>
      <c r="AX622" s="13" t="s">
        <v>75</v>
      </c>
      <c r="AY622" s="146" t="s">
        <v>141</v>
      </c>
    </row>
    <row r="623" spans="1:65" s="15" customFormat="1">
      <c r="B623" s="159"/>
      <c r="D623" s="145" t="s">
        <v>150</v>
      </c>
      <c r="E623" s="160" t="s">
        <v>3</v>
      </c>
      <c r="F623" s="161" t="s">
        <v>1356</v>
      </c>
      <c r="H623" s="160" t="s">
        <v>3</v>
      </c>
      <c r="L623" s="159"/>
      <c r="M623" s="162"/>
      <c r="N623" s="163"/>
      <c r="O623" s="163"/>
      <c r="P623" s="163"/>
      <c r="Q623" s="163"/>
      <c r="R623" s="163"/>
      <c r="S623" s="163"/>
      <c r="T623" s="164"/>
      <c r="AT623" s="160" t="s">
        <v>150</v>
      </c>
      <c r="AU623" s="160" t="s">
        <v>85</v>
      </c>
      <c r="AV623" s="15" t="s">
        <v>83</v>
      </c>
      <c r="AW623" s="15" t="s">
        <v>35</v>
      </c>
      <c r="AX623" s="15" t="s">
        <v>75</v>
      </c>
      <c r="AY623" s="160" t="s">
        <v>141</v>
      </c>
    </row>
    <row r="624" spans="1:65" s="13" customFormat="1">
      <c r="B624" s="144"/>
      <c r="D624" s="145" t="s">
        <v>150</v>
      </c>
      <c r="E624" s="146" t="s">
        <v>3</v>
      </c>
      <c r="F624" s="147" t="s">
        <v>1357</v>
      </c>
      <c r="H624" s="148">
        <v>50</v>
      </c>
      <c r="L624" s="144"/>
      <c r="M624" s="149"/>
      <c r="N624" s="150"/>
      <c r="O624" s="150"/>
      <c r="P624" s="150"/>
      <c r="Q624" s="150"/>
      <c r="R624" s="150"/>
      <c r="S624" s="150"/>
      <c r="T624" s="151"/>
      <c r="AT624" s="146" t="s">
        <v>150</v>
      </c>
      <c r="AU624" s="146" t="s">
        <v>85</v>
      </c>
      <c r="AV624" s="13" t="s">
        <v>85</v>
      </c>
      <c r="AW624" s="13" t="s">
        <v>35</v>
      </c>
      <c r="AX624" s="13" t="s">
        <v>75</v>
      </c>
      <c r="AY624" s="146" t="s">
        <v>141</v>
      </c>
    </row>
    <row r="625" spans="1:65" s="14" customFormat="1">
      <c r="B625" s="152"/>
      <c r="D625" s="145" t="s">
        <v>150</v>
      </c>
      <c r="E625" s="153" t="s">
        <v>3</v>
      </c>
      <c r="F625" s="154" t="s">
        <v>152</v>
      </c>
      <c r="H625" s="155">
        <v>178.86</v>
      </c>
      <c r="L625" s="152"/>
      <c r="M625" s="156"/>
      <c r="N625" s="157"/>
      <c r="O625" s="157"/>
      <c r="P625" s="157"/>
      <c r="Q625" s="157"/>
      <c r="R625" s="157"/>
      <c r="S625" s="157"/>
      <c r="T625" s="158"/>
      <c r="AT625" s="153" t="s">
        <v>150</v>
      </c>
      <c r="AU625" s="153" t="s">
        <v>85</v>
      </c>
      <c r="AV625" s="14" t="s">
        <v>148</v>
      </c>
      <c r="AW625" s="14" t="s">
        <v>35</v>
      </c>
      <c r="AX625" s="14" t="s">
        <v>83</v>
      </c>
      <c r="AY625" s="153" t="s">
        <v>141</v>
      </c>
    </row>
    <row r="626" spans="1:65" s="2" customFormat="1" ht="24.15" customHeight="1">
      <c r="A626" s="30"/>
      <c r="B626" s="131"/>
      <c r="C626" s="132" t="s">
        <v>1358</v>
      </c>
      <c r="D626" s="132" t="s">
        <v>143</v>
      </c>
      <c r="E626" s="133" t="s">
        <v>1359</v>
      </c>
      <c r="F626" s="134" t="s">
        <v>1360</v>
      </c>
      <c r="G626" s="135" t="s">
        <v>146</v>
      </c>
      <c r="H626" s="136">
        <v>178.86</v>
      </c>
      <c r="I626" s="137"/>
      <c r="J626" s="137">
        <f>ROUND(I626*H626,2)</f>
        <v>0</v>
      </c>
      <c r="K626" s="134" t="s">
        <v>147</v>
      </c>
      <c r="L626" s="31"/>
      <c r="M626" s="138" t="s">
        <v>3</v>
      </c>
      <c r="N626" s="139" t="s">
        <v>46</v>
      </c>
      <c r="O626" s="140">
        <v>0.104</v>
      </c>
      <c r="P626" s="140">
        <f>O626*H626</f>
        <v>18.60144</v>
      </c>
      <c r="Q626" s="140">
        <v>2.5999999999999998E-4</v>
      </c>
      <c r="R626" s="140">
        <f>Q626*H626</f>
        <v>4.6503599999999999E-2</v>
      </c>
      <c r="S626" s="140">
        <v>0</v>
      </c>
      <c r="T626" s="141">
        <f>S626*H626</f>
        <v>0</v>
      </c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R626" s="142" t="s">
        <v>217</v>
      </c>
      <c r="AT626" s="142" t="s">
        <v>143</v>
      </c>
      <c r="AU626" s="142" t="s">
        <v>85</v>
      </c>
      <c r="AY626" s="18" t="s">
        <v>141</v>
      </c>
      <c r="BE626" s="143">
        <f>IF(N626="základní",J626,0)</f>
        <v>0</v>
      </c>
      <c r="BF626" s="143">
        <f>IF(N626="snížená",J626,0)</f>
        <v>0</v>
      </c>
      <c r="BG626" s="143">
        <f>IF(N626="zákl. přenesená",J626,0)</f>
        <v>0</v>
      </c>
      <c r="BH626" s="143">
        <f>IF(N626="sníž. přenesená",J626,0)</f>
        <v>0</v>
      </c>
      <c r="BI626" s="143">
        <f>IF(N626="nulová",J626,0)</f>
        <v>0</v>
      </c>
      <c r="BJ626" s="18" t="s">
        <v>83</v>
      </c>
      <c r="BK626" s="143">
        <f>ROUND(I626*H626,2)</f>
        <v>0</v>
      </c>
      <c r="BL626" s="18" t="s">
        <v>217</v>
      </c>
      <c r="BM626" s="142" t="s">
        <v>1361</v>
      </c>
    </row>
    <row r="627" spans="1:65" s="12" customFormat="1" ht="22.95" customHeight="1">
      <c r="B627" s="119"/>
      <c r="D627" s="120" t="s">
        <v>74</v>
      </c>
      <c r="E627" s="129" t="s">
        <v>1362</v>
      </c>
      <c r="F627" s="129" t="s">
        <v>1363</v>
      </c>
      <c r="J627" s="130">
        <f>BK627</f>
        <v>0</v>
      </c>
      <c r="L627" s="119"/>
      <c r="M627" s="123"/>
      <c r="N627" s="124"/>
      <c r="O627" s="124"/>
      <c r="P627" s="125">
        <f>SUM(P628:P631)</f>
        <v>28.441124000000002</v>
      </c>
      <c r="Q627" s="124"/>
      <c r="R627" s="125">
        <f>SUM(R628:R631)</f>
        <v>0.3135</v>
      </c>
      <c r="S627" s="124"/>
      <c r="T627" s="126">
        <f>SUM(T628:T631)</f>
        <v>0</v>
      </c>
      <c r="AR627" s="120" t="s">
        <v>85</v>
      </c>
      <c r="AT627" s="127" t="s">
        <v>74</v>
      </c>
      <c r="AU627" s="127" t="s">
        <v>83</v>
      </c>
      <c r="AY627" s="120" t="s">
        <v>141</v>
      </c>
      <c r="BK627" s="128">
        <f>SUM(BK628:BK631)</f>
        <v>0</v>
      </c>
    </row>
    <row r="628" spans="1:65" s="2" customFormat="1" ht="14.4" customHeight="1">
      <c r="A628" s="30"/>
      <c r="B628" s="131"/>
      <c r="C628" s="132" t="s">
        <v>1364</v>
      </c>
      <c r="D628" s="132" t="s">
        <v>143</v>
      </c>
      <c r="E628" s="133" t="s">
        <v>1365</v>
      </c>
      <c r="F628" s="134" t="s">
        <v>1366</v>
      </c>
      <c r="G628" s="135" t="s">
        <v>146</v>
      </c>
      <c r="H628" s="136">
        <v>62.7</v>
      </c>
      <c r="I628" s="137"/>
      <c r="J628" s="137">
        <f>ROUND(I628*H628,2)</f>
        <v>0</v>
      </c>
      <c r="K628" s="134" t="s">
        <v>3</v>
      </c>
      <c r="L628" s="31"/>
      <c r="M628" s="138" t="s">
        <v>3</v>
      </c>
      <c r="N628" s="139" t="s">
        <v>46</v>
      </c>
      <c r="O628" s="140">
        <v>0.437</v>
      </c>
      <c r="P628" s="140">
        <f>O628*H628</f>
        <v>27.399900000000002</v>
      </c>
      <c r="Q628" s="140">
        <v>5.0000000000000001E-3</v>
      </c>
      <c r="R628" s="140">
        <f>Q628*H628</f>
        <v>0.3135</v>
      </c>
      <c r="S628" s="140">
        <v>0</v>
      </c>
      <c r="T628" s="141">
        <f>S628*H628</f>
        <v>0</v>
      </c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R628" s="142" t="s">
        <v>217</v>
      </c>
      <c r="AT628" s="142" t="s">
        <v>143</v>
      </c>
      <c r="AU628" s="142" t="s">
        <v>85</v>
      </c>
      <c r="AY628" s="18" t="s">
        <v>141</v>
      </c>
      <c r="BE628" s="143">
        <f>IF(N628="základní",J628,0)</f>
        <v>0</v>
      </c>
      <c r="BF628" s="143">
        <f>IF(N628="snížená",J628,0)</f>
        <v>0</v>
      </c>
      <c r="BG628" s="143">
        <f>IF(N628="zákl. přenesená",J628,0)</f>
        <v>0</v>
      </c>
      <c r="BH628" s="143">
        <f>IF(N628="sníž. přenesená",J628,0)</f>
        <v>0</v>
      </c>
      <c r="BI628" s="143">
        <f>IF(N628="nulová",J628,0)</f>
        <v>0</v>
      </c>
      <c r="BJ628" s="18" t="s">
        <v>83</v>
      </c>
      <c r="BK628" s="143">
        <f>ROUND(I628*H628,2)</f>
        <v>0</v>
      </c>
      <c r="BL628" s="18" t="s">
        <v>217</v>
      </c>
      <c r="BM628" s="142" t="s">
        <v>1367</v>
      </c>
    </row>
    <row r="629" spans="1:65" s="2" customFormat="1" ht="14.4" customHeight="1">
      <c r="A629" s="30"/>
      <c r="B629" s="131"/>
      <c r="C629" s="165" t="s">
        <v>1368</v>
      </c>
      <c r="D629" s="165" t="s">
        <v>273</v>
      </c>
      <c r="E629" s="166" t="s">
        <v>1369</v>
      </c>
      <c r="F629" s="167" t="s">
        <v>1370</v>
      </c>
      <c r="G629" s="168" t="s">
        <v>146</v>
      </c>
      <c r="H629" s="169">
        <v>62.7</v>
      </c>
      <c r="I629" s="170"/>
      <c r="J629" s="170">
        <f>ROUND(I629*H629,2)</f>
        <v>0</v>
      </c>
      <c r="K629" s="167" t="s">
        <v>3</v>
      </c>
      <c r="L629" s="171"/>
      <c r="M629" s="172" t="s">
        <v>3</v>
      </c>
      <c r="N629" s="173" t="s">
        <v>46</v>
      </c>
      <c r="O629" s="140">
        <v>0</v>
      </c>
      <c r="P629" s="140">
        <f>O629*H629</f>
        <v>0</v>
      </c>
      <c r="Q629" s="140">
        <v>0</v>
      </c>
      <c r="R629" s="140">
        <f>Q629*H629</f>
        <v>0</v>
      </c>
      <c r="S629" s="140">
        <v>0</v>
      </c>
      <c r="T629" s="141">
        <f>S629*H629</f>
        <v>0</v>
      </c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R629" s="142" t="s">
        <v>301</v>
      </c>
      <c r="AT629" s="142" t="s">
        <v>273</v>
      </c>
      <c r="AU629" s="142" t="s">
        <v>85</v>
      </c>
      <c r="AY629" s="18" t="s">
        <v>141</v>
      </c>
      <c r="BE629" s="143">
        <f>IF(N629="základní",J629,0)</f>
        <v>0</v>
      </c>
      <c r="BF629" s="143">
        <f>IF(N629="snížená",J629,0)</f>
        <v>0</v>
      </c>
      <c r="BG629" s="143">
        <f>IF(N629="zákl. přenesená",J629,0)</f>
        <v>0</v>
      </c>
      <c r="BH629" s="143">
        <f>IF(N629="sníž. přenesená",J629,0)</f>
        <v>0</v>
      </c>
      <c r="BI629" s="143">
        <f>IF(N629="nulová",J629,0)</f>
        <v>0</v>
      </c>
      <c r="BJ629" s="18" t="s">
        <v>83</v>
      </c>
      <c r="BK629" s="143">
        <f>ROUND(I629*H629,2)</f>
        <v>0</v>
      </c>
      <c r="BL629" s="18" t="s">
        <v>217</v>
      </c>
      <c r="BM629" s="142" t="s">
        <v>1371</v>
      </c>
    </row>
    <row r="630" spans="1:65" s="2" customFormat="1" ht="24.15" customHeight="1">
      <c r="A630" s="30"/>
      <c r="B630" s="131"/>
      <c r="C630" s="132" t="s">
        <v>1372</v>
      </c>
      <c r="D630" s="132" t="s">
        <v>143</v>
      </c>
      <c r="E630" s="133" t="s">
        <v>1373</v>
      </c>
      <c r="F630" s="134" t="s">
        <v>1374</v>
      </c>
      <c r="G630" s="135" t="s">
        <v>234</v>
      </c>
      <c r="H630" s="136">
        <v>0.314</v>
      </c>
      <c r="I630" s="137"/>
      <c r="J630" s="137">
        <f>ROUND(I630*H630,2)</f>
        <v>0</v>
      </c>
      <c r="K630" s="134" t="s">
        <v>147</v>
      </c>
      <c r="L630" s="31"/>
      <c r="M630" s="138" t="s">
        <v>3</v>
      </c>
      <c r="N630" s="139" t="s">
        <v>46</v>
      </c>
      <c r="O630" s="140">
        <v>2.1059999999999999</v>
      </c>
      <c r="P630" s="140">
        <f>O630*H630</f>
        <v>0.66128399999999998</v>
      </c>
      <c r="Q630" s="140">
        <v>0</v>
      </c>
      <c r="R630" s="140">
        <f>Q630*H630</f>
        <v>0</v>
      </c>
      <c r="S630" s="140">
        <v>0</v>
      </c>
      <c r="T630" s="141">
        <f>S630*H630</f>
        <v>0</v>
      </c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R630" s="142" t="s">
        <v>217</v>
      </c>
      <c r="AT630" s="142" t="s">
        <v>143</v>
      </c>
      <c r="AU630" s="142" t="s">
        <v>85</v>
      </c>
      <c r="AY630" s="18" t="s">
        <v>141</v>
      </c>
      <c r="BE630" s="143">
        <f>IF(N630="základní",J630,0)</f>
        <v>0</v>
      </c>
      <c r="BF630" s="143">
        <f>IF(N630="snížená",J630,0)</f>
        <v>0</v>
      </c>
      <c r="BG630" s="143">
        <f>IF(N630="zákl. přenesená",J630,0)</f>
        <v>0</v>
      </c>
      <c r="BH630" s="143">
        <f>IF(N630="sníž. přenesená",J630,0)</f>
        <v>0</v>
      </c>
      <c r="BI630" s="143">
        <f>IF(N630="nulová",J630,0)</f>
        <v>0</v>
      </c>
      <c r="BJ630" s="18" t="s">
        <v>83</v>
      </c>
      <c r="BK630" s="143">
        <f>ROUND(I630*H630,2)</f>
        <v>0</v>
      </c>
      <c r="BL630" s="18" t="s">
        <v>217</v>
      </c>
      <c r="BM630" s="142" t="s">
        <v>1375</v>
      </c>
    </row>
    <row r="631" spans="1:65" s="2" customFormat="1" ht="24.15" customHeight="1">
      <c r="A631" s="30"/>
      <c r="B631" s="131"/>
      <c r="C631" s="132" t="s">
        <v>1376</v>
      </c>
      <c r="D631" s="132" t="s">
        <v>143</v>
      </c>
      <c r="E631" s="133" t="s">
        <v>1377</v>
      </c>
      <c r="F631" s="134" t="s">
        <v>1378</v>
      </c>
      <c r="G631" s="135" t="s">
        <v>234</v>
      </c>
      <c r="H631" s="136">
        <v>0.314</v>
      </c>
      <c r="I631" s="137"/>
      <c r="J631" s="137">
        <f>ROUND(I631*H631,2)</f>
        <v>0</v>
      </c>
      <c r="K631" s="134" t="s">
        <v>147</v>
      </c>
      <c r="L631" s="31"/>
      <c r="M631" s="138" t="s">
        <v>3</v>
      </c>
      <c r="N631" s="139" t="s">
        <v>46</v>
      </c>
      <c r="O631" s="140">
        <v>1.21</v>
      </c>
      <c r="P631" s="140">
        <f>O631*H631</f>
        <v>0.37994</v>
      </c>
      <c r="Q631" s="140">
        <v>0</v>
      </c>
      <c r="R631" s="140">
        <f>Q631*H631</f>
        <v>0</v>
      </c>
      <c r="S631" s="140">
        <v>0</v>
      </c>
      <c r="T631" s="141">
        <f>S631*H631</f>
        <v>0</v>
      </c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R631" s="142" t="s">
        <v>217</v>
      </c>
      <c r="AT631" s="142" t="s">
        <v>143</v>
      </c>
      <c r="AU631" s="142" t="s">
        <v>85</v>
      </c>
      <c r="AY631" s="18" t="s">
        <v>141</v>
      </c>
      <c r="BE631" s="143">
        <f>IF(N631="základní",J631,0)</f>
        <v>0</v>
      </c>
      <c r="BF631" s="143">
        <f>IF(N631="snížená",J631,0)</f>
        <v>0</v>
      </c>
      <c r="BG631" s="143">
        <f>IF(N631="zákl. přenesená",J631,0)</f>
        <v>0</v>
      </c>
      <c r="BH631" s="143">
        <f>IF(N631="sníž. přenesená",J631,0)</f>
        <v>0</v>
      </c>
      <c r="BI631" s="143">
        <f>IF(N631="nulová",J631,0)</f>
        <v>0</v>
      </c>
      <c r="BJ631" s="18" t="s">
        <v>83</v>
      </c>
      <c r="BK631" s="143">
        <f>ROUND(I631*H631,2)</f>
        <v>0</v>
      </c>
      <c r="BL631" s="18" t="s">
        <v>217</v>
      </c>
      <c r="BM631" s="142" t="s">
        <v>1379</v>
      </c>
    </row>
    <row r="632" spans="1:65" s="12" customFormat="1" ht="22.95" customHeight="1">
      <c r="B632" s="119"/>
      <c r="D632" s="120" t="s">
        <v>74</v>
      </c>
      <c r="E632" s="129" t="s">
        <v>1380</v>
      </c>
      <c r="F632" s="129" t="s">
        <v>1381</v>
      </c>
      <c r="J632" s="130">
        <f>BK632</f>
        <v>0</v>
      </c>
      <c r="L632" s="119"/>
      <c r="M632" s="123"/>
      <c r="N632" s="124"/>
      <c r="O632" s="124"/>
      <c r="P632" s="125">
        <f>SUM(P633:P649)</f>
        <v>97.039348000000004</v>
      </c>
      <c r="Q632" s="124"/>
      <c r="R632" s="125">
        <f>SUM(R633:R649)</f>
        <v>2.4088190999999997</v>
      </c>
      <c r="S632" s="124"/>
      <c r="T632" s="126">
        <f>SUM(T633:T649)</f>
        <v>0</v>
      </c>
      <c r="AR632" s="120" t="s">
        <v>85</v>
      </c>
      <c r="AT632" s="127" t="s">
        <v>74</v>
      </c>
      <c r="AU632" s="127" t="s">
        <v>83</v>
      </c>
      <c r="AY632" s="120" t="s">
        <v>141</v>
      </c>
      <c r="BK632" s="128">
        <f>SUM(BK633:BK649)</f>
        <v>0</v>
      </c>
    </row>
    <row r="633" spans="1:65" s="2" customFormat="1" ht="14.4" customHeight="1">
      <c r="A633" s="30"/>
      <c r="B633" s="131"/>
      <c r="C633" s="132" t="s">
        <v>1382</v>
      </c>
      <c r="D633" s="132" t="s">
        <v>143</v>
      </c>
      <c r="E633" s="133" t="s">
        <v>1383</v>
      </c>
      <c r="F633" s="134" t="s">
        <v>1384</v>
      </c>
      <c r="G633" s="135" t="s">
        <v>167</v>
      </c>
      <c r="H633" s="136">
        <v>54</v>
      </c>
      <c r="I633" s="137"/>
      <c r="J633" s="137">
        <f>ROUND(I633*H633,2)</f>
        <v>0</v>
      </c>
      <c r="K633" s="134" t="s">
        <v>3</v>
      </c>
      <c r="L633" s="31"/>
      <c r="M633" s="138" t="s">
        <v>3</v>
      </c>
      <c r="N633" s="139" t="s">
        <v>46</v>
      </c>
      <c r="O633" s="140">
        <v>0</v>
      </c>
      <c r="P633" s="140">
        <f>O633*H633</f>
        <v>0</v>
      </c>
      <c r="Q633" s="140">
        <v>5.0000000000000001E-4</v>
      </c>
      <c r="R633" s="140">
        <f>Q633*H633</f>
        <v>2.7E-2</v>
      </c>
      <c r="S633" s="140">
        <v>0</v>
      </c>
      <c r="T633" s="141">
        <f>S633*H633</f>
        <v>0</v>
      </c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R633" s="142" t="s">
        <v>217</v>
      </c>
      <c r="AT633" s="142" t="s">
        <v>143</v>
      </c>
      <c r="AU633" s="142" t="s">
        <v>85</v>
      </c>
      <c r="AY633" s="18" t="s">
        <v>141</v>
      </c>
      <c r="BE633" s="143">
        <f>IF(N633="základní",J633,0)</f>
        <v>0</v>
      </c>
      <c r="BF633" s="143">
        <f>IF(N633="snížená",J633,0)</f>
        <v>0</v>
      </c>
      <c r="BG633" s="143">
        <f>IF(N633="zákl. přenesená",J633,0)</f>
        <v>0</v>
      </c>
      <c r="BH633" s="143">
        <f>IF(N633="sníž. přenesená",J633,0)</f>
        <v>0</v>
      </c>
      <c r="BI633" s="143">
        <f>IF(N633="nulová",J633,0)</f>
        <v>0</v>
      </c>
      <c r="BJ633" s="18" t="s">
        <v>83</v>
      </c>
      <c r="BK633" s="143">
        <f>ROUND(I633*H633,2)</f>
        <v>0</v>
      </c>
      <c r="BL633" s="18" t="s">
        <v>217</v>
      </c>
      <c r="BM633" s="142" t="s">
        <v>1385</v>
      </c>
    </row>
    <row r="634" spans="1:65" s="2" customFormat="1" ht="24.15" customHeight="1">
      <c r="A634" s="30"/>
      <c r="B634" s="131"/>
      <c r="C634" s="132" t="s">
        <v>1386</v>
      </c>
      <c r="D634" s="132" t="s">
        <v>143</v>
      </c>
      <c r="E634" s="133" t="s">
        <v>1387</v>
      </c>
      <c r="F634" s="134" t="s">
        <v>1388</v>
      </c>
      <c r="G634" s="135" t="s">
        <v>167</v>
      </c>
      <c r="H634" s="136">
        <v>4</v>
      </c>
      <c r="I634" s="137"/>
      <c r="J634" s="137">
        <f>ROUND(I634*H634,2)</f>
        <v>0</v>
      </c>
      <c r="K634" s="134" t="s">
        <v>3</v>
      </c>
      <c r="L634" s="31"/>
      <c r="M634" s="138" t="s">
        <v>3</v>
      </c>
      <c r="N634" s="139" t="s">
        <v>46</v>
      </c>
      <c r="O634" s="140">
        <v>0</v>
      </c>
      <c r="P634" s="140">
        <f>O634*H634</f>
        <v>0</v>
      </c>
      <c r="Q634" s="140">
        <v>0</v>
      </c>
      <c r="R634" s="140">
        <f>Q634*H634</f>
        <v>0</v>
      </c>
      <c r="S634" s="140">
        <v>0</v>
      </c>
      <c r="T634" s="141">
        <f>S634*H634</f>
        <v>0</v>
      </c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R634" s="142" t="s">
        <v>217</v>
      </c>
      <c r="AT634" s="142" t="s">
        <v>143</v>
      </c>
      <c r="AU634" s="142" t="s">
        <v>85</v>
      </c>
      <c r="AY634" s="18" t="s">
        <v>141</v>
      </c>
      <c r="BE634" s="143">
        <f>IF(N634="základní",J634,0)</f>
        <v>0</v>
      </c>
      <c r="BF634" s="143">
        <f>IF(N634="snížená",J634,0)</f>
        <v>0</v>
      </c>
      <c r="BG634" s="143">
        <f>IF(N634="zákl. přenesená",J634,0)</f>
        <v>0</v>
      </c>
      <c r="BH634" s="143">
        <f>IF(N634="sníž. přenesená",J634,0)</f>
        <v>0</v>
      </c>
      <c r="BI634" s="143">
        <f>IF(N634="nulová",J634,0)</f>
        <v>0</v>
      </c>
      <c r="BJ634" s="18" t="s">
        <v>83</v>
      </c>
      <c r="BK634" s="143">
        <f>ROUND(I634*H634,2)</f>
        <v>0</v>
      </c>
      <c r="BL634" s="18" t="s">
        <v>217</v>
      </c>
      <c r="BM634" s="142" t="s">
        <v>1389</v>
      </c>
    </row>
    <row r="635" spans="1:65" s="2" customFormat="1" ht="24.15" customHeight="1">
      <c r="A635" s="30"/>
      <c r="B635" s="131"/>
      <c r="C635" s="132" t="s">
        <v>1390</v>
      </c>
      <c r="D635" s="132" t="s">
        <v>143</v>
      </c>
      <c r="E635" s="133" t="s">
        <v>1391</v>
      </c>
      <c r="F635" s="134" t="s">
        <v>1392</v>
      </c>
      <c r="G635" s="135" t="s">
        <v>146</v>
      </c>
      <c r="H635" s="136">
        <v>44.984999999999999</v>
      </c>
      <c r="I635" s="137"/>
      <c r="J635" s="137">
        <f>ROUND(I635*H635,2)</f>
        <v>0</v>
      </c>
      <c r="K635" s="134" t="s">
        <v>3</v>
      </c>
      <c r="L635" s="31"/>
      <c r="M635" s="138" t="s">
        <v>3</v>
      </c>
      <c r="N635" s="139" t="s">
        <v>46</v>
      </c>
      <c r="O635" s="140">
        <v>0.45800000000000002</v>
      </c>
      <c r="P635" s="140">
        <f>O635*H635</f>
        <v>20.60313</v>
      </c>
      <c r="Q635" s="140">
        <v>3.4840000000000003E-2</v>
      </c>
      <c r="R635" s="140">
        <f>Q635*H635</f>
        <v>1.5672774</v>
      </c>
      <c r="S635" s="140">
        <v>0</v>
      </c>
      <c r="T635" s="141">
        <f>S635*H635</f>
        <v>0</v>
      </c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R635" s="142" t="s">
        <v>217</v>
      </c>
      <c r="AT635" s="142" t="s">
        <v>143</v>
      </c>
      <c r="AU635" s="142" t="s">
        <v>85</v>
      </c>
      <c r="AY635" s="18" t="s">
        <v>141</v>
      </c>
      <c r="BE635" s="143">
        <f>IF(N635="základní",J635,0)</f>
        <v>0</v>
      </c>
      <c r="BF635" s="143">
        <f>IF(N635="snížená",J635,0)</f>
        <v>0</v>
      </c>
      <c r="BG635" s="143">
        <f>IF(N635="zákl. přenesená",J635,0)</f>
        <v>0</v>
      </c>
      <c r="BH635" s="143">
        <f>IF(N635="sníž. přenesená",J635,0)</f>
        <v>0</v>
      </c>
      <c r="BI635" s="143">
        <f>IF(N635="nulová",J635,0)</f>
        <v>0</v>
      </c>
      <c r="BJ635" s="18" t="s">
        <v>83</v>
      </c>
      <c r="BK635" s="143">
        <f>ROUND(I635*H635,2)</f>
        <v>0</v>
      </c>
      <c r="BL635" s="18" t="s">
        <v>217</v>
      </c>
      <c r="BM635" s="142" t="s">
        <v>1393</v>
      </c>
    </row>
    <row r="636" spans="1:65" s="2" customFormat="1" ht="38.4">
      <c r="A636" s="30"/>
      <c r="B636" s="31"/>
      <c r="C636" s="30"/>
      <c r="D636" s="145" t="s">
        <v>309</v>
      </c>
      <c r="E636" s="30"/>
      <c r="F636" s="174" t="s">
        <v>1394</v>
      </c>
      <c r="G636" s="30"/>
      <c r="H636" s="30"/>
      <c r="I636" s="30"/>
      <c r="J636" s="30"/>
      <c r="K636" s="30"/>
      <c r="L636" s="31"/>
      <c r="M636" s="175"/>
      <c r="N636" s="176"/>
      <c r="O636" s="51"/>
      <c r="P636" s="51"/>
      <c r="Q636" s="51"/>
      <c r="R636" s="51"/>
      <c r="S636" s="51"/>
      <c r="T636" s="52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T636" s="18" t="s">
        <v>309</v>
      </c>
      <c r="AU636" s="18" t="s">
        <v>85</v>
      </c>
    </row>
    <row r="637" spans="1:65" s="13" customFormat="1">
      <c r="B637" s="144"/>
      <c r="D637" s="145" t="s">
        <v>150</v>
      </c>
      <c r="E637" s="146" t="s">
        <v>3</v>
      </c>
      <c r="F637" s="147" t="s">
        <v>1395</v>
      </c>
      <c r="H637" s="148">
        <v>44.984999999999999</v>
      </c>
      <c r="L637" s="144"/>
      <c r="M637" s="149"/>
      <c r="N637" s="150"/>
      <c r="O637" s="150"/>
      <c r="P637" s="150"/>
      <c r="Q637" s="150"/>
      <c r="R637" s="150"/>
      <c r="S637" s="150"/>
      <c r="T637" s="151"/>
      <c r="AT637" s="146" t="s">
        <v>150</v>
      </c>
      <c r="AU637" s="146" t="s">
        <v>85</v>
      </c>
      <c r="AV637" s="13" t="s">
        <v>85</v>
      </c>
      <c r="AW637" s="13" t="s">
        <v>35</v>
      </c>
      <c r="AX637" s="13" t="s">
        <v>75</v>
      </c>
      <c r="AY637" s="146" t="s">
        <v>141</v>
      </c>
    </row>
    <row r="638" spans="1:65" s="14" customFormat="1">
      <c r="B638" s="152"/>
      <c r="D638" s="145" t="s">
        <v>150</v>
      </c>
      <c r="E638" s="153" t="s">
        <v>3</v>
      </c>
      <c r="F638" s="154" t="s">
        <v>152</v>
      </c>
      <c r="H638" s="155">
        <v>44.984999999999999</v>
      </c>
      <c r="L638" s="152"/>
      <c r="M638" s="156"/>
      <c r="N638" s="157"/>
      <c r="O638" s="157"/>
      <c r="P638" s="157"/>
      <c r="Q638" s="157"/>
      <c r="R638" s="157"/>
      <c r="S638" s="157"/>
      <c r="T638" s="158"/>
      <c r="AT638" s="153" t="s">
        <v>150</v>
      </c>
      <c r="AU638" s="153" t="s">
        <v>85</v>
      </c>
      <c r="AV638" s="14" t="s">
        <v>148</v>
      </c>
      <c r="AW638" s="14" t="s">
        <v>35</v>
      </c>
      <c r="AX638" s="14" t="s">
        <v>83</v>
      </c>
      <c r="AY638" s="153" t="s">
        <v>141</v>
      </c>
    </row>
    <row r="639" spans="1:65" s="2" customFormat="1" ht="24.15" customHeight="1">
      <c r="A639" s="30"/>
      <c r="B639" s="131"/>
      <c r="C639" s="132" t="s">
        <v>1396</v>
      </c>
      <c r="D639" s="132" t="s">
        <v>143</v>
      </c>
      <c r="E639" s="133" t="s">
        <v>1397</v>
      </c>
      <c r="F639" s="134" t="s">
        <v>1398</v>
      </c>
      <c r="G639" s="135" t="s">
        <v>146</v>
      </c>
      <c r="H639" s="136">
        <v>23.2</v>
      </c>
      <c r="I639" s="137"/>
      <c r="J639" s="137">
        <f>ROUND(I639*H639,2)</f>
        <v>0</v>
      </c>
      <c r="K639" s="134" t="s">
        <v>147</v>
      </c>
      <c r="L639" s="31"/>
      <c r="M639" s="138" t="s">
        <v>3</v>
      </c>
      <c r="N639" s="139" t="s">
        <v>46</v>
      </c>
      <c r="O639" s="140">
        <v>0.50800000000000001</v>
      </c>
      <c r="P639" s="140">
        <f>O639*H639</f>
        <v>11.785600000000001</v>
      </c>
      <c r="Q639" s="140">
        <v>3.4799999999999998E-2</v>
      </c>
      <c r="R639" s="140">
        <f>Q639*H639</f>
        <v>0.80735999999999997</v>
      </c>
      <c r="S639" s="140">
        <v>0</v>
      </c>
      <c r="T639" s="141">
        <f>S639*H639</f>
        <v>0</v>
      </c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R639" s="142" t="s">
        <v>217</v>
      </c>
      <c r="AT639" s="142" t="s">
        <v>143</v>
      </c>
      <c r="AU639" s="142" t="s">
        <v>85</v>
      </c>
      <c r="AY639" s="18" t="s">
        <v>141</v>
      </c>
      <c r="BE639" s="143">
        <f>IF(N639="základní",J639,0)</f>
        <v>0</v>
      </c>
      <c r="BF639" s="143">
        <f>IF(N639="snížená",J639,0)</f>
        <v>0</v>
      </c>
      <c r="BG639" s="143">
        <f>IF(N639="zákl. přenesená",J639,0)</f>
        <v>0</v>
      </c>
      <c r="BH639" s="143">
        <f>IF(N639="sníž. přenesená",J639,0)</f>
        <v>0</v>
      </c>
      <c r="BI639" s="143">
        <f>IF(N639="nulová",J639,0)</f>
        <v>0</v>
      </c>
      <c r="BJ639" s="18" t="s">
        <v>83</v>
      </c>
      <c r="BK639" s="143">
        <f>ROUND(I639*H639,2)</f>
        <v>0</v>
      </c>
      <c r="BL639" s="18" t="s">
        <v>217</v>
      </c>
      <c r="BM639" s="142" t="s">
        <v>1399</v>
      </c>
    </row>
    <row r="640" spans="1:65" s="13" customFormat="1">
      <c r="B640" s="144"/>
      <c r="D640" s="145" t="s">
        <v>150</v>
      </c>
      <c r="E640" s="146" t="s">
        <v>3</v>
      </c>
      <c r="F640" s="147" t="s">
        <v>1400</v>
      </c>
      <c r="H640" s="148">
        <v>23.2</v>
      </c>
      <c r="L640" s="144"/>
      <c r="M640" s="149"/>
      <c r="N640" s="150"/>
      <c r="O640" s="150"/>
      <c r="P640" s="150"/>
      <c r="Q640" s="150"/>
      <c r="R640" s="150"/>
      <c r="S640" s="150"/>
      <c r="T640" s="151"/>
      <c r="AT640" s="146" t="s">
        <v>150</v>
      </c>
      <c r="AU640" s="146" t="s">
        <v>85</v>
      </c>
      <c r="AV640" s="13" t="s">
        <v>85</v>
      </c>
      <c r="AW640" s="13" t="s">
        <v>35</v>
      </c>
      <c r="AX640" s="13" t="s">
        <v>75</v>
      </c>
      <c r="AY640" s="146" t="s">
        <v>141</v>
      </c>
    </row>
    <row r="641" spans="1:65" s="14" customFormat="1">
      <c r="B641" s="152"/>
      <c r="D641" s="145" t="s">
        <v>150</v>
      </c>
      <c r="E641" s="153" t="s">
        <v>3</v>
      </c>
      <c r="F641" s="154" t="s">
        <v>152</v>
      </c>
      <c r="H641" s="155">
        <v>23.2</v>
      </c>
      <c r="L641" s="152"/>
      <c r="M641" s="156"/>
      <c r="N641" s="157"/>
      <c r="O641" s="157"/>
      <c r="P641" s="157"/>
      <c r="Q641" s="157"/>
      <c r="R641" s="157"/>
      <c r="S641" s="157"/>
      <c r="T641" s="158"/>
      <c r="AT641" s="153" t="s">
        <v>150</v>
      </c>
      <c r="AU641" s="153" t="s">
        <v>85</v>
      </c>
      <c r="AV641" s="14" t="s">
        <v>148</v>
      </c>
      <c r="AW641" s="14" t="s">
        <v>35</v>
      </c>
      <c r="AX641" s="14" t="s">
        <v>83</v>
      </c>
      <c r="AY641" s="153" t="s">
        <v>141</v>
      </c>
    </row>
    <row r="642" spans="1:65" s="2" customFormat="1" ht="14.4" customHeight="1">
      <c r="A642" s="30"/>
      <c r="B642" s="131"/>
      <c r="C642" s="132" t="s">
        <v>1401</v>
      </c>
      <c r="D642" s="132" t="s">
        <v>143</v>
      </c>
      <c r="E642" s="133" t="s">
        <v>1402</v>
      </c>
      <c r="F642" s="134" t="s">
        <v>1403</v>
      </c>
      <c r="G642" s="135" t="s">
        <v>146</v>
      </c>
      <c r="H642" s="136">
        <v>9.5</v>
      </c>
      <c r="I642" s="137"/>
      <c r="J642" s="137">
        <f>ROUND(I642*H642,2)</f>
        <v>0</v>
      </c>
      <c r="K642" s="134" t="s">
        <v>147</v>
      </c>
      <c r="L642" s="31"/>
      <c r="M642" s="138" t="s">
        <v>3</v>
      </c>
      <c r="N642" s="139" t="s">
        <v>46</v>
      </c>
      <c r="O642" s="140">
        <v>0.79500000000000004</v>
      </c>
      <c r="P642" s="140">
        <f>O642*H642</f>
        <v>7.5525000000000002</v>
      </c>
      <c r="Q642" s="140">
        <v>0</v>
      </c>
      <c r="R642" s="140">
        <f>Q642*H642</f>
        <v>0</v>
      </c>
      <c r="S642" s="140">
        <v>0</v>
      </c>
      <c r="T642" s="141">
        <f>S642*H642</f>
        <v>0</v>
      </c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R642" s="142" t="s">
        <v>217</v>
      </c>
      <c r="AT642" s="142" t="s">
        <v>143</v>
      </c>
      <c r="AU642" s="142" t="s">
        <v>85</v>
      </c>
      <c r="AY642" s="18" t="s">
        <v>141</v>
      </c>
      <c r="BE642" s="143">
        <f>IF(N642="základní",J642,0)</f>
        <v>0</v>
      </c>
      <c r="BF642" s="143">
        <f>IF(N642="snížená",J642,0)</f>
        <v>0</v>
      </c>
      <c r="BG642" s="143">
        <f>IF(N642="zákl. přenesená",J642,0)</f>
        <v>0</v>
      </c>
      <c r="BH642" s="143">
        <f>IF(N642="sníž. přenesená",J642,0)</f>
        <v>0</v>
      </c>
      <c r="BI642" s="143">
        <f>IF(N642="nulová",J642,0)</f>
        <v>0</v>
      </c>
      <c r="BJ642" s="18" t="s">
        <v>83</v>
      </c>
      <c r="BK642" s="143">
        <f>ROUND(I642*H642,2)</f>
        <v>0</v>
      </c>
      <c r="BL642" s="18" t="s">
        <v>217</v>
      </c>
      <c r="BM642" s="142" t="s">
        <v>1404</v>
      </c>
    </row>
    <row r="643" spans="1:65" s="2" customFormat="1" ht="14.4" customHeight="1">
      <c r="A643" s="30"/>
      <c r="B643" s="131"/>
      <c r="C643" s="165" t="s">
        <v>1405</v>
      </c>
      <c r="D643" s="165" t="s">
        <v>273</v>
      </c>
      <c r="E643" s="166" t="s">
        <v>1406</v>
      </c>
      <c r="F643" s="167" t="s">
        <v>1407</v>
      </c>
      <c r="G643" s="168" t="s">
        <v>146</v>
      </c>
      <c r="H643" s="169">
        <v>9.7850000000000001</v>
      </c>
      <c r="I643" s="170"/>
      <c r="J643" s="170">
        <f>ROUND(I643*H643,2)</f>
        <v>0</v>
      </c>
      <c r="K643" s="167" t="s">
        <v>147</v>
      </c>
      <c r="L643" s="171"/>
      <c r="M643" s="172" t="s">
        <v>3</v>
      </c>
      <c r="N643" s="173" t="s">
        <v>46</v>
      </c>
      <c r="O643" s="140">
        <v>0</v>
      </c>
      <c r="P643" s="140">
        <f>O643*H643</f>
        <v>0</v>
      </c>
      <c r="Q643" s="140">
        <v>1E-4</v>
      </c>
      <c r="R643" s="140">
        <f>Q643*H643</f>
        <v>9.7849999999999999E-4</v>
      </c>
      <c r="S643" s="140">
        <v>0</v>
      </c>
      <c r="T643" s="141">
        <f>S643*H643</f>
        <v>0</v>
      </c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R643" s="142" t="s">
        <v>301</v>
      </c>
      <c r="AT643" s="142" t="s">
        <v>273</v>
      </c>
      <c r="AU643" s="142" t="s">
        <v>85</v>
      </c>
      <c r="AY643" s="18" t="s">
        <v>141</v>
      </c>
      <c r="BE643" s="143">
        <f>IF(N643="základní",J643,0)</f>
        <v>0</v>
      </c>
      <c r="BF643" s="143">
        <f>IF(N643="snížená",J643,0)</f>
        <v>0</v>
      </c>
      <c r="BG643" s="143">
        <f>IF(N643="zákl. přenesená",J643,0)</f>
        <v>0</v>
      </c>
      <c r="BH643" s="143">
        <f>IF(N643="sníž. přenesená",J643,0)</f>
        <v>0</v>
      </c>
      <c r="BI643" s="143">
        <f>IF(N643="nulová",J643,0)</f>
        <v>0</v>
      </c>
      <c r="BJ643" s="18" t="s">
        <v>83</v>
      </c>
      <c r="BK643" s="143">
        <f>ROUND(I643*H643,2)</f>
        <v>0</v>
      </c>
      <c r="BL643" s="18" t="s">
        <v>217</v>
      </c>
      <c r="BM643" s="142" t="s">
        <v>1408</v>
      </c>
    </row>
    <row r="644" spans="1:65" s="13" customFormat="1">
      <c r="B644" s="144"/>
      <c r="D644" s="145" t="s">
        <v>150</v>
      </c>
      <c r="F644" s="147" t="s">
        <v>1409</v>
      </c>
      <c r="H644" s="148">
        <v>9.7850000000000001</v>
      </c>
      <c r="L644" s="144"/>
      <c r="M644" s="149"/>
      <c r="N644" s="150"/>
      <c r="O644" s="150"/>
      <c r="P644" s="150"/>
      <c r="Q644" s="150"/>
      <c r="R644" s="150"/>
      <c r="S644" s="150"/>
      <c r="T644" s="151"/>
      <c r="AT644" s="146" t="s">
        <v>150</v>
      </c>
      <c r="AU644" s="146" t="s">
        <v>85</v>
      </c>
      <c r="AV644" s="13" t="s">
        <v>85</v>
      </c>
      <c r="AW644" s="13" t="s">
        <v>4</v>
      </c>
      <c r="AX644" s="13" t="s">
        <v>83</v>
      </c>
      <c r="AY644" s="146" t="s">
        <v>141</v>
      </c>
    </row>
    <row r="645" spans="1:65" s="2" customFormat="1" ht="14.4" customHeight="1">
      <c r="A645" s="30"/>
      <c r="B645" s="131"/>
      <c r="C645" s="132" t="s">
        <v>1410</v>
      </c>
      <c r="D645" s="132" t="s">
        <v>143</v>
      </c>
      <c r="E645" s="133" t="s">
        <v>1411</v>
      </c>
      <c r="F645" s="134" t="s">
        <v>1412</v>
      </c>
      <c r="G645" s="135" t="s">
        <v>146</v>
      </c>
      <c r="H645" s="136">
        <v>60.225000000000001</v>
      </c>
      <c r="I645" s="137"/>
      <c r="J645" s="137">
        <f>ROUND(I645*H645,2)</f>
        <v>0</v>
      </c>
      <c r="K645" s="134" t="s">
        <v>147</v>
      </c>
      <c r="L645" s="31"/>
      <c r="M645" s="138" t="s">
        <v>3</v>
      </c>
      <c r="N645" s="139" t="s">
        <v>46</v>
      </c>
      <c r="O645" s="140">
        <v>0.82499999999999996</v>
      </c>
      <c r="P645" s="140">
        <f>O645*H645</f>
        <v>49.685625000000002</v>
      </c>
      <c r="Q645" s="140">
        <v>0</v>
      </c>
      <c r="R645" s="140">
        <f>Q645*H645</f>
        <v>0</v>
      </c>
      <c r="S645" s="140">
        <v>0</v>
      </c>
      <c r="T645" s="141">
        <f>S645*H645</f>
        <v>0</v>
      </c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R645" s="142" t="s">
        <v>217</v>
      </c>
      <c r="AT645" s="142" t="s">
        <v>143</v>
      </c>
      <c r="AU645" s="142" t="s">
        <v>85</v>
      </c>
      <c r="AY645" s="18" t="s">
        <v>141</v>
      </c>
      <c r="BE645" s="143">
        <f>IF(N645="základní",J645,0)</f>
        <v>0</v>
      </c>
      <c r="BF645" s="143">
        <f>IF(N645="snížená",J645,0)</f>
        <v>0</v>
      </c>
      <c r="BG645" s="143">
        <f>IF(N645="zákl. přenesená",J645,0)</f>
        <v>0</v>
      </c>
      <c r="BH645" s="143">
        <f>IF(N645="sníž. přenesená",J645,0)</f>
        <v>0</v>
      </c>
      <c r="BI645" s="143">
        <f>IF(N645="nulová",J645,0)</f>
        <v>0</v>
      </c>
      <c r="BJ645" s="18" t="s">
        <v>83</v>
      </c>
      <c r="BK645" s="143">
        <f>ROUND(I645*H645,2)</f>
        <v>0</v>
      </c>
      <c r="BL645" s="18" t="s">
        <v>217</v>
      </c>
      <c r="BM645" s="142" t="s">
        <v>1413</v>
      </c>
    </row>
    <row r="646" spans="1:65" s="2" customFormat="1" ht="14.4" customHeight="1">
      <c r="A646" s="30"/>
      <c r="B646" s="131"/>
      <c r="C646" s="165" t="s">
        <v>1414</v>
      </c>
      <c r="D646" s="165" t="s">
        <v>273</v>
      </c>
      <c r="E646" s="166" t="s">
        <v>1415</v>
      </c>
      <c r="F646" s="167" t="s">
        <v>1416</v>
      </c>
      <c r="G646" s="168" t="s">
        <v>146</v>
      </c>
      <c r="H646" s="169">
        <v>62.031999999999996</v>
      </c>
      <c r="I646" s="170"/>
      <c r="J646" s="170">
        <f>ROUND(I646*H646,2)</f>
        <v>0</v>
      </c>
      <c r="K646" s="167" t="s">
        <v>147</v>
      </c>
      <c r="L646" s="171"/>
      <c r="M646" s="172" t="s">
        <v>3</v>
      </c>
      <c r="N646" s="173" t="s">
        <v>46</v>
      </c>
      <c r="O646" s="140">
        <v>0</v>
      </c>
      <c r="P646" s="140">
        <f>O646*H646</f>
        <v>0</v>
      </c>
      <c r="Q646" s="140">
        <v>1E-4</v>
      </c>
      <c r="R646" s="140">
        <f>Q646*H646</f>
        <v>6.2031999999999999E-3</v>
      </c>
      <c r="S646" s="140">
        <v>0</v>
      </c>
      <c r="T646" s="141">
        <f>S646*H646</f>
        <v>0</v>
      </c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R646" s="142" t="s">
        <v>301</v>
      </c>
      <c r="AT646" s="142" t="s">
        <v>273</v>
      </c>
      <c r="AU646" s="142" t="s">
        <v>85</v>
      </c>
      <c r="AY646" s="18" t="s">
        <v>141</v>
      </c>
      <c r="BE646" s="143">
        <f>IF(N646="základní",J646,0)</f>
        <v>0</v>
      </c>
      <c r="BF646" s="143">
        <f>IF(N646="snížená",J646,0)</f>
        <v>0</v>
      </c>
      <c r="BG646" s="143">
        <f>IF(N646="zákl. přenesená",J646,0)</f>
        <v>0</v>
      </c>
      <c r="BH646" s="143">
        <f>IF(N646="sníž. přenesená",J646,0)</f>
        <v>0</v>
      </c>
      <c r="BI646" s="143">
        <f>IF(N646="nulová",J646,0)</f>
        <v>0</v>
      </c>
      <c r="BJ646" s="18" t="s">
        <v>83</v>
      </c>
      <c r="BK646" s="143">
        <f>ROUND(I646*H646,2)</f>
        <v>0</v>
      </c>
      <c r="BL646" s="18" t="s">
        <v>217</v>
      </c>
      <c r="BM646" s="142" t="s">
        <v>1417</v>
      </c>
    </row>
    <row r="647" spans="1:65" s="13" customFormat="1">
      <c r="B647" s="144"/>
      <c r="D647" s="145" t="s">
        <v>150</v>
      </c>
      <c r="F647" s="147" t="s">
        <v>1418</v>
      </c>
      <c r="H647" s="148">
        <v>62.031999999999996</v>
      </c>
      <c r="L647" s="144"/>
      <c r="M647" s="149"/>
      <c r="N647" s="150"/>
      <c r="O647" s="150"/>
      <c r="P647" s="150"/>
      <c r="Q647" s="150"/>
      <c r="R647" s="150"/>
      <c r="S647" s="150"/>
      <c r="T647" s="151"/>
      <c r="AT647" s="146" t="s">
        <v>150</v>
      </c>
      <c r="AU647" s="146" t="s">
        <v>85</v>
      </c>
      <c r="AV647" s="13" t="s">
        <v>85</v>
      </c>
      <c r="AW647" s="13" t="s">
        <v>4</v>
      </c>
      <c r="AX647" s="13" t="s">
        <v>83</v>
      </c>
      <c r="AY647" s="146" t="s">
        <v>141</v>
      </c>
    </row>
    <row r="648" spans="1:65" s="2" customFormat="1" ht="24.15" customHeight="1">
      <c r="A648" s="30"/>
      <c r="B648" s="131"/>
      <c r="C648" s="132" t="s">
        <v>1419</v>
      </c>
      <c r="D648" s="132" t="s">
        <v>143</v>
      </c>
      <c r="E648" s="133" t="s">
        <v>1420</v>
      </c>
      <c r="F648" s="134" t="s">
        <v>1421</v>
      </c>
      <c r="G648" s="135" t="s">
        <v>234</v>
      </c>
      <c r="H648" s="136">
        <v>2.4089999999999998</v>
      </c>
      <c r="I648" s="137"/>
      <c r="J648" s="137">
        <f>ROUND(I648*H648,2)</f>
        <v>0</v>
      </c>
      <c r="K648" s="134" t="s">
        <v>147</v>
      </c>
      <c r="L648" s="31"/>
      <c r="M648" s="138" t="s">
        <v>3</v>
      </c>
      <c r="N648" s="139" t="s">
        <v>46</v>
      </c>
      <c r="O648" s="140">
        <v>1.827</v>
      </c>
      <c r="P648" s="140">
        <f>O648*H648</f>
        <v>4.4012429999999991</v>
      </c>
      <c r="Q648" s="140">
        <v>0</v>
      </c>
      <c r="R648" s="140">
        <f>Q648*H648</f>
        <v>0</v>
      </c>
      <c r="S648" s="140">
        <v>0</v>
      </c>
      <c r="T648" s="141">
        <f>S648*H648</f>
        <v>0</v>
      </c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R648" s="142" t="s">
        <v>217</v>
      </c>
      <c r="AT648" s="142" t="s">
        <v>143</v>
      </c>
      <c r="AU648" s="142" t="s">
        <v>85</v>
      </c>
      <c r="AY648" s="18" t="s">
        <v>141</v>
      </c>
      <c r="BE648" s="143">
        <f>IF(N648="základní",J648,0)</f>
        <v>0</v>
      </c>
      <c r="BF648" s="143">
        <f>IF(N648="snížená",J648,0)</f>
        <v>0</v>
      </c>
      <c r="BG648" s="143">
        <f>IF(N648="zákl. přenesená",J648,0)</f>
        <v>0</v>
      </c>
      <c r="BH648" s="143">
        <f>IF(N648="sníž. přenesená",J648,0)</f>
        <v>0</v>
      </c>
      <c r="BI648" s="143">
        <f>IF(N648="nulová",J648,0)</f>
        <v>0</v>
      </c>
      <c r="BJ648" s="18" t="s">
        <v>83</v>
      </c>
      <c r="BK648" s="143">
        <f>ROUND(I648*H648,2)</f>
        <v>0</v>
      </c>
      <c r="BL648" s="18" t="s">
        <v>217</v>
      </c>
      <c r="BM648" s="142" t="s">
        <v>1422</v>
      </c>
    </row>
    <row r="649" spans="1:65" s="2" customFormat="1" ht="24.15" customHeight="1">
      <c r="A649" s="30"/>
      <c r="B649" s="131"/>
      <c r="C649" s="132" t="s">
        <v>1423</v>
      </c>
      <c r="D649" s="132" t="s">
        <v>143</v>
      </c>
      <c r="E649" s="133" t="s">
        <v>1424</v>
      </c>
      <c r="F649" s="134" t="s">
        <v>1425</v>
      </c>
      <c r="G649" s="135" t="s">
        <v>234</v>
      </c>
      <c r="H649" s="136">
        <v>2.4089999999999998</v>
      </c>
      <c r="I649" s="137"/>
      <c r="J649" s="137">
        <f>ROUND(I649*H649,2)</f>
        <v>0</v>
      </c>
      <c r="K649" s="134" t="s">
        <v>147</v>
      </c>
      <c r="L649" s="31"/>
      <c r="M649" s="138" t="s">
        <v>3</v>
      </c>
      <c r="N649" s="139" t="s">
        <v>46</v>
      </c>
      <c r="O649" s="140">
        <v>1.25</v>
      </c>
      <c r="P649" s="140">
        <f>O649*H649</f>
        <v>3.0112499999999995</v>
      </c>
      <c r="Q649" s="140">
        <v>0</v>
      </c>
      <c r="R649" s="140">
        <f>Q649*H649</f>
        <v>0</v>
      </c>
      <c r="S649" s="140">
        <v>0</v>
      </c>
      <c r="T649" s="141">
        <f>S649*H649</f>
        <v>0</v>
      </c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R649" s="142" t="s">
        <v>217</v>
      </c>
      <c r="AT649" s="142" t="s">
        <v>143</v>
      </c>
      <c r="AU649" s="142" t="s">
        <v>85</v>
      </c>
      <c r="AY649" s="18" t="s">
        <v>141</v>
      </c>
      <c r="BE649" s="143">
        <f>IF(N649="základní",J649,0)</f>
        <v>0</v>
      </c>
      <c r="BF649" s="143">
        <f>IF(N649="snížená",J649,0)</f>
        <v>0</v>
      </c>
      <c r="BG649" s="143">
        <f>IF(N649="zákl. přenesená",J649,0)</f>
        <v>0</v>
      </c>
      <c r="BH649" s="143">
        <f>IF(N649="sníž. přenesená",J649,0)</f>
        <v>0</v>
      </c>
      <c r="BI649" s="143">
        <f>IF(N649="nulová",J649,0)</f>
        <v>0</v>
      </c>
      <c r="BJ649" s="18" t="s">
        <v>83</v>
      </c>
      <c r="BK649" s="143">
        <f>ROUND(I649*H649,2)</f>
        <v>0</v>
      </c>
      <c r="BL649" s="18" t="s">
        <v>217</v>
      </c>
      <c r="BM649" s="142" t="s">
        <v>1426</v>
      </c>
    </row>
    <row r="650" spans="1:65" s="12" customFormat="1" ht="25.95" customHeight="1">
      <c r="B650" s="119"/>
      <c r="D650" s="120" t="s">
        <v>74</v>
      </c>
      <c r="E650" s="121" t="s">
        <v>1427</v>
      </c>
      <c r="F650" s="121" t="s">
        <v>1428</v>
      </c>
      <c r="J650" s="122">
        <f>BK650</f>
        <v>0</v>
      </c>
      <c r="L650" s="119"/>
      <c r="M650" s="123"/>
      <c r="N650" s="124"/>
      <c r="O650" s="124"/>
      <c r="P650" s="125">
        <f>SUM(P651:P655)</f>
        <v>0</v>
      </c>
      <c r="Q650" s="124"/>
      <c r="R650" s="125">
        <f>SUM(R651:R655)</f>
        <v>1.3399999999999999E-2</v>
      </c>
      <c r="S650" s="124"/>
      <c r="T650" s="126">
        <f>SUM(T651:T655)</f>
        <v>0</v>
      </c>
      <c r="AR650" s="120" t="s">
        <v>148</v>
      </c>
      <c r="AT650" s="127" t="s">
        <v>74</v>
      </c>
      <c r="AU650" s="127" t="s">
        <v>75</v>
      </c>
      <c r="AY650" s="120" t="s">
        <v>141</v>
      </c>
      <c r="BK650" s="128">
        <f>SUM(BK651:BK655)</f>
        <v>0</v>
      </c>
    </row>
    <row r="651" spans="1:65" s="2" customFormat="1" ht="14.4" customHeight="1">
      <c r="A651" s="30"/>
      <c r="B651" s="131"/>
      <c r="C651" s="165" t="s">
        <v>1429</v>
      </c>
      <c r="D651" s="165" t="s">
        <v>273</v>
      </c>
      <c r="E651" s="166" t="s">
        <v>1430</v>
      </c>
      <c r="F651" s="167" t="s">
        <v>1431</v>
      </c>
      <c r="G651" s="168" t="s">
        <v>167</v>
      </c>
      <c r="H651" s="169">
        <v>1</v>
      </c>
      <c r="I651" s="170"/>
      <c r="J651" s="170">
        <f>ROUND(I651*H651,2)</f>
        <v>0</v>
      </c>
      <c r="K651" s="167" t="s">
        <v>147</v>
      </c>
      <c r="L651" s="171"/>
      <c r="M651" s="172" t="s">
        <v>3</v>
      </c>
      <c r="N651" s="173" t="s">
        <v>46</v>
      </c>
      <c r="O651" s="140">
        <v>0</v>
      </c>
      <c r="P651" s="140">
        <f>O651*H651</f>
        <v>0</v>
      </c>
      <c r="Q651" s="140">
        <v>1.2E-2</v>
      </c>
      <c r="R651" s="140">
        <f>Q651*H651</f>
        <v>1.2E-2</v>
      </c>
      <c r="S651" s="140">
        <v>0</v>
      </c>
      <c r="T651" s="141">
        <f>S651*H651</f>
        <v>0</v>
      </c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R651" s="142" t="s">
        <v>1432</v>
      </c>
      <c r="AT651" s="142" t="s">
        <v>273</v>
      </c>
      <c r="AU651" s="142" t="s">
        <v>83</v>
      </c>
      <c r="AY651" s="18" t="s">
        <v>141</v>
      </c>
      <c r="BE651" s="143">
        <f>IF(N651="základní",J651,0)</f>
        <v>0</v>
      </c>
      <c r="BF651" s="143">
        <f>IF(N651="snížená",J651,0)</f>
        <v>0</v>
      </c>
      <c r="BG651" s="143">
        <f>IF(N651="zákl. přenesená",J651,0)</f>
        <v>0</v>
      </c>
      <c r="BH651" s="143">
        <f>IF(N651="sníž. přenesená",J651,0)</f>
        <v>0</v>
      </c>
      <c r="BI651" s="143">
        <f>IF(N651="nulová",J651,0)</f>
        <v>0</v>
      </c>
      <c r="BJ651" s="18" t="s">
        <v>83</v>
      </c>
      <c r="BK651" s="143">
        <f>ROUND(I651*H651,2)</f>
        <v>0</v>
      </c>
      <c r="BL651" s="18" t="s">
        <v>1432</v>
      </c>
      <c r="BM651" s="142" t="s">
        <v>1433</v>
      </c>
    </row>
    <row r="652" spans="1:65" s="2" customFormat="1" ht="14.4" customHeight="1">
      <c r="A652" s="30"/>
      <c r="B652" s="131"/>
      <c r="C652" s="165" t="s">
        <v>1434</v>
      </c>
      <c r="D652" s="165" t="s">
        <v>273</v>
      </c>
      <c r="E652" s="166" t="s">
        <v>1435</v>
      </c>
      <c r="F652" s="167" t="s">
        <v>1436</v>
      </c>
      <c r="G652" s="168" t="s">
        <v>167</v>
      </c>
      <c r="H652" s="169">
        <v>2</v>
      </c>
      <c r="I652" s="170"/>
      <c r="J652" s="170">
        <f>ROUND(I652*H652,2)</f>
        <v>0</v>
      </c>
      <c r="K652" s="167" t="s">
        <v>147</v>
      </c>
      <c r="L652" s="171"/>
      <c r="M652" s="172" t="s">
        <v>3</v>
      </c>
      <c r="N652" s="173" t="s">
        <v>46</v>
      </c>
      <c r="O652" s="140">
        <v>0</v>
      </c>
      <c r="P652" s="140">
        <f>O652*H652</f>
        <v>0</v>
      </c>
      <c r="Q652" s="140">
        <v>2.0000000000000001E-4</v>
      </c>
      <c r="R652" s="140">
        <f>Q652*H652</f>
        <v>4.0000000000000002E-4</v>
      </c>
      <c r="S652" s="140">
        <v>0</v>
      </c>
      <c r="T652" s="141">
        <f>S652*H652</f>
        <v>0</v>
      </c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R652" s="142" t="s">
        <v>1432</v>
      </c>
      <c r="AT652" s="142" t="s">
        <v>273</v>
      </c>
      <c r="AU652" s="142" t="s">
        <v>83</v>
      </c>
      <c r="AY652" s="18" t="s">
        <v>141</v>
      </c>
      <c r="BE652" s="143">
        <f>IF(N652="základní",J652,0)</f>
        <v>0</v>
      </c>
      <c r="BF652" s="143">
        <f>IF(N652="snížená",J652,0)</f>
        <v>0</v>
      </c>
      <c r="BG652" s="143">
        <f>IF(N652="zákl. přenesená",J652,0)</f>
        <v>0</v>
      </c>
      <c r="BH652" s="143">
        <f>IF(N652="sníž. přenesená",J652,0)</f>
        <v>0</v>
      </c>
      <c r="BI652" s="143">
        <f>IF(N652="nulová",J652,0)</f>
        <v>0</v>
      </c>
      <c r="BJ652" s="18" t="s">
        <v>83</v>
      </c>
      <c r="BK652" s="143">
        <f>ROUND(I652*H652,2)</f>
        <v>0</v>
      </c>
      <c r="BL652" s="18" t="s">
        <v>1432</v>
      </c>
      <c r="BM652" s="142" t="s">
        <v>1437</v>
      </c>
    </row>
    <row r="653" spans="1:65" s="2" customFormat="1" ht="14.4" customHeight="1">
      <c r="A653" s="30"/>
      <c r="B653" s="131"/>
      <c r="C653" s="165" t="s">
        <v>1438</v>
      </c>
      <c r="D653" s="165" t="s">
        <v>273</v>
      </c>
      <c r="E653" s="166" t="s">
        <v>1439</v>
      </c>
      <c r="F653" s="167" t="s">
        <v>1440</v>
      </c>
      <c r="G653" s="168" t="s">
        <v>746</v>
      </c>
      <c r="H653" s="169">
        <v>1</v>
      </c>
      <c r="I653" s="170"/>
      <c r="J653" s="170">
        <f>ROUND(I653*H653,2)</f>
        <v>0</v>
      </c>
      <c r="K653" s="167" t="s">
        <v>147</v>
      </c>
      <c r="L653" s="171"/>
      <c r="M653" s="172" t="s">
        <v>3</v>
      </c>
      <c r="N653" s="173" t="s">
        <v>46</v>
      </c>
      <c r="O653" s="140">
        <v>0</v>
      </c>
      <c r="P653" s="140">
        <f>O653*H653</f>
        <v>0</v>
      </c>
      <c r="Q653" s="140">
        <v>1E-3</v>
      </c>
      <c r="R653" s="140">
        <f>Q653*H653</f>
        <v>1E-3</v>
      </c>
      <c r="S653" s="140">
        <v>0</v>
      </c>
      <c r="T653" s="141">
        <f>S653*H653</f>
        <v>0</v>
      </c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R653" s="142" t="s">
        <v>1432</v>
      </c>
      <c r="AT653" s="142" t="s">
        <v>273</v>
      </c>
      <c r="AU653" s="142" t="s">
        <v>83</v>
      </c>
      <c r="AY653" s="18" t="s">
        <v>141</v>
      </c>
      <c r="BE653" s="143">
        <f>IF(N653="základní",J653,0)</f>
        <v>0</v>
      </c>
      <c r="BF653" s="143">
        <f>IF(N653="snížená",J653,0)</f>
        <v>0</v>
      </c>
      <c r="BG653" s="143">
        <f>IF(N653="zákl. přenesená",J653,0)</f>
        <v>0</v>
      </c>
      <c r="BH653" s="143">
        <f>IF(N653="sníž. přenesená",J653,0)</f>
        <v>0</v>
      </c>
      <c r="BI653" s="143">
        <f>IF(N653="nulová",J653,0)</f>
        <v>0</v>
      </c>
      <c r="BJ653" s="18" t="s">
        <v>83</v>
      </c>
      <c r="BK653" s="143">
        <f>ROUND(I653*H653,2)</f>
        <v>0</v>
      </c>
      <c r="BL653" s="18" t="s">
        <v>1432</v>
      </c>
      <c r="BM653" s="142" t="s">
        <v>1441</v>
      </c>
    </row>
    <row r="654" spans="1:65" s="2" customFormat="1" ht="57.6">
      <c r="A654" s="30"/>
      <c r="B654" s="31"/>
      <c r="C654" s="30"/>
      <c r="D654" s="145" t="s">
        <v>309</v>
      </c>
      <c r="E654" s="30"/>
      <c r="F654" s="174" t="s">
        <v>1442</v>
      </c>
      <c r="G654" s="30"/>
      <c r="H654" s="30"/>
      <c r="I654" s="30"/>
      <c r="J654" s="30"/>
      <c r="K654" s="30"/>
      <c r="L654" s="31"/>
      <c r="M654" s="175"/>
      <c r="N654" s="176"/>
      <c r="O654" s="51"/>
      <c r="P654" s="51"/>
      <c r="Q654" s="51"/>
      <c r="R654" s="51"/>
      <c r="S654" s="51"/>
      <c r="T654" s="52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T654" s="18" t="s">
        <v>309</v>
      </c>
      <c r="AU654" s="18" t="s">
        <v>83</v>
      </c>
    </row>
    <row r="655" spans="1:65" s="2" customFormat="1" ht="14.4" customHeight="1">
      <c r="A655" s="30"/>
      <c r="B655" s="131"/>
      <c r="C655" s="132" t="s">
        <v>1443</v>
      </c>
      <c r="D655" s="132" t="s">
        <v>143</v>
      </c>
      <c r="E655" s="133" t="s">
        <v>1444</v>
      </c>
      <c r="F655" s="134" t="s">
        <v>1445</v>
      </c>
      <c r="G655" s="135" t="s">
        <v>697</v>
      </c>
      <c r="H655" s="136">
        <v>1</v>
      </c>
      <c r="I655" s="137"/>
      <c r="J655" s="137">
        <f>ROUND(I655*H655,2)</f>
        <v>0</v>
      </c>
      <c r="K655" s="134" t="s">
        <v>3</v>
      </c>
      <c r="L655" s="31"/>
      <c r="M655" s="138" t="s">
        <v>3</v>
      </c>
      <c r="N655" s="139" t="s">
        <v>46</v>
      </c>
      <c r="O655" s="140">
        <v>0</v>
      </c>
      <c r="P655" s="140">
        <f>O655*H655</f>
        <v>0</v>
      </c>
      <c r="Q655" s="140">
        <v>0</v>
      </c>
      <c r="R655" s="140">
        <f>Q655*H655</f>
        <v>0</v>
      </c>
      <c r="S655" s="140">
        <v>0</v>
      </c>
      <c r="T655" s="141">
        <f>S655*H655</f>
        <v>0</v>
      </c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R655" s="142" t="s">
        <v>1432</v>
      </c>
      <c r="AT655" s="142" t="s">
        <v>143</v>
      </c>
      <c r="AU655" s="142" t="s">
        <v>83</v>
      </c>
      <c r="AY655" s="18" t="s">
        <v>141</v>
      </c>
      <c r="BE655" s="143">
        <f>IF(N655="základní",J655,0)</f>
        <v>0</v>
      </c>
      <c r="BF655" s="143">
        <f>IF(N655="snížená",J655,0)</f>
        <v>0</v>
      </c>
      <c r="BG655" s="143">
        <f>IF(N655="zákl. přenesená",J655,0)</f>
        <v>0</v>
      </c>
      <c r="BH655" s="143">
        <f>IF(N655="sníž. přenesená",J655,0)</f>
        <v>0</v>
      </c>
      <c r="BI655" s="143">
        <f>IF(N655="nulová",J655,0)</f>
        <v>0</v>
      </c>
      <c r="BJ655" s="18" t="s">
        <v>83</v>
      </c>
      <c r="BK655" s="143">
        <f>ROUND(I655*H655,2)</f>
        <v>0</v>
      </c>
      <c r="BL655" s="18" t="s">
        <v>1432</v>
      </c>
      <c r="BM655" s="142" t="s">
        <v>1446</v>
      </c>
    </row>
    <row r="656" spans="1:65" s="12" customFormat="1" ht="25.95" customHeight="1">
      <c r="B656" s="119"/>
      <c r="D656" s="120" t="s">
        <v>74</v>
      </c>
      <c r="E656" s="121" t="s">
        <v>1447</v>
      </c>
      <c r="F656" s="121" t="s">
        <v>1448</v>
      </c>
      <c r="J656" s="122">
        <f>BK656</f>
        <v>0</v>
      </c>
      <c r="L656" s="119"/>
      <c r="M656" s="123"/>
      <c r="N656" s="124"/>
      <c r="O656" s="124"/>
      <c r="P656" s="125">
        <f>P657</f>
        <v>0</v>
      </c>
      <c r="Q656" s="124"/>
      <c r="R656" s="125">
        <f>R657</f>
        <v>0</v>
      </c>
      <c r="S656" s="124"/>
      <c r="T656" s="126">
        <f>T657</f>
        <v>0</v>
      </c>
      <c r="AR656" s="120" t="s">
        <v>148</v>
      </c>
      <c r="AT656" s="127" t="s">
        <v>74</v>
      </c>
      <c r="AU656" s="127" t="s">
        <v>75</v>
      </c>
      <c r="AY656" s="120" t="s">
        <v>141</v>
      </c>
      <c r="BK656" s="128">
        <f>BK657</f>
        <v>0</v>
      </c>
    </row>
    <row r="657" spans="1:65" s="2" customFormat="1" ht="14.4" customHeight="1">
      <c r="A657" s="30"/>
      <c r="B657" s="131"/>
      <c r="C657" s="132" t="s">
        <v>1449</v>
      </c>
      <c r="D657" s="132" t="s">
        <v>143</v>
      </c>
      <c r="E657" s="133" t="s">
        <v>1450</v>
      </c>
      <c r="F657" s="134" t="s">
        <v>1451</v>
      </c>
      <c r="G657" s="135" t="s">
        <v>697</v>
      </c>
      <c r="H657" s="136">
        <v>1</v>
      </c>
      <c r="I657" s="137"/>
      <c r="J657" s="137">
        <f>ROUND(I657*H657,2)</f>
        <v>0</v>
      </c>
      <c r="K657" s="134" t="s">
        <v>3</v>
      </c>
      <c r="L657" s="31"/>
      <c r="M657" s="138" t="s">
        <v>3</v>
      </c>
      <c r="N657" s="139" t="s">
        <v>46</v>
      </c>
      <c r="O657" s="140">
        <v>0</v>
      </c>
      <c r="P657" s="140">
        <f>O657*H657</f>
        <v>0</v>
      </c>
      <c r="Q657" s="140">
        <v>0</v>
      </c>
      <c r="R657" s="140">
        <f>Q657*H657</f>
        <v>0</v>
      </c>
      <c r="S657" s="140">
        <v>0</v>
      </c>
      <c r="T657" s="141">
        <f>S657*H657</f>
        <v>0</v>
      </c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R657" s="142" t="s">
        <v>1432</v>
      </c>
      <c r="AT657" s="142" t="s">
        <v>143</v>
      </c>
      <c r="AU657" s="142" t="s">
        <v>83</v>
      </c>
      <c r="AY657" s="18" t="s">
        <v>141</v>
      </c>
      <c r="BE657" s="143">
        <f>IF(N657="základní",J657,0)</f>
        <v>0</v>
      </c>
      <c r="BF657" s="143">
        <f>IF(N657="snížená",J657,0)</f>
        <v>0</v>
      </c>
      <c r="BG657" s="143">
        <f>IF(N657="zákl. přenesená",J657,0)</f>
        <v>0</v>
      </c>
      <c r="BH657" s="143">
        <f>IF(N657="sníž. přenesená",J657,0)</f>
        <v>0</v>
      </c>
      <c r="BI657" s="143">
        <f>IF(N657="nulová",J657,0)</f>
        <v>0</v>
      </c>
      <c r="BJ657" s="18" t="s">
        <v>83</v>
      </c>
      <c r="BK657" s="143">
        <f>ROUND(I657*H657,2)</f>
        <v>0</v>
      </c>
      <c r="BL657" s="18" t="s">
        <v>1432</v>
      </c>
      <c r="BM657" s="142" t="s">
        <v>1452</v>
      </c>
    </row>
    <row r="658" spans="1:65" s="12" customFormat="1" ht="25.95" customHeight="1">
      <c r="B658" s="119"/>
      <c r="D658" s="120" t="s">
        <v>74</v>
      </c>
      <c r="E658" s="121" t="s">
        <v>1453</v>
      </c>
      <c r="F658" s="121" t="s">
        <v>1454</v>
      </c>
      <c r="J658" s="122">
        <f>BK658</f>
        <v>0</v>
      </c>
      <c r="L658" s="119"/>
      <c r="M658" s="123"/>
      <c r="N658" s="124"/>
      <c r="O658" s="124"/>
      <c r="P658" s="125">
        <f>P659+P662</f>
        <v>0</v>
      </c>
      <c r="Q658" s="124"/>
      <c r="R658" s="125">
        <f>R659+R662</f>
        <v>0</v>
      </c>
      <c r="S658" s="124"/>
      <c r="T658" s="126">
        <f>T659+T662</f>
        <v>0</v>
      </c>
      <c r="AR658" s="120" t="s">
        <v>164</v>
      </c>
      <c r="AT658" s="127" t="s">
        <v>74</v>
      </c>
      <c r="AU658" s="127" t="s">
        <v>75</v>
      </c>
      <c r="AY658" s="120" t="s">
        <v>141</v>
      </c>
      <c r="BK658" s="128">
        <f>BK659+BK662</f>
        <v>0</v>
      </c>
    </row>
    <row r="659" spans="1:65" s="12" customFormat="1" ht="22.95" customHeight="1">
      <c r="B659" s="119"/>
      <c r="D659" s="120" t="s">
        <v>74</v>
      </c>
      <c r="E659" s="129" t="s">
        <v>1455</v>
      </c>
      <c r="F659" s="129" t="s">
        <v>1456</v>
      </c>
      <c r="J659" s="130">
        <f>BK659</f>
        <v>0</v>
      </c>
      <c r="L659" s="119"/>
      <c r="M659" s="123"/>
      <c r="N659" s="124"/>
      <c r="O659" s="124"/>
      <c r="P659" s="125">
        <f>SUM(P660:P661)</f>
        <v>0</v>
      </c>
      <c r="Q659" s="124"/>
      <c r="R659" s="125">
        <f>SUM(R660:R661)</f>
        <v>0</v>
      </c>
      <c r="S659" s="124"/>
      <c r="T659" s="126">
        <f>SUM(T660:T661)</f>
        <v>0</v>
      </c>
      <c r="AR659" s="120" t="s">
        <v>164</v>
      </c>
      <c r="AT659" s="127" t="s">
        <v>74</v>
      </c>
      <c r="AU659" s="127" t="s">
        <v>83</v>
      </c>
      <c r="AY659" s="120" t="s">
        <v>141</v>
      </c>
      <c r="BK659" s="128">
        <f>SUM(BK660:BK661)</f>
        <v>0</v>
      </c>
    </row>
    <row r="660" spans="1:65" s="2" customFormat="1" ht="14.4" customHeight="1">
      <c r="A660" s="30"/>
      <c r="B660" s="131"/>
      <c r="C660" s="132" t="s">
        <v>1457</v>
      </c>
      <c r="D660" s="132" t="s">
        <v>143</v>
      </c>
      <c r="E660" s="133" t="s">
        <v>1458</v>
      </c>
      <c r="F660" s="134" t="s">
        <v>1456</v>
      </c>
      <c r="G660" s="135" t="s">
        <v>1459</v>
      </c>
      <c r="H660" s="136">
        <v>2</v>
      </c>
      <c r="I660" s="137"/>
      <c r="J660" s="137">
        <f>ROUND(I660*H660,2)</f>
        <v>0</v>
      </c>
      <c r="K660" s="134" t="s">
        <v>147</v>
      </c>
      <c r="L660" s="31"/>
      <c r="M660" s="138" t="s">
        <v>3</v>
      </c>
      <c r="N660" s="139" t="s">
        <v>46</v>
      </c>
      <c r="O660" s="140">
        <v>0</v>
      </c>
      <c r="P660" s="140">
        <f>O660*H660</f>
        <v>0</v>
      </c>
      <c r="Q660" s="140">
        <v>0</v>
      </c>
      <c r="R660" s="140">
        <f>Q660*H660</f>
        <v>0</v>
      </c>
      <c r="S660" s="140">
        <v>0</v>
      </c>
      <c r="T660" s="141">
        <f>S660*H660</f>
        <v>0</v>
      </c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R660" s="142" t="s">
        <v>1460</v>
      </c>
      <c r="AT660" s="142" t="s">
        <v>143</v>
      </c>
      <c r="AU660" s="142" t="s">
        <v>85</v>
      </c>
      <c r="AY660" s="18" t="s">
        <v>141</v>
      </c>
      <c r="BE660" s="143">
        <f>IF(N660="základní",J660,0)</f>
        <v>0</v>
      </c>
      <c r="BF660" s="143">
        <f>IF(N660="snížená",J660,0)</f>
        <v>0</v>
      </c>
      <c r="BG660" s="143">
        <f>IF(N660="zákl. přenesená",J660,0)</f>
        <v>0</v>
      </c>
      <c r="BH660" s="143">
        <f>IF(N660="sníž. přenesená",J660,0)</f>
        <v>0</v>
      </c>
      <c r="BI660" s="143">
        <f>IF(N660="nulová",J660,0)</f>
        <v>0</v>
      </c>
      <c r="BJ660" s="18" t="s">
        <v>83</v>
      </c>
      <c r="BK660" s="143">
        <f>ROUND(I660*H660,2)</f>
        <v>0</v>
      </c>
      <c r="BL660" s="18" t="s">
        <v>1460</v>
      </c>
      <c r="BM660" s="142" t="s">
        <v>1461</v>
      </c>
    </row>
    <row r="661" spans="1:65" s="2" customFormat="1" ht="19.2">
      <c r="A661" s="30"/>
      <c r="B661" s="31"/>
      <c r="C661" s="30"/>
      <c r="D661" s="145" t="s">
        <v>309</v>
      </c>
      <c r="E661" s="30"/>
      <c r="F661" s="174" t="s">
        <v>1462</v>
      </c>
      <c r="G661" s="30"/>
      <c r="H661" s="30"/>
      <c r="I661" s="30"/>
      <c r="J661" s="30"/>
      <c r="K661" s="30"/>
      <c r="L661" s="31"/>
      <c r="M661" s="175"/>
      <c r="N661" s="176"/>
      <c r="O661" s="51"/>
      <c r="P661" s="51"/>
      <c r="Q661" s="51"/>
      <c r="R661" s="51"/>
      <c r="S661" s="51"/>
      <c r="T661" s="52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T661" s="18" t="s">
        <v>309</v>
      </c>
      <c r="AU661" s="18" t="s">
        <v>85</v>
      </c>
    </row>
    <row r="662" spans="1:65" s="12" customFormat="1" ht="22.95" customHeight="1">
      <c r="B662" s="119"/>
      <c r="D662" s="120" t="s">
        <v>74</v>
      </c>
      <c r="E662" s="129" t="s">
        <v>1463</v>
      </c>
      <c r="F662" s="129" t="s">
        <v>1464</v>
      </c>
      <c r="J662" s="130">
        <f>BK662</f>
        <v>0</v>
      </c>
      <c r="L662" s="119"/>
      <c r="M662" s="123"/>
      <c r="N662" s="124"/>
      <c r="O662" s="124"/>
      <c r="P662" s="125">
        <f>SUM(P663:P664)</f>
        <v>0</v>
      </c>
      <c r="Q662" s="124"/>
      <c r="R662" s="125">
        <f>SUM(R663:R664)</f>
        <v>0</v>
      </c>
      <c r="S662" s="124"/>
      <c r="T662" s="126">
        <f>SUM(T663:T664)</f>
        <v>0</v>
      </c>
      <c r="AR662" s="120" t="s">
        <v>164</v>
      </c>
      <c r="AT662" s="127" t="s">
        <v>74</v>
      </c>
      <c r="AU662" s="127" t="s">
        <v>83</v>
      </c>
      <c r="AY662" s="120" t="s">
        <v>141</v>
      </c>
      <c r="BK662" s="128">
        <f>SUM(BK663:BK664)</f>
        <v>0</v>
      </c>
    </row>
    <row r="663" spans="1:65" s="2" customFormat="1" ht="14.4" customHeight="1">
      <c r="A663" s="30"/>
      <c r="B663" s="131"/>
      <c r="C663" s="132" t="s">
        <v>1465</v>
      </c>
      <c r="D663" s="132" t="s">
        <v>143</v>
      </c>
      <c r="E663" s="133" t="s">
        <v>1466</v>
      </c>
      <c r="F663" s="134" t="s">
        <v>1464</v>
      </c>
      <c r="G663" s="135" t="s">
        <v>1459</v>
      </c>
      <c r="H663" s="136">
        <v>3.5</v>
      </c>
      <c r="I663" s="137"/>
      <c r="J663" s="137">
        <f>ROUND(I663*H663,2)</f>
        <v>0</v>
      </c>
      <c r="K663" s="134" t="s">
        <v>147</v>
      </c>
      <c r="L663" s="31"/>
      <c r="M663" s="138" t="s">
        <v>3</v>
      </c>
      <c r="N663" s="139" t="s">
        <v>46</v>
      </c>
      <c r="O663" s="140">
        <v>0</v>
      </c>
      <c r="P663" s="140">
        <f>O663*H663</f>
        <v>0</v>
      </c>
      <c r="Q663" s="140">
        <v>0</v>
      </c>
      <c r="R663" s="140">
        <f>Q663*H663</f>
        <v>0</v>
      </c>
      <c r="S663" s="140">
        <v>0</v>
      </c>
      <c r="T663" s="141">
        <f>S663*H663</f>
        <v>0</v>
      </c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R663" s="142" t="s">
        <v>1460</v>
      </c>
      <c r="AT663" s="142" t="s">
        <v>143</v>
      </c>
      <c r="AU663" s="142" t="s">
        <v>85</v>
      </c>
      <c r="AY663" s="18" t="s">
        <v>141</v>
      </c>
      <c r="BE663" s="143">
        <f>IF(N663="základní",J663,0)</f>
        <v>0</v>
      </c>
      <c r="BF663" s="143">
        <f>IF(N663="snížená",J663,0)</f>
        <v>0</v>
      </c>
      <c r="BG663" s="143">
        <f>IF(N663="zákl. přenesená",J663,0)</f>
        <v>0</v>
      </c>
      <c r="BH663" s="143">
        <f>IF(N663="sníž. přenesená",J663,0)</f>
        <v>0</v>
      </c>
      <c r="BI663" s="143">
        <f>IF(N663="nulová",J663,0)</f>
        <v>0</v>
      </c>
      <c r="BJ663" s="18" t="s">
        <v>83</v>
      </c>
      <c r="BK663" s="143">
        <f>ROUND(I663*H663,2)</f>
        <v>0</v>
      </c>
      <c r="BL663" s="18" t="s">
        <v>1460</v>
      </c>
      <c r="BM663" s="142" t="s">
        <v>1467</v>
      </c>
    </row>
    <row r="664" spans="1:65" s="2" customFormat="1" ht="19.2">
      <c r="A664" s="30"/>
      <c r="B664" s="31"/>
      <c r="C664" s="30"/>
      <c r="D664" s="145" t="s">
        <v>309</v>
      </c>
      <c r="E664" s="30"/>
      <c r="F664" s="174" t="s">
        <v>1462</v>
      </c>
      <c r="G664" s="30"/>
      <c r="H664" s="30"/>
      <c r="I664" s="30"/>
      <c r="J664" s="30"/>
      <c r="K664" s="30"/>
      <c r="L664" s="31"/>
      <c r="M664" s="177"/>
      <c r="N664" s="178"/>
      <c r="O664" s="179"/>
      <c r="P664" s="179"/>
      <c r="Q664" s="179"/>
      <c r="R664" s="179"/>
      <c r="S664" s="179"/>
      <c r="T664" s="18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T664" s="18" t="s">
        <v>309</v>
      </c>
      <c r="AU664" s="18" t="s">
        <v>85</v>
      </c>
    </row>
    <row r="665" spans="1:65" s="2" customFormat="1" ht="6.9" customHeight="1">
      <c r="A665" s="30"/>
      <c r="B665" s="40"/>
      <c r="C665" s="41"/>
      <c r="D665" s="41"/>
      <c r="E665" s="41"/>
      <c r="F665" s="41"/>
      <c r="G665" s="41"/>
      <c r="H665" s="41"/>
      <c r="I665" s="41"/>
      <c r="J665" s="41"/>
      <c r="K665" s="41"/>
      <c r="L665" s="31"/>
      <c r="M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</row>
  </sheetData>
  <autoFilter ref="C111:K664" xr:uid="{00000000-0009-0000-0000-000001000000}"/>
  <mergeCells count="9">
    <mergeCell ref="E50:H50"/>
    <mergeCell ref="E102:H102"/>
    <mergeCell ref="E104:H10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8"/>
  <sheetViews>
    <sheetView showGridLines="0" zoomScale="110" zoomScaleNormal="110" workbookViewId="0"/>
  </sheetViews>
  <sheetFormatPr defaultRowHeight="10.199999999999999"/>
  <cols>
    <col min="1" max="1" width="8.28515625" style="181" customWidth="1"/>
    <col min="2" max="2" width="1.7109375" style="181" customWidth="1"/>
    <col min="3" max="4" width="5" style="181" customWidth="1"/>
    <col min="5" max="5" width="11.7109375" style="181" customWidth="1"/>
    <col min="6" max="6" width="9.140625" style="181" customWidth="1"/>
    <col min="7" max="7" width="5" style="181" customWidth="1"/>
    <col min="8" max="8" width="77.85546875" style="181" customWidth="1"/>
    <col min="9" max="10" width="20" style="181" customWidth="1"/>
    <col min="11" max="11" width="1.7109375" style="181" customWidth="1"/>
  </cols>
  <sheetData>
    <row r="1" spans="2:11" s="1" customFormat="1" ht="37.5" customHeight="1"/>
    <row r="2" spans="2:11" s="1" customFormat="1" ht="7.5" customHeight="1">
      <c r="B2" s="182"/>
      <c r="C2" s="183"/>
      <c r="D2" s="183"/>
      <c r="E2" s="183"/>
      <c r="F2" s="183"/>
      <c r="G2" s="183"/>
      <c r="H2" s="183"/>
      <c r="I2" s="183"/>
      <c r="J2" s="183"/>
      <c r="K2" s="184"/>
    </row>
    <row r="3" spans="2:11" s="16" customFormat="1" ht="45" customHeight="1">
      <c r="B3" s="185"/>
      <c r="C3" s="299" t="s">
        <v>1468</v>
      </c>
      <c r="D3" s="299"/>
      <c r="E3" s="299"/>
      <c r="F3" s="299"/>
      <c r="G3" s="299"/>
      <c r="H3" s="299"/>
      <c r="I3" s="299"/>
      <c r="J3" s="299"/>
      <c r="K3" s="186"/>
    </row>
    <row r="4" spans="2:11" s="1" customFormat="1" ht="25.5" customHeight="1">
      <c r="B4" s="187"/>
      <c r="C4" s="304" t="s">
        <v>1469</v>
      </c>
      <c r="D4" s="304"/>
      <c r="E4" s="304"/>
      <c r="F4" s="304"/>
      <c r="G4" s="304"/>
      <c r="H4" s="304"/>
      <c r="I4" s="304"/>
      <c r="J4" s="304"/>
      <c r="K4" s="188"/>
    </row>
    <row r="5" spans="2:11" s="1" customFormat="1" ht="5.25" customHeight="1">
      <c r="B5" s="187"/>
      <c r="C5" s="189"/>
      <c r="D5" s="189"/>
      <c r="E5" s="189"/>
      <c r="F5" s="189"/>
      <c r="G5" s="189"/>
      <c r="H5" s="189"/>
      <c r="I5" s="189"/>
      <c r="J5" s="189"/>
      <c r="K5" s="188"/>
    </row>
    <row r="6" spans="2:11" s="1" customFormat="1" ht="15" customHeight="1">
      <c r="B6" s="187"/>
      <c r="C6" s="303" t="s">
        <v>1470</v>
      </c>
      <c r="D6" s="303"/>
      <c r="E6" s="303"/>
      <c r="F6" s="303"/>
      <c r="G6" s="303"/>
      <c r="H6" s="303"/>
      <c r="I6" s="303"/>
      <c r="J6" s="303"/>
      <c r="K6" s="188"/>
    </row>
    <row r="7" spans="2:11" s="1" customFormat="1" ht="15" customHeight="1">
      <c r="B7" s="191"/>
      <c r="C7" s="303" t="s">
        <v>1471</v>
      </c>
      <c r="D7" s="303"/>
      <c r="E7" s="303"/>
      <c r="F7" s="303"/>
      <c r="G7" s="303"/>
      <c r="H7" s="303"/>
      <c r="I7" s="303"/>
      <c r="J7" s="303"/>
      <c r="K7" s="188"/>
    </row>
    <row r="8" spans="2:11" s="1" customFormat="1" ht="12.75" customHeight="1">
      <c r="B8" s="191"/>
      <c r="C8" s="190"/>
      <c r="D8" s="190"/>
      <c r="E8" s="190"/>
      <c r="F8" s="190"/>
      <c r="G8" s="190"/>
      <c r="H8" s="190"/>
      <c r="I8" s="190"/>
      <c r="J8" s="190"/>
      <c r="K8" s="188"/>
    </row>
    <row r="9" spans="2:11" s="1" customFormat="1" ht="15" customHeight="1">
      <c r="B9" s="191"/>
      <c r="C9" s="303" t="s">
        <v>1472</v>
      </c>
      <c r="D9" s="303"/>
      <c r="E9" s="303"/>
      <c r="F9" s="303"/>
      <c r="G9" s="303"/>
      <c r="H9" s="303"/>
      <c r="I9" s="303"/>
      <c r="J9" s="303"/>
      <c r="K9" s="188"/>
    </row>
    <row r="10" spans="2:11" s="1" customFormat="1" ht="15" customHeight="1">
      <c r="B10" s="191"/>
      <c r="C10" s="190"/>
      <c r="D10" s="303" t="s">
        <v>1473</v>
      </c>
      <c r="E10" s="303"/>
      <c r="F10" s="303"/>
      <c r="G10" s="303"/>
      <c r="H10" s="303"/>
      <c r="I10" s="303"/>
      <c r="J10" s="303"/>
      <c r="K10" s="188"/>
    </row>
    <row r="11" spans="2:11" s="1" customFormat="1" ht="15" customHeight="1">
      <c r="B11" s="191"/>
      <c r="C11" s="192"/>
      <c r="D11" s="303" t="s">
        <v>1474</v>
      </c>
      <c r="E11" s="303"/>
      <c r="F11" s="303"/>
      <c r="G11" s="303"/>
      <c r="H11" s="303"/>
      <c r="I11" s="303"/>
      <c r="J11" s="303"/>
      <c r="K11" s="188"/>
    </row>
    <row r="12" spans="2:11" s="1" customFormat="1" ht="15" customHeight="1">
      <c r="B12" s="191"/>
      <c r="C12" s="192"/>
      <c r="D12" s="190"/>
      <c r="E12" s="190"/>
      <c r="F12" s="190"/>
      <c r="G12" s="190"/>
      <c r="H12" s="190"/>
      <c r="I12" s="190"/>
      <c r="J12" s="190"/>
      <c r="K12" s="188"/>
    </row>
    <row r="13" spans="2:11" s="1" customFormat="1" ht="15" customHeight="1">
      <c r="B13" s="191"/>
      <c r="C13" s="192"/>
      <c r="D13" s="193" t="s">
        <v>1475</v>
      </c>
      <c r="E13" s="190"/>
      <c r="F13" s="190"/>
      <c r="G13" s="190"/>
      <c r="H13" s="190"/>
      <c r="I13" s="190"/>
      <c r="J13" s="190"/>
      <c r="K13" s="188"/>
    </row>
    <row r="14" spans="2:11" s="1" customFormat="1" ht="12.75" customHeight="1">
      <c r="B14" s="191"/>
      <c r="C14" s="192"/>
      <c r="D14" s="192"/>
      <c r="E14" s="192"/>
      <c r="F14" s="192"/>
      <c r="G14" s="192"/>
      <c r="H14" s="192"/>
      <c r="I14" s="192"/>
      <c r="J14" s="192"/>
      <c r="K14" s="188"/>
    </row>
    <row r="15" spans="2:11" s="1" customFormat="1" ht="15" customHeight="1">
      <c r="B15" s="191"/>
      <c r="C15" s="192"/>
      <c r="D15" s="303" t="s">
        <v>1476</v>
      </c>
      <c r="E15" s="303"/>
      <c r="F15" s="303"/>
      <c r="G15" s="303"/>
      <c r="H15" s="303"/>
      <c r="I15" s="303"/>
      <c r="J15" s="303"/>
      <c r="K15" s="188"/>
    </row>
    <row r="16" spans="2:11" s="1" customFormat="1" ht="15" customHeight="1">
      <c r="B16" s="191"/>
      <c r="C16" s="192"/>
      <c r="D16" s="303" t="s">
        <v>1477</v>
      </c>
      <c r="E16" s="303"/>
      <c r="F16" s="303"/>
      <c r="G16" s="303"/>
      <c r="H16" s="303"/>
      <c r="I16" s="303"/>
      <c r="J16" s="303"/>
      <c r="K16" s="188"/>
    </row>
    <row r="17" spans="2:11" s="1" customFormat="1" ht="15" customHeight="1">
      <c r="B17" s="191"/>
      <c r="C17" s="192"/>
      <c r="D17" s="303" t="s">
        <v>1478</v>
      </c>
      <c r="E17" s="303"/>
      <c r="F17" s="303"/>
      <c r="G17" s="303"/>
      <c r="H17" s="303"/>
      <c r="I17" s="303"/>
      <c r="J17" s="303"/>
      <c r="K17" s="188"/>
    </row>
    <row r="18" spans="2:11" s="1" customFormat="1" ht="15" customHeight="1">
      <c r="B18" s="191"/>
      <c r="C18" s="192"/>
      <c r="D18" s="192"/>
      <c r="E18" s="194" t="s">
        <v>82</v>
      </c>
      <c r="F18" s="303" t="s">
        <v>1479</v>
      </c>
      <c r="G18" s="303"/>
      <c r="H18" s="303"/>
      <c r="I18" s="303"/>
      <c r="J18" s="303"/>
      <c r="K18" s="188"/>
    </row>
    <row r="19" spans="2:11" s="1" customFormat="1" ht="15" customHeight="1">
      <c r="B19" s="191"/>
      <c r="C19" s="192"/>
      <c r="D19" s="192"/>
      <c r="E19" s="194" t="s">
        <v>1480</v>
      </c>
      <c r="F19" s="303" t="s">
        <v>1481</v>
      </c>
      <c r="G19" s="303"/>
      <c r="H19" s="303"/>
      <c r="I19" s="303"/>
      <c r="J19" s="303"/>
      <c r="K19" s="188"/>
    </row>
    <row r="20" spans="2:11" s="1" customFormat="1" ht="15" customHeight="1">
      <c r="B20" s="191"/>
      <c r="C20" s="192"/>
      <c r="D20" s="192"/>
      <c r="E20" s="194" t="s">
        <v>1482</v>
      </c>
      <c r="F20" s="303" t="s">
        <v>1483</v>
      </c>
      <c r="G20" s="303"/>
      <c r="H20" s="303"/>
      <c r="I20" s="303"/>
      <c r="J20" s="303"/>
      <c r="K20" s="188"/>
    </row>
    <row r="21" spans="2:11" s="1" customFormat="1" ht="15" customHeight="1">
      <c r="B21" s="191"/>
      <c r="C21" s="192"/>
      <c r="D21" s="192"/>
      <c r="E21" s="194" t="s">
        <v>1484</v>
      </c>
      <c r="F21" s="303" t="s">
        <v>1485</v>
      </c>
      <c r="G21" s="303"/>
      <c r="H21" s="303"/>
      <c r="I21" s="303"/>
      <c r="J21" s="303"/>
      <c r="K21" s="188"/>
    </row>
    <row r="22" spans="2:11" s="1" customFormat="1" ht="15" customHeight="1">
      <c r="B22" s="191"/>
      <c r="C22" s="192"/>
      <c r="D22" s="192"/>
      <c r="E22" s="194" t="s">
        <v>1447</v>
      </c>
      <c r="F22" s="303" t="s">
        <v>1448</v>
      </c>
      <c r="G22" s="303"/>
      <c r="H22" s="303"/>
      <c r="I22" s="303"/>
      <c r="J22" s="303"/>
      <c r="K22" s="188"/>
    </row>
    <row r="23" spans="2:11" s="1" customFormat="1" ht="15" customHeight="1">
      <c r="B23" s="191"/>
      <c r="C23" s="192"/>
      <c r="D23" s="192"/>
      <c r="E23" s="194" t="s">
        <v>1486</v>
      </c>
      <c r="F23" s="303" t="s">
        <v>1487</v>
      </c>
      <c r="G23" s="303"/>
      <c r="H23" s="303"/>
      <c r="I23" s="303"/>
      <c r="J23" s="303"/>
      <c r="K23" s="188"/>
    </row>
    <row r="24" spans="2:11" s="1" customFormat="1" ht="12.75" customHeight="1">
      <c r="B24" s="191"/>
      <c r="C24" s="192"/>
      <c r="D24" s="192"/>
      <c r="E24" s="192"/>
      <c r="F24" s="192"/>
      <c r="G24" s="192"/>
      <c r="H24" s="192"/>
      <c r="I24" s="192"/>
      <c r="J24" s="192"/>
      <c r="K24" s="188"/>
    </row>
    <row r="25" spans="2:11" s="1" customFormat="1" ht="15" customHeight="1">
      <c r="B25" s="191"/>
      <c r="C25" s="303" t="s">
        <v>1488</v>
      </c>
      <c r="D25" s="303"/>
      <c r="E25" s="303"/>
      <c r="F25" s="303"/>
      <c r="G25" s="303"/>
      <c r="H25" s="303"/>
      <c r="I25" s="303"/>
      <c r="J25" s="303"/>
      <c r="K25" s="188"/>
    </row>
    <row r="26" spans="2:11" s="1" customFormat="1" ht="15" customHeight="1">
      <c r="B26" s="191"/>
      <c r="C26" s="303" t="s">
        <v>1489</v>
      </c>
      <c r="D26" s="303"/>
      <c r="E26" s="303"/>
      <c r="F26" s="303"/>
      <c r="G26" s="303"/>
      <c r="H26" s="303"/>
      <c r="I26" s="303"/>
      <c r="J26" s="303"/>
      <c r="K26" s="188"/>
    </row>
    <row r="27" spans="2:11" s="1" customFormat="1" ht="15" customHeight="1">
      <c r="B27" s="191"/>
      <c r="C27" s="190"/>
      <c r="D27" s="303" t="s">
        <v>1490</v>
      </c>
      <c r="E27" s="303"/>
      <c r="F27" s="303"/>
      <c r="G27" s="303"/>
      <c r="H27" s="303"/>
      <c r="I27" s="303"/>
      <c r="J27" s="303"/>
      <c r="K27" s="188"/>
    </row>
    <row r="28" spans="2:11" s="1" customFormat="1" ht="15" customHeight="1">
      <c r="B28" s="191"/>
      <c r="C28" s="192"/>
      <c r="D28" s="303" t="s">
        <v>1491</v>
      </c>
      <c r="E28" s="303"/>
      <c r="F28" s="303"/>
      <c r="G28" s="303"/>
      <c r="H28" s="303"/>
      <c r="I28" s="303"/>
      <c r="J28" s="303"/>
      <c r="K28" s="188"/>
    </row>
    <row r="29" spans="2:11" s="1" customFormat="1" ht="12.75" customHeight="1">
      <c r="B29" s="191"/>
      <c r="C29" s="192"/>
      <c r="D29" s="192"/>
      <c r="E29" s="192"/>
      <c r="F29" s="192"/>
      <c r="G29" s="192"/>
      <c r="H29" s="192"/>
      <c r="I29" s="192"/>
      <c r="J29" s="192"/>
      <c r="K29" s="188"/>
    </row>
    <row r="30" spans="2:11" s="1" customFormat="1" ht="15" customHeight="1">
      <c r="B30" s="191"/>
      <c r="C30" s="192"/>
      <c r="D30" s="303" t="s">
        <v>1492</v>
      </c>
      <c r="E30" s="303"/>
      <c r="F30" s="303"/>
      <c r="G30" s="303"/>
      <c r="H30" s="303"/>
      <c r="I30" s="303"/>
      <c r="J30" s="303"/>
      <c r="K30" s="188"/>
    </row>
    <row r="31" spans="2:11" s="1" customFormat="1" ht="15" customHeight="1">
      <c r="B31" s="191"/>
      <c r="C31" s="192"/>
      <c r="D31" s="303" t="s">
        <v>1493</v>
      </c>
      <c r="E31" s="303"/>
      <c r="F31" s="303"/>
      <c r="G31" s="303"/>
      <c r="H31" s="303"/>
      <c r="I31" s="303"/>
      <c r="J31" s="303"/>
      <c r="K31" s="188"/>
    </row>
    <row r="32" spans="2:11" s="1" customFormat="1" ht="12.75" customHeight="1">
      <c r="B32" s="191"/>
      <c r="C32" s="192"/>
      <c r="D32" s="192"/>
      <c r="E32" s="192"/>
      <c r="F32" s="192"/>
      <c r="G32" s="192"/>
      <c r="H32" s="192"/>
      <c r="I32" s="192"/>
      <c r="J32" s="192"/>
      <c r="K32" s="188"/>
    </row>
    <row r="33" spans="2:11" s="1" customFormat="1" ht="15" customHeight="1">
      <c r="B33" s="191"/>
      <c r="C33" s="192"/>
      <c r="D33" s="303" t="s">
        <v>1494</v>
      </c>
      <c r="E33" s="303"/>
      <c r="F33" s="303"/>
      <c r="G33" s="303"/>
      <c r="H33" s="303"/>
      <c r="I33" s="303"/>
      <c r="J33" s="303"/>
      <c r="K33" s="188"/>
    </row>
    <row r="34" spans="2:11" s="1" customFormat="1" ht="15" customHeight="1">
      <c r="B34" s="191"/>
      <c r="C34" s="192"/>
      <c r="D34" s="303" t="s">
        <v>1495</v>
      </c>
      <c r="E34" s="303"/>
      <c r="F34" s="303"/>
      <c r="G34" s="303"/>
      <c r="H34" s="303"/>
      <c r="I34" s="303"/>
      <c r="J34" s="303"/>
      <c r="K34" s="188"/>
    </row>
    <row r="35" spans="2:11" s="1" customFormat="1" ht="15" customHeight="1">
      <c r="B35" s="191"/>
      <c r="C35" s="192"/>
      <c r="D35" s="303" t="s">
        <v>1496</v>
      </c>
      <c r="E35" s="303"/>
      <c r="F35" s="303"/>
      <c r="G35" s="303"/>
      <c r="H35" s="303"/>
      <c r="I35" s="303"/>
      <c r="J35" s="303"/>
      <c r="K35" s="188"/>
    </row>
    <row r="36" spans="2:11" s="1" customFormat="1" ht="15" customHeight="1">
      <c r="B36" s="191"/>
      <c r="C36" s="192"/>
      <c r="D36" s="190"/>
      <c r="E36" s="193" t="s">
        <v>127</v>
      </c>
      <c r="F36" s="190"/>
      <c r="G36" s="303" t="s">
        <v>1497</v>
      </c>
      <c r="H36" s="303"/>
      <c r="I36" s="303"/>
      <c r="J36" s="303"/>
      <c r="K36" s="188"/>
    </row>
    <row r="37" spans="2:11" s="1" customFormat="1" ht="30.75" customHeight="1">
      <c r="B37" s="191"/>
      <c r="C37" s="192"/>
      <c r="D37" s="190"/>
      <c r="E37" s="193" t="s">
        <v>1498</v>
      </c>
      <c r="F37" s="190"/>
      <c r="G37" s="303" t="s">
        <v>1499</v>
      </c>
      <c r="H37" s="303"/>
      <c r="I37" s="303"/>
      <c r="J37" s="303"/>
      <c r="K37" s="188"/>
    </row>
    <row r="38" spans="2:11" s="1" customFormat="1" ht="15" customHeight="1">
      <c r="B38" s="191"/>
      <c r="C38" s="192"/>
      <c r="D38" s="190"/>
      <c r="E38" s="193" t="s">
        <v>56</v>
      </c>
      <c r="F38" s="190"/>
      <c r="G38" s="303" t="s">
        <v>1500</v>
      </c>
      <c r="H38" s="303"/>
      <c r="I38" s="303"/>
      <c r="J38" s="303"/>
      <c r="K38" s="188"/>
    </row>
    <row r="39" spans="2:11" s="1" customFormat="1" ht="15" customHeight="1">
      <c r="B39" s="191"/>
      <c r="C39" s="192"/>
      <c r="D39" s="190"/>
      <c r="E39" s="193" t="s">
        <v>57</v>
      </c>
      <c r="F39" s="190"/>
      <c r="G39" s="303" t="s">
        <v>1501</v>
      </c>
      <c r="H39" s="303"/>
      <c r="I39" s="303"/>
      <c r="J39" s="303"/>
      <c r="K39" s="188"/>
    </row>
    <row r="40" spans="2:11" s="1" customFormat="1" ht="15" customHeight="1">
      <c r="B40" s="191"/>
      <c r="C40" s="192"/>
      <c r="D40" s="190"/>
      <c r="E40" s="193" t="s">
        <v>128</v>
      </c>
      <c r="F40" s="190"/>
      <c r="G40" s="303" t="s">
        <v>1502</v>
      </c>
      <c r="H40" s="303"/>
      <c r="I40" s="303"/>
      <c r="J40" s="303"/>
      <c r="K40" s="188"/>
    </row>
    <row r="41" spans="2:11" s="1" customFormat="1" ht="15" customHeight="1">
      <c r="B41" s="191"/>
      <c r="C41" s="192"/>
      <c r="D41" s="190"/>
      <c r="E41" s="193" t="s">
        <v>129</v>
      </c>
      <c r="F41" s="190"/>
      <c r="G41" s="303" t="s">
        <v>1503</v>
      </c>
      <c r="H41" s="303"/>
      <c r="I41" s="303"/>
      <c r="J41" s="303"/>
      <c r="K41" s="188"/>
    </row>
    <row r="42" spans="2:11" s="1" customFormat="1" ht="15" customHeight="1">
      <c r="B42" s="191"/>
      <c r="C42" s="192"/>
      <c r="D42" s="190"/>
      <c r="E42" s="193" t="s">
        <v>1504</v>
      </c>
      <c r="F42" s="190"/>
      <c r="G42" s="303" t="s">
        <v>1505</v>
      </c>
      <c r="H42" s="303"/>
      <c r="I42" s="303"/>
      <c r="J42" s="303"/>
      <c r="K42" s="188"/>
    </row>
    <row r="43" spans="2:11" s="1" customFormat="1" ht="15" customHeight="1">
      <c r="B43" s="191"/>
      <c r="C43" s="192"/>
      <c r="D43" s="190"/>
      <c r="E43" s="193"/>
      <c r="F43" s="190"/>
      <c r="G43" s="303" t="s">
        <v>1506</v>
      </c>
      <c r="H43" s="303"/>
      <c r="I43" s="303"/>
      <c r="J43" s="303"/>
      <c r="K43" s="188"/>
    </row>
    <row r="44" spans="2:11" s="1" customFormat="1" ht="15" customHeight="1">
      <c r="B44" s="191"/>
      <c r="C44" s="192"/>
      <c r="D44" s="190"/>
      <c r="E44" s="193" t="s">
        <v>1507</v>
      </c>
      <c r="F44" s="190"/>
      <c r="G44" s="303" t="s">
        <v>1508</v>
      </c>
      <c r="H44" s="303"/>
      <c r="I44" s="303"/>
      <c r="J44" s="303"/>
      <c r="K44" s="188"/>
    </row>
    <row r="45" spans="2:11" s="1" customFormat="1" ht="15" customHeight="1">
      <c r="B45" s="191"/>
      <c r="C45" s="192"/>
      <c r="D45" s="190"/>
      <c r="E45" s="193" t="s">
        <v>131</v>
      </c>
      <c r="F45" s="190"/>
      <c r="G45" s="303" t="s">
        <v>1509</v>
      </c>
      <c r="H45" s="303"/>
      <c r="I45" s="303"/>
      <c r="J45" s="303"/>
      <c r="K45" s="188"/>
    </row>
    <row r="46" spans="2:11" s="1" customFormat="1" ht="12.75" customHeight="1">
      <c r="B46" s="191"/>
      <c r="C46" s="192"/>
      <c r="D46" s="190"/>
      <c r="E46" s="190"/>
      <c r="F46" s="190"/>
      <c r="G46" s="190"/>
      <c r="H46" s="190"/>
      <c r="I46" s="190"/>
      <c r="J46" s="190"/>
      <c r="K46" s="188"/>
    </row>
    <row r="47" spans="2:11" s="1" customFormat="1" ht="15" customHeight="1">
      <c r="B47" s="191"/>
      <c r="C47" s="192"/>
      <c r="D47" s="303" t="s">
        <v>1510</v>
      </c>
      <c r="E47" s="303"/>
      <c r="F47" s="303"/>
      <c r="G47" s="303"/>
      <c r="H47" s="303"/>
      <c r="I47" s="303"/>
      <c r="J47" s="303"/>
      <c r="K47" s="188"/>
    </row>
    <row r="48" spans="2:11" s="1" customFormat="1" ht="15" customHeight="1">
      <c r="B48" s="191"/>
      <c r="C48" s="192"/>
      <c r="D48" s="192"/>
      <c r="E48" s="303" t="s">
        <v>1511</v>
      </c>
      <c r="F48" s="303"/>
      <c r="G48" s="303"/>
      <c r="H48" s="303"/>
      <c r="I48" s="303"/>
      <c r="J48" s="303"/>
      <c r="K48" s="188"/>
    </row>
    <row r="49" spans="2:11" s="1" customFormat="1" ht="15" customHeight="1">
      <c r="B49" s="191"/>
      <c r="C49" s="192"/>
      <c r="D49" s="192"/>
      <c r="E49" s="303" t="s">
        <v>1512</v>
      </c>
      <c r="F49" s="303"/>
      <c r="G49" s="303"/>
      <c r="H49" s="303"/>
      <c r="I49" s="303"/>
      <c r="J49" s="303"/>
      <c r="K49" s="188"/>
    </row>
    <row r="50" spans="2:11" s="1" customFormat="1" ht="15" customHeight="1">
      <c r="B50" s="191"/>
      <c r="C50" s="192"/>
      <c r="D50" s="192"/>
      <c r="E50" s="303" t="s">
        <v>1513</v>
      </c>
      <c r="F50" s="303"/>
      <c r="G50" s="303"/>
      <c r="H50" s="303"/>
      <c r="I50" s="303"/>
      <c r="J50" s="303"/>
      <c r="K50" s="188"/>
    </row>
    <row r="51" spans="2:11" s="1" customFormat="1" ht="15" customHeight="1">
      <c r="B51" s="191"/>
      <c r="C51" s="192"/>
      <c r="D51" s="303" t="s">
        <v>1514</v>
      </c>
      <c r="E51" s="303"/>
      <c r="F51" s="303"/>
      <c r="G51" s="303"/>
      <c r="H51" s="303"/>
      <c r="I51" s="303"/>
      <c r="J51" s="303"/>
      <c r="K51" s="188"/>
    </row>
    <row r="52" spans="2:11" s="1" customFormat="1" ht="25.5" customHeight="1">
      <c r="B52" s="187"/>
      <c r="C52" s="304" t="s">
        <v>1515</v>
      </c>
      <c r="D52" s="304"/>
      <c r="E52" s="304"/>
      <c r="F52" s="304"/>
      <c r="G52" s="304"/>
      <c r="H52" s="304"/>
      <c r="I52" s="304"/>
      <c r="J52" s="304"/>
      <c r="K52" s="188"/>
    </row>
    <row r="53" spans="2:11" s="1" customFormat="1" ht="5.25" customHeight="1">
      <c r="B53" s="187"/>
      <c r="C53" s="189"/>
      <c r="D53" s="189"/>
      <c r="E53" s="189"/>
      <c r="F53" s="189"/>
      <c r="G53" s="189"/>
      <c r="H53" s="189"/>
      <c r="I53" s="189"/>
      <c r="J53" s="189"/>
      <c r="K53" s="188"/>
    </row>
    <row r="54" spans="2:11" s="1" customFormat="1" ht="15" customHeight="1">
      <c r="B54" s="187"/>
      <c r="C54" s="303" t="s">
        <v>1516</v>
      </c>
      <c r="D54" s="303"/>
      <c r="E54" s="303"/>
      <c r="F54" s="303"/>
      <c r="G54" s="303"/>
      <c r="H54" s="303"/>
      <c r="I54" s="303"/>
      <c r="J54" s="303"/>
      <c r="K54" s="188"/>
    </row>
    <row r="55" spans="2:11" s="1" customFormat="1" ht="15" customHeight="1">
      <c r="B55" s="187"/>
      <c r="C55" s="303" t="s">
        <v>1517</v>
      </c>
      <c r="D55" s="303"/>
      <c r="E55" s="303"/>
      <c r="F55" s="303"/>
      <c r="G55" s="303"/>
      <c r="H55" s="303"/>
      <c r="I55" s="303"/>
      <c r="J55" s="303"/>
      <c r="K55" s="188"/>
    </row>
    <row r="56" spans="2:11" s="1" customFormat="1" ht="12.75" customHeight="1">
      <c r="B56" s="187"/>
      <c r="C56" s="190"/>
      <c r="D56" s="190"/>
      <c r="E56" s="190"/>
      <c r="F56" s="190"/>
      <c r="G56" s="190"/>
      <c r="H56" s="190"/>
      <c r="I56" s="190"/>
      <c r="J56" s="190"/>
      <c r="K56" s="188"/>
    </row>
    <row r="57" spans="2:11" s="1" customFormat="1" ht="15" customHeight="1">
      <c r="B57" s="187"/>
      <c r="C57" s="303" t="s">
        <v>1518</v>
      </c>
      <c r="D57" s="303"/>
      <c r="E57" s="303"/>
      <c r="F57" s="303"/>
      <c r="G57" s="303"/>
      <c r="H57" s="303"/>
      <c r="I57" s="303"/>
      <c r="J57" s="303"/>
      <c r="K57" s="188"/>
    </row>
    <row r="58" spans="2:11" s="1" customFormat="1" ht="15" customHeight="1">
      <c r="B58" s="187"/>
      <c r="C58" s="192"/>
      <c r="D58" s="303" t="s">
        <v>1519</v>
      </c>
      <c r="E58" s="303"/>
      <c r="F58" s="303"/>
      <c r="G58" s="303"/>
      <c r="H58" s="303"/>
      <c r="I58" s="303"/>
      <c r="J58" s="303"/>
      <c r="K58" s="188"/>
    </row>
    <row r="59" spans="2:11" s="1" customFormat="1" ht="15" customHeight="1">
      <c r="B59" s="187"/>
      <c r="C59" s="192"/>
      <c r="D59" s="303" t="s">
        <v>1520</v>
      </c>
      <c r="E59" s="303"/>
      <c r="F59" s="303"/>
      <c r="G59" s="303"/>
      <c r="H59" s="303"/>
      <c r="I59" s="303"/>
      <c r="J59" s="303"/>
      <c r="K59" s="188"/>
    </row>
    <row r="60" spans="2:11" s="1" customFormat="1" ht="15" customHeight="1">
      <c r="B60" s="187"/>
      <c r="C60" s="192"/>
      <c r="D60" s="303" t="s">
        <v>1521</v>
      </c>
      <c r="E60" s="303"/>
      <c r="F60" s="303"/>
      <c r="G60" s="303"/>
      <c r="H60" s="303"/>
      <c r="I60" s="303"/>
      <c r="J60" s="303"/>
      <c r="K60" s="188"/>
    </row>
    <row r="61" spans="2:11" s="1" customFormat="1" ht="15" customHeight="1">
      <c r="B61" s="187"/>
      <c r="C61" s="192"/>
      <c r="D61" s="303" t="s">
        <v>1522</v>
      </c>
      <c r="E61" s="303"/>
      <c r="F61" s="303"/>
      <c r="G61" s="303"/>
      <c r="H61" s="303"/>
      <c r="I61" s="303"/>
      <c r="J61" s="303"/>
      <c r="K61" s="188"/>
    </row>
    <row r="62" spans="2:11" s="1" customFormat="1" ht="15" customHeight="1">
      <c r="B62" s="187"/>
      <c r="C62" s="192"/>
      <c r="D62" s="305" t="s">
        <v>1523</v>
      </c>
      <c r="E62" s="305"/>
      <c r="F62" s="305"/>
      <c r="G62" s="305"/>
      <c r="H62" s="305"/>
      <c r="I62" s="305"/>
      <c r="J62" s="305"/>
      <c r="K62" s="188"/>
    </row>
    <row r="63" spans="2:11" s="1" customFormat="1" ht="15" customHeight="1">
      <c r="B63" s="187"/>
      <c r="C63" s="192"/>
      <c r="D63" s="303" t="s">
        <v>1524</v>
      </c>
      <c r="E63" s="303"/>
      <c r="F63" s="303"/>
      <c r="G63" s="303"/>
      <c r="H63" s="303"/>
      <c r="I63" s="303"/>
      <c r="J63" s="303"/>
      <c r="K63" s="188"/>
    </row>
    <row r="64" spans="2:11" s="1" customFormat="1" ht="12.75" customHeight="1">
      <c r="B64" s="187"/>
      <c r="C64" s="192"/>
      <c r="D64" s="192"/>
      <c r="E64" s="195"/>
      <c r="F64" s="192"/>
      <c r="G64" s="192"/>
      <c r="H64" s="192"/>
      <c r="I64" s="192"/>
      <c r="J64" s="192"/>
      <c r="K64" s="188"/>
    </row>
    <row r="65" spans="2:11" s="1" customFormat="1" ht="15" customHeight="1">
      <c r="B65" s="187"/>
      <c r="C65" s="192"/>
      <c r="D65" s="303" t="s">
        <v>1525</v>
      </c>
      <c r="E65" s="303"/>
      <c r="F65" s="303"/>
      <c r="G65" s="303"/>
      <c r="H65" s="303"/>
      <c r="I65" s="303"/>
      <c r="J65" s="303"/>
      <c r="K65" s="188"/>
    </row>
    <row r="66" spans="2:11" s="1" customFormat="1" ht="15" customHeight="1">
      <c r="B66" s="187"/>
      <c r="C66" s="192"/>
      <c r="D66" s="305" t="s">
        <v>1526</v>
      </c>
      <c r="E66" s="305"/>
      <c r="F66" s="305"/>
      <c r="G66" s="305"/>
      <c r="H66" s="305"/>
      <c r="I66" s="305"/>
      <c r="J66" s="305"/>
      <c r="K66" s="188"/>
    </row>
    <row r="67" spans="2:11" s="1" customFormat="1" ht="15" customHeight="1">
      <c r="B67" s="187"/>
      <c r="C67" s="192"/>
      <c r="D67" s="303" t="s">
        <v>1527</v>
      </c>
      <c r="E67" s="303"/>
      <c r="F67" s="303"/>
      <c r="G67" s="303"/>
      <c r="H67" s="303"/>
      <c r="I67" s="303"/>
      <c r="J67" s="303"/>
      <c r="K67" s="188"/>
    </row>
    <row r="68" spans="2:11" s="1" customFormat="1" ht="15" customHeight="1">
      <c r="B68" s="187"/>
      <c r="C68" s="192"/>
      <c r="D68" s="303" t="s">
        <v>1528</v>
      </c>
      <c r="E68" s="303"/>
      <c r="F68" s="303"/>
      <c r="G68" s="303"/>
      <c r="H68" s="303"/>
      <c r="I68" s="303"/>
      <c r="J68" s="303"/>
      <c r="K68" s="188"/>
    </row>
    <row r="69" spans="2:11" s="1" customFormat="1" ht="15" customHeight="1">
      <c r="B69" s="187"/>
      <c r="C69" s="192"/>
      <c r="D69" s="303" t="s">
        <v>1529</v>
      </c>
      <c r="E69" s="303"/>
      <c r="F69" s="303"/>
      <c r="G69" s="303"/>
      <c r="H69" s="303"/>
      <c r="I69" s="303"/>
      <c r="J69" s="303"/>
      <c r="K69" s="188"/>
    </row>
    <row r="70" spans="2:11" s="1" customFormat="1" ht="15" customHeight="1">
      <c r="B70" s="187"/>
      <c r="C70" s="192"/>
      <c r="D70" s="303" t="s">
        <v>1530</v>
      </c>
      <c r="E70" s="303"/>
      <c r="F70" s="303"/>
      <c r="G70" s="303"/>
      <c r="H70" s="303"/>
      <c r="I70" s="303"/>
      <c r="J70" s="303"/>
      <c r="K70" s="188"/>
    </row>
    <row r="71" spans="2:11" s="1" customFormat="1" ht="12.75" customHeight="1">
      <c r="B71" s="196"/>
      <c r="C71" s="197"/>
      <c r="D71" s="197"/>
      <c r="E71" s="197"/>
      <c r="F71" s="197"/>
      <c r="G71" s="197"/>
      <c r="H71" s="197"/>
      <c r="I71" s="197"/>
      <c r="J71" s="197"/>
      <c r="K71" s="198"/>
    </row>
    <row r="72" spans="2:11" s="1" customFormat="1" ht="18.75" customHeight="1">
      <c r="B72" s="199"/>
      <c r="C72" s="199"/>
      <c r="D72" s="199"/>
      <c r="E72" s="199"/>
      <c r="F72" s="199"/>
      <c r="G72" s="199"/>
      <c r="H72" s="199"/>
      <c r="I72" s="199"/>
      <c r="J72" s="199"/>
      <c r="K72" s="200"/>
    </row>
    <row r="73" spans="2:11" s="1" customFormat="1" ht="18.75" customHeight="1">
      <c r="B73" s="200"/>
      <c r="C73" s="200"/>
      <c r="D73" s="200"/>
      <c r="E73" s="200"/>
      <c r="F73" s="200"/>
      <c r="G73" s="200"/>
      <c r="H73" s="200"/>
      <c r="I73" s="200"/>
      <c r="J73" s="200"/>
      <c r="K73" s="200"/>
    </row>
    <row r="74" spans="2:11" s="1" customFormat="1" ht="7.5" customHeight="1">
      <c r="B74" s="201"/>
      <c r="C74" s="202"/>
      <c r="D74" s="202"/>
      <c r="E74" s="202"/>
      <c r="F74" s="202"/>
      <c r="G74" s="202"/>
      <c r="H74" s="202"/>
      <c r="I74" s="202"/>
      <c r="J74" s="202"/>
      <c r="K74" s="203"/>
    </row>
    <row r="75" spans="2:11" s="1" customFormat="1" ht="45" customHeight="1">
      <c r="B75" s="204"/>
      <c r="C75" s="298" t="s">
        <v>1531</v>
      </c>
      <c r="D75" s="298"/>
      <c r="E75" s="298"/>
      <c r="F75" s="298"/>
      <c r="G75" s="298"/>
      <c r="H75" s="298"/>
      <c r="I75" s="298"/>
      <c r="J75" s="298"/>
      <c r="K75" s="205"/>
    </row>
    <row r="76" spans="2:11" s="1" customFormat="1" ht="17.25" customHeight="1">
      <c r="B76" s="204"/>
      <c r="C76" s="206" t="s">
        <v>1532</v>
      </c>
      <c r="D76" s="206"/>
      <c r="E76" s="206"/>
      <c r="F76" s="206" t="s">
        <v>1533</v>
      </c>
      <c r="G76" s="207"/>
      <c r="H76" s="206" t="s">
        <v>57</v>
      </c>
      <c r="I76" s="206" t="s">
        <v>60</v>
      </c>
      <c r="J76" s="206" t="s">
        <v>1534</v>
      </c>
      <c r="K76" s="205"/>
    </row>
    <row r="77" spans="2:11" s="1" customFormat="1" ht="17.25" customHeight="1">
      <c r="B77" s="204"/>
      <c r="C77" s="208" t="s">
        <v>1535</v>
      </c>
      <c r="D77" s="208"/>
      <c r="E77" s="208"/>
      <c r="F77" s="209" t="s">
        <v>1536</v>
      </c>
      <c r="G77" s="210"/>
      <c r="H77" s="208"/>
      <c r="I77" s="208"/>
      <c r="J77" s="208" t="s">
        <v>1537</v>
      </c>
      <c r="K77" s="205"/>
    </row>
    <row r="78" spans="2:11" s="1" customFormat="1" ht="5.25" customHeight="1">
      <c r="B78" s="204"/>
      <c r="C78" s="211"/>
      <c r="D78" s="211"/>
      <c r="E78" s="211"/>
      <c r="F78" s="211"/>
      <c r="G78" s="212"/>
      <c r="H78" s="211"/>
      <c r="I78" s="211"/>
      <c r="J78" s="211"/>
      <c r="K78" s="205"/>
    </row>
    <row r="79" spans="2:11" s="1" customFormat="1" ht="15" customHeight="1">
      <c r="B79" s="204"/>
      <c r="C79" s="193" t="s">
        <v>56</v>
      </c>
      <c r="D79" s="213"/>
      <c r="E79" s="213"/>
      <c r="F79" s="214" t="s">
        <v>1538</v>
      </c>
      <c r="G79" s="215"/>
      <c r="H79" s="193" t="s">
        <v>1539</v>
      </c>
      <c r="I79" s="193" t="s">
        <v>1540</v>
      </c>
      <c r="J79" s="193">
        <v>20</v>
      </c>
      <c r="K79" s="205"/>
    </row>
    <row r="80" spans="2:11" s="1" customFormat="1" ht="15" customHeight="1">
      <c r="B80" s="204"/>
      <c r="C80" s="193" t="s">
        <v>1541</v>
      </c>
      <c r="D80" s="193"/>
      <c r="E80" s="193"/>
      <c r="F80" s="214" t="s">
        <v>1538</v>
      </c>
      <c r="G80" s="215"/>
      <c r="H80" s="193" t="s">
        <v>1542</v>
      </c>
      <c r="I80" s="193" t="s">
        <v>1540</v>
      </c>
      <c r="J80" s="193">
        <v>120</v>
      </c>
      <c r="K80" s="205"/>
    </row>
    <row r="81" spans="2:11" s="1" customFormat="1" ht="15" customHeight="1">
      <c r="B81" s="216"/>
      <c r="C81" s="193" t="s">
        <v>1543</v>
      </c>
      <c r="D81" s="193"/>
      <c r="E81" s="193"/>
      <c r="F81" s="214" t="s">
        <v>1544</v>
      </c>
      <c r="G81" s="215"/>
      <c r="H81" s="193" t="s">
        <v>1545</v>
      </c>
      <c r="I81" s="193" t="s">
        <v>1540</v>
      </c>
      <c r="J81" s="193">
        <v>50</v>
      </c>
      <c r="K81" s="205"/>
    </row>
    <row r="82" spans="2:11" s="1" customFormat="1" ht="15" customHeight="1">
      <c r="B82" s="216"/>
      <c r="C82" s="193" t="s">
        <v>1546</v>
      </c>
      <c r="D82" s="193"/>
      <c r="E82" s="193"/>
      <c r="F82" s="214" t="s">
        <v>1538</v>
      </c>
      <c r="G82" s="215"/>
      <c r="H82" s="193" t="s">
        <v>1547</v>
      </c>
      <c r="I82" s="193" t="s">
        <v>1548</v>
      </c>
      <c r="J82" s="193"/>
      <c r="K82" s="205"/>
    </row>
    <row r="83" spans="2:11" s="1" customFormat="1" ht="15" customHeight="1">
      <c r="B83" s="216"/>
      <c r="C83" s="217" t="s">
        <v>1549</v>
      </c>
      <c r="D83" s="217"/>
      <c r="E83" s="217"/>
      <c r="F83" s="218" t="s">
        <v>1544</v>
      </c>
      <c r="G83" s="217"/>
      <c r="H83" s="217" t="s">
        <v>1550</v>
      </c>
      <c r="I83" s="217" t="s">
        <v>1540</v>
      </c>
      <c r="J83" s="217">
        <v>15</v>
      </c>
      <c r="K83" s="205"/>
    </row>
    <row r="84" spans="2:11" s="1" customFormat="1" ht="15" customHeight="1">
      <c r="B84" s="216"/>
      <c r="C84" s="217" t="s">
        <v>1551</v>
      </c>
      <c r="D84" s="217"/>
      <c r="E84" s="217"/>
      <c r="F84" s="218" t="s">
        <v>1544</v>
      </c>
      <c r="G84" s="217"/>
      <c r="H84" s="217" t="s">
        <v>1552</v>
      </c>
      <c r="I84" s="217" t="s">
        <v>1540</v>
      </c>
      <c r="J84" s="217">
        <v>15</v>
      </c>
      <c r="K84" s="205"/>
    </row>
    <row r="85" spans="2:11" s="1" customFormat="1" ht="15" customHeight="1">
      <c r="B85" s="216"/>
      <c r="C85" s="217" t="s">
        <v>1553</v>
      </c>
      <c r="D85" s="217"/>
      <c r="E85" s="217"/>
      <c r="F85" s="218" t="s">
        <v>1544</v>
      </c>
      <c r="G85" s="217"/>
      <c r="H85" s="217" t="s">
        <v>1554</v>
      </c>
      <c r="I85" s="217" t="s">
        <v>1540</v>
      </c>
      <c r="J85" s="217">
        <v>20</v>
      </c>
      <c r="K85" s="205"/>
    </row>
    <row r="86" spans="2:11" s="1" customFormat="1" ht="15" customHeight="1">
      <c r="B86" s="216"/>
      <c r="C86" s="217" t="s">
        <v>1555</v>
      </c>
      <c r="D86" s="217"/>
      <c r="E86" s="217"/>
      <c r="F86" s="218" t="s">
        <v>1544</v>
      </c>
      <c r="G86" s="217"/>
      <c r="H86" s="217" t="s">
        <v>1556</v>
      </c>
      <c r="I86" s="217" t="s">
        <v>1540</v>
      </c>
      <c r="J86" s="217">
        <v>20</v>
      </c>
      <c r="K86" s="205"/>
    </row>
    <row r="87" spans="2:11" s="1" customFormat="1" ht="15" customHeight="1">
      <c r="B87" s="216"/>
      <c r="C87" s="193" t="s">
        <v>1557</v>
      </c>
      <c r="D87" s="193"/>
      <c r="E87" s="193"/>
      <c r="F87" s="214" t="s">
        <v>1544</v>
      </c>
      <c r="G87" s="215"/>
      <c r="H87" s="193" t="s">
        <v>1558</v>
      </c>
      <c r="I87" s="193" t="s">
        <v>1540</v>
      </c>
      <c r="J87" s="193">
        <v>50</v>
      </c>
      <c r="K87" s="205"/>
    </row>
    <row r="88" spans="2:11" s="1" customFormat="1" ht="15" customHeight="1">
      <c r="B88" s="216"/>
      <c r="C88" s="193" t="s">
        <v>1559</v>
      </c>
      <c r="D88" s="193"/>
      <c r="E88" s="193"/>
      <c r="F88" s="214" t="s">
        <v>1544</v>
      </c>
      <c r="G88" s="215"/>
      <c r="H88" s="193" t="s">
        <v>1560</v>
      </c>
      <c r="I88" s="193" t="s">
        <v>1540</v>
      </c>
      <c r="J88" s="193">
        <v>20</v>
      </c>
      <c r="K88" s="205"/>
    </row>
    <row r="89" spans="2:11" s="1" customFormat="1" ht="15" customHeight="1">
      <c r="B89" s="216"/>
      <c r="C89" s="193" t="s">
        <v>1561</v>
      </c>
      <c r="D89" s="193"/>
      <c r="E89" s="193"/>
      <c r="F89" s="214" t="s">
        <v>1544</v>
      </c>
      <c r="G89" s="215"/>
      <c r="H89" s="193" t="s">
        <v>1562</v>
      </c>
      <c r="I89" s="193" t="s">
        <v>1540</v>
      </c>
      <c r="J89" s="193">
        <v>20</v>
      </c>
      <c r="K89" s="205"/>
    </row>
    <row r="90" spans="2:11" s="1" customFormat="1" ht="15" customHeight="1">
      <c r="B90" s="216"/>
      <c r="C90" s="193" t="s">
        <v>1563</v>
      </c>
      <c r="D90" s="193"/>
      <c r="E90" s="193"/>
      <c r="F90" s="214" t="s">
        <v>1544</v>
      </c>
      <c r="G90" s="215"/>
      <c r="H90" s="193" t="s">
        <v>1564</v>
      </c>
      <c r="I90" s="193" t="s">
        <v>1540</v>
      </c>
      <c r="J90" s="193">
        <v>50</v>
      </c>
      <c r="K90" s="205"/>
    </row>
    <row r="91" spans="2:11" s="1" customFormat="1" ht="15" customHeight="1">
      <c r="B91" s="216"/>
      <c r="C91" s="193" t="s">
        <v>1565</v>
      </c>
      <c r="D91" s="193"/>
      <c r="E91" s="193"/>
      <c r="F91" s="214" t="s">
        <v>1544</v>
      </c>
      <c r="G91" s="215"/>
      <c r="H91" s="193" t="s">
        <v>1565</v>
      </c>
      <c r="I91" s="193" t="s">
        <v>1540</v>
      </c>
      <c r="J91" s="193">
        <v>50</v>
      </c>
      <c r="K91" s="205"/>
    </row>
    <row r="92" spans="2:11" s="1" customFormat="1" ht="15" customHeight="1">
      <c r="B92" s="216"/>
      <c r="C92" s="193" t="s">
        <v>1566</v>
      </c>
      <c r="D92" s="193"/>
      <c r="E92" s="193"/>
      <c r="F92" s="214" t="s">
        <v>1544</v>
      </c>
      <c r="G92" s="215"/>
      <c r="H92" s="193" t="s">
        <v>1567</v>
      </c>
      <c r="I92" s="193" t="s">
        <v>1540</v>
      </c>
      <c r="J92" s="193">
        <v>255</v>
      </c>
      <c r="K92" s="205"/>
    </row>
    <row r="93" spans="2:11" s="1" customFormat="1" ht="15" customHeight="1">
      <c r="B93" s="216"/>
      <c r="C93" s="193" t="s">
        <v>1568</v>
      </c>
      <c r="D93" s="193"/>
      <c r="E93" s="193"/>
      <c r="F93" s="214" t="s">
        <v>1538</v>
      </c>
      <c r="G93" s="215"/>
      <c r="H93" s="193" t="s">
        <v>1569</v>
      </c>
      <c r="I93" s="193" t="s">
        <v>1570</v>
      </c>
      <c r="J93" s="193"/>
      <c r="K93" s="205"/>
    </row>
    <row r="94" spans="2:11" s="1" customFormat="1" ht="15" customHeight="1">
      <c r="B94" s="216"/>
      <c r="C94" s="193" t="s">
        <v>1571</v>
      </c>
      <c r="D94" s="193"/>
      <c r="E94" s="193"/>
      <c r="F94" s="214" t="s">
        <v>1538</v>
      </c>
      <c r="G94" s="215"/>
      <c r="H94" s="193" t="s">
        <v>1572</v>
      </c>
      <c r="I94" s="193" t="s">
        <v>1573</v>
      </c>
      <c r="J94" s="193"/>
      <c r="K94" s="205"/>
    </row>
    <row r="95" spans="2:11" s="1" customFormat="1" ht="15" customHeight="1">
      <c r="B95" s="216"/>
      <c r="C95" s="193" t="s">
        <v>1574</v>
      </c>
      <c r="D95" s="193"/>
      <c r="E95" s="193"/>
      <c r="F95" s="214" t="s">
        <v>1538</v>
      </c>
      <c r="G95" s="215"/>
      <c r="H95" s="193" t="s">
        <v>1574</v>
      </c>
      <c r="I95" s="193" t="s">
        <v>1573</v>
      </c>
      <c r="J95" s="193"/>
      <c r="K95" s="205"/>
    </row>
    <row r="96" spans="2:11" s="1" customFormat="1" ht="15" customHeight="1">
      <c r="B96" s="216"/>
      <c r="C96" s="193" t="s">
        <v>41</v>
      </c>
      <c r="D96" s="193"/>
      <c r="E96" s="193"/>
      <c r="F96" s="214" t="s">
        <v>1538</v>
      </c>
      <c r="G96" s="215"/>
      <c r="H96" s="193" t="s">
        <v>1575</v>
      </c>
      <c r="I96" s="193" t="s">
        <v>1573</v>
      </c>
      <c r="J96" s="193"/>
      <c r="K96" s="205"/>
    </row>
    <row r="97" spans="2:11" s="1" customFormat="1" ht="15" customHeight="1">
      <c r="B97" s="216"/>
      <c r="C97" s="193" t="s">
        <v>51</v>
      </c>
      <c r="D97" s="193"/>
      <c r="E97" s="193"/>
      <c r="F97" s="214" t="s">
        <v>1538</v>
      </c>
      <c r="G97" s="215"/>
      <c r="H97" s="193" t="s">
        <v>1576</v>
      </c>
      <c r="I97" s="193" t="s">
        <v>1573</v>
      </c>
      <c r="J97" s="193"/>
      <c r="K97" s="205"/>
    </row>
    <row r="98" spans="2:11" s="1" customFormat="1" ht="15" customHeight="1">
      <c r="B98" s="219"/>
      <c r="C98" s="220"/>
      <c r="D98" s="220"/>
      <c r="E98" s="220"/>
      <c r="F98" s="220"/>
      <c r="G98" s="220"/>
      <c r="H98" s="220"/>
      <c r="I98" s="220"/>
      <c r="J98" s="220"/>
      <c r="K98" s="221"/>
    </row>
    <row r="99" spans="2:11" s="1" customFormat="1" ht="18.75" customHeight="1">
      <c r="B99" s="222"/>
      <c r="C99" s="223"/>
      <c r="D99" s="223"/>
      <c r="E99" s="223"/>
      <c r="F99" s="223"/>
      <c r="G99" s="223"/>
      <c r="H99" s="223"/>
      <c r="I99" s="223"/>
      <c r="J99" s="223"/>
      <c r="K99" s="222"/>
    </row>
    <row r="100" spans="2:11" s="1" customFormat="1" ht="18.75" customHeight="1"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</row>
    <row r="101" spans="2:11" s="1" customFormat="1" ht="7.5" customHeight="1">
      <c r="B101" s="201"/>
      <c r="C101" s="202"/>
      <c r="D101" s="202"/>
      <c r="E101" s="202"/>
      <c r="F101" s="202"/>
      <c r="G101" s="202"/>
      <c r="H101" s="202"/>
      <c r="I101" s="202"/>
      <c r="J101" s="202"/>
      <c r="K101" s="203"/>
    </row>
    <row r="102" spans="2:11" s="1" customFormat="1" ht="45" customHeight="1">
      <c r="B102" s="204"/>
      <c r="C102" s="298" t="s">
        <v>1577</v>
      </c>
      <c r="D102" s="298"/>
      <c r="E102" s="298"/>
      <c r="F102" s="298"/>
      <c r="G102" s="298"/>
      <c r="H102" s="298"/>
      <c r="I102" s="298"/>
      <c r="J102" s="298"/>
      <c r="K102" s="205"/>
    </row>
    <row r="103" spans="2:11" s="1" customFormat="1" ht="17.25" customHeight="1">
      <c r="B103" s="204"/>
      <c r="C103" s="206" t="s">
        <v>1532</v>
      </c>
      <c r="D103" s="206"/>
      <c r="E103" s="206"/>
      <c r="F103" s="206" t="s">
        <v>1533</v>
      </c>
      <c r="G103" s="207"/>
      <c r="H103" s="206" t="s">
        <v>57</v>
      </c>
      <c r="I103" s="206" t="s">
        <v>60</v>
      </c>
      <c r="J103" s="206" t="s">
        <v>1534</v>
      </c>
      <c r="K103" s="205"/>
    </row>
    <row r="104" spans="2:11" s="1" customFormat="1" ht="17.25" customHeight="1">
      <c r="B104" s="204"/>
      <c r="C104" s="208" t="s">
        <v>1535</v>
      </c>
      <c r="D104" s="208"/>
      <c r="E104" s="208"/>
      <c r="F104" s="209" t="s">
        <v>1536</v>
      </c>
      <c r="G104" s="210"/>
      <c r="H104" s="208"/>
      <c r="I104" s="208"/>
      <c r="J104" s="208" t="s">
        <v>1537</v>
      </c>
      <c r="K104" s="205"/>
    </row>
    <row r="105" spans="2:11" s="1" customFormat="1" ht="5.25" customHeight="1">
      <c r="B105" s="204"/>
      <c r="C105" s="206"/>
      <c r="D105" s="206"/>
      <c r="E105" s="206"/>
      <c r="F105" s="206"/>
      <c r="G105" s="224"/>
      <c r="H105" s="206"/>
      <c r="I105" s="206"/>
      <c r="J105" s="206"/>
      <c r="K105" s="205"/>
    </row>
    <row r="106" spans="2:11" s="1" customFormat="1" ht="15" customHeight="1">
      <c r="B106" s="204"/>
      <c r="C106" s="193" t="s">
        <v>56</v>
      </c>
      <c r="D106" s="213"/>
      <c r="E106" s="213"/>
      <c r="F106" s="214" t="s">
        <v>1538</v>
      </c>
      <c r="G106" s="193"/>
      <c r="H106" s="193" t="s">
        <v>1578</v>
      </c>
      <c r="I106" s="193" t="s">
        <v>1540</v>
      </c>
      <c r="J106" s="193">
        <v>20</v>
      </c>
      <c r="K106" s="205"/>
    </row>
    <row r="107" spans="2:11" s="1" customFormat="1" ht="15" customHeight="1">
      <c r="B107" s="204"/>
      <c r="C107" s="193" t="s">
        <v>1541</v>
      </c>
      <c r="D107" s="193"/>
      <c r="E107" s="193"/>
      <c r="F107" s="214" t="s">
        <v>1538</v>
      </c>
      <c r="G107" s="193"/>
      <c r="H107" s="193" t="s">
        <v>1578</v>
      </c>
      <c r="I107" s="193" t="s">
        <v>1540</v>
      </c>
      <c r="J107" s="193">
        <v>120</v>
      </c>
      <c r="K107" s="205"/>
    </row>
    <row r="108" spans="2:11" s="1" customFormat="1" ht="15" customHeight="1">
      <c r="B108" s="216"/>
      <c r="C108" s="193" t="s">
        <v>1543</v>
      </c>
      <c r="D108" s="193"/>
      <c r="E108" s="193"/>
      <c r="F108" s="214" t="s">
        <v>1544</v>
      </c>
      <c r="G108" s="193"/>
      <c r="H108" s="193" t="s">
        <v>1578</v>
      </c>
      <c r="I108" s="193" t="s">
        <v>1540</v>
      </c>
      <c r="J108" s="193">
        <v>50</v>
      </c>
      <c r="K108" s="205"/>
    </row>
    <row r="109" spans="2:11" s="1" customFormat="1" ht="15" customHeight="1">
      <c r="B109" s="216"/>
      <c r="C109" s="193" t="s">
        <v>1546</v>
      </c>
      <c r="D109" s="193"/>
      <c r="E109" s="193"/>
      <c r="F109" s="214" t="s">
        <v>1538</v>
      </c>
      <c r="G109" s="193"/>
      <c r="H109" s="193" t="s">
        <v>1578</v>
      </c>
      <c r="I109" s="193" t="s">
        <v>1548</v>
      </c>
      <c r="J109" s="193"/>
      <c r="K109" s="205"/>
    </row>
    <row r="110" spans="2:11" s="1" customFormat="1" ht="15" customHeight="1">
      <c r="B110" s="216"/>
      <c r="C110" s="193" t="s">
        <v>1557</v>
      </c>
      <c r="D110" s="193"/>
      <c r="E110" s="193"/>
      <c r="F110" s="214" t="s">
        <v>1544</v>
      </c>
      <c r="G110" s="193"/>
      <c r="H110" s="193" t="s">
        <v>1578</v>
      </c>
      <c r="I110" s="193" t="s">
        <v>1540</v>
      </c>
      <c r="J110" s="193">
        <v>50</v>
      </c>
      <c r="K110" s="205"/>
    </row>
    <row r="111" spans="2:11" s="1" customFormat="1" ht="15" customHeight="1">
      <c r="B111" s="216"/>
      <c r="C111" s="193" t="s">
        <v>1565</v>
      </c>
      <c r="D111" s="193"/>
      <c r="E111" s="193"/>
      <c r="F111" s="214" t="s">
        <v>1544</v>
      </c>
      <c r="G111" s="193"/>
      <c r="H111" s="193" t="s">
        <v>1578</v>
      </c>
      <c r="I111" s="193" t="s">
        <v>1540</v>
      </c>
      <c r="J111" s="193">
        <v>50</v>
      </c>
      <c r="K111" s="205"/>
    </row>
    <row r="112" spans="2:11" s="1" customFormat="1" ht="15" customHeight="1">
      <c r="B112" s="216"/>
      <c r="C112" s="193" t="s">
        <v>1563</v>
      </c>
      <c r="D112" s="193"/>
      <c r="E112" s="193"/>
      <c r="F112" s="214" t="s">
        <v>1544</v>
      </c>
      <c r="G112" s="193"/>
      <c r="H112" s="193" t="s">
        <v>1578</v>
      </c>
      <c r="I112" s="193" t="s">
        <v>1540</v>
      </c>
      <c r="J112" s="193">
        <v>50</v>
      </c>
      <c r="K112" s="205"/>
    </row>
    <row r="113" spans="2:11" s="1" customFormat="1" ht="15" customHeight="1">
      <c r="B113" s="216"/>
      <c r="C113" s="193" t="s">
        <v>56</v>
      </c>
      <c r="D113" s="193"/>
      <c r="E113" s="193"/>
      <c r="F113" s="214" t="s">
        <v>1538</v>
      </c>
      <c r="G113" s="193"/>
      <c r="H113" s="193" t="s">
        <v>1579</v>
      </c>
      <c r="I113" s="193" t="s">
        <v>1540</v>
      </c>
      <c r="J113" s="193">
        <v>20</v>
      </c>
      <c r="K113" s="205"/>
    </row>
    <row r="114" spans="2:11" s="1" customFormat="1" ht="15" customHeight="1">
      <c r="B114" s="216"/>
      <c r="C114" s="193" t="s">
        <v>1580</v>
      </c>
      <c r="D114" s="193"/>
      <c r="E114" s="193"/>
      <c r="F114" s="214" t="s">
        <v>1538</v>
      </c>
      <c r="G114" s="193"/>
      <c r="H114" s="193" t="s">
        <v>1581</v>
      </c>
      <c r="I114" s="193" t="s">
        <v>1540</v>
      </c>
      <c r="J114" s="193">
        <v>120</v>
      </c>
      <c r="K114" s="205"/>
    </row>
    <row r="115" spans="2:11" s="1" customFormat="1" ht="15" customHeight="1">
      <c r="B115" s="216"/>
      <c r="C115" s="193" t="s">
        <v>41</v>
      </c>
      <c r="D115" s="193"/>
      <c r="E115" s="193"/>
      <c r="F115" s="214" t="s">
        <v>1538</v>
      </c>
      <c r="G115" s="193"/>
      <c r="H115" s="193" t="s">
        <v>1582</v>
      </c>
      <c r="I115" s="193" t="s">
        <v>1573</v>
      </c>
      <c r="J115" s="193"/>
      <c r="K115" s="205"/>
    </row>
    <row r="116" spans="2:11" s="1" customFormat="1" ht="15" customHeight="1">
      <c r="B116" s="216"/>
      <c r="C116" s="193" t="s">
        <v>51</v>
      </c>
      <c r="D116" s="193"/>
      <c r="E116" s="193"/>
      <c r="F116" s="214" t="s">
        <v>1538</v>
      </c>
      <c r="G116" s="193"/>
      <c r="H116" s="193" t="s">
        <v>1583</v>
      </c>
      <c r="I116" s="193" t="s">
        <v>1573</v>
      </c>
      <c r="J116" s="193"/>
      <c r="K116" s="205"/>
    </row>
    <row r="117" spans="2:11" s="1" customFormat="1" ht="15" customHeight="1">
      <c r="B117" s="216"/>
      <c r="C117" s="193" t="s">
        <v>60</v>
      </c>
      <c r="D117" s="193"/>
      <c r="E117" s="193"/>
      <c r="F117" s="214" t="s">
        <v>1538</v>
      </c>
      <c r="G117" s="193"/>
      <c r="H117" s="193" t="s">
        <v>1584</v>
      </c>
      <c r="I117" s="193" t="s">
        <v>1585</v>
      </c>
      <c r="J117" s="193"/>
      <c r="K117" s="205"/>
    </row>
    <row r="118" spans="2:11" s="1" customFormat="1" ht="15" customHeight="1">
      <c r="B118" s="219"/>
      <c r="C118" s="225"/>
      <c r="D118" s="225"/>
      <c r="E118" s="225"/>
      <c r="F118" s="225"/>
      <c r="G118" s="225"/>
      <c r="H118" s="225"/>
      <c r="I118" s="225"/>
      <c r="J118" s="225"/>
      <c r="K118" s="221"/>
    </row>
    <row r="119" spans="2:11" s="1" customFormat="1" ht="18.75" customHeight="1">
      <c r="B119" s="226"/>
      <c r="C119" s="227"/>
      <c r="D119" s="227"/>
      <c r="E119" s="227"/>
      <c r="F119" s="228"/>
      <c r="G119" s="227"/>
      <c r="H119" s="227"/>
      <c r="I119" s="227"/>
      <c r="J119" s="227"/>
      <c r="K119" s="226"/>
    </row>
    <row r="120" spans="2:11" s="1" customFormat="1" ht="18.75" customHeight="1"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</row>
    <row r="121" spans="2:11" s="1" customFormat="1" ht="7.5" customHeight="1">
      <c r="B121" s="229"/>
      <c r="C121" s="230"/>
      <c r="D121" s="230"/>
      <c r="E121" s="230"/>
      <c r="F121" s="230"/>
      <c r="G121" s="230"/>
      <c r="H121" s="230"/>
      <c r="I121" s="230"/>
      <c r="J121" s="230"/>
      <c r="K121" s="231"/>
    </row>
    <row r="122" spans="2:11" s="1" customFormat="1" ht="45" customHeight="1">
      <c r="B122" s="232"/>
      <c r="C122" s="299" t="s">
        <v>1586</v>
      </c>
      <c r="D122" s="299"/>
      <c r="E122" s="299"/>
      <c r="F122" s="299"/>
      <c r="G122" s="299"/>
      <c r="H122" s="299"/>
      <c r="I122" s="299"/>
      <c r="J122" s="299"/>
      <c r="K122" s="233"/>
    </row>
    <row r="123" spans="2:11" s="1" customFormat="1" ht="17.25" customHeight="1">
      <c r="B123" s="234"/>
      <c r="C123" s="206" t="s">
        <v>1532</v>
      </c>
      <c r="D123" s="206"/>
      <c r="E123" s="206"/>
      <c r="F123" s="206" t="s">
        <v>1533</v>
      </c>
      <c r="G123" s="207"/>
      <c r="H123" s="206" t="s">
        <v>57</v>
      </c>
      <c r="I123" s="206" t="s">
        <v>60</v>
      </c>
      <c r="J123" s="206" t="s">
        <v>1534</v>
      </c>
      <c r="K123" s="235"/>
    </row>
    <row r="124" spans="2:11" s="1" customFormat="1" ht="17.25" customHeight="1">
      <c r="B124" s="234"/>
      <c r="C124" s="208" t="s">
        <v>1535</v>
      </c>
      <c r="D124" s="208"/>
      <c r="E124" s="208"/>
      <c r="F124" s="209" t="s">
        <v>1536</v>
      </c>
      <c r="G124" s="210"/>
      <c r="H124" s="208"/>
      <c r="I124" s="208"/>
      <c r="J124" s="208" t="s">
        <v>1537</v>
      </c>
      <c r="K124" s="235"/>
    </row>
    <row r="125" spans="2:11" s="1" customFormat="1" ht="5.25" customHeight="1">
      <c r="B125" s="236"/>
      <c r="C125" s="211"/>
      <c r="D125" s="211"/>
      <c r="E125" s="211"/>
      <c r="F125" s="211"/>
      <c r="G125" s="237"/>
      <c r="H125" s="211"/>
      <c r="I125" s="211"/>
      <c r="J125" s="211"/>
      <c r="K125" s="238"/>
    </row>
    <row r="126" spans="2:11" s="1" customFormat="1" ht="15" customHeight="1">
      <c r="B126" s="236"/>
      <c r="C126" s="193" t="s">
        <v>1541</v>
      </c>
      <c r="D126" s="213"/>
      <c r="E126" s="213"/>
      <c r="F126" s="214" t="s">
        <v>1538</v>
      </c>
      <c r="G126" s="193"/>
      <c r="H126" s="193" t="s">
        <v>1578</v>
      </c>
      <c r="I126" s="193" t="s">
        <v>1540</v>
      </c>
      <c r="J126" s="193">
        <v>120</v>
      </c>
      <c r="K126" s="239"/>
    </row>
    <row r="127" spans="2:11" s="1" customFormat="1" ht="15" customHeight="1">
      <c r="B127" s="236"/>
      <c r="C127" s="193" t="s">
        <v>1587</v>
      </c>
      <c r="D127" s="193"/>
      <c r="E127" s="193"/>
      <c r="F127" s="214" t="s">
        <v>1538</v>
      </c>
      <c r="G127" s="193"/>
      <c r="H127" s="193" t="s">
        <v>1588</v>
      </c>
      <c r="I127" s="193" t="s">
        <v>1540</v>
      </c>
      <c r="J127" s="193" t="s">
        <v>1589</v>
      </c>
      <c r="K127" s="239"/>
    </row>
    <row r="128" spans="2:11" s="1" customFormat="1" ht="15" customHeight="1">
      <c r="B128" s="236"/>
      <c r="C128" s="193" t="s">
        <v>1486</v>
      </c>
      <c r="D128" s="193"/>
      <c r="E128" s="193"/>
      <c r="F128" s="214" t="s">
        <v>1538</v>
      </c>
      <c r="G128" s="193"/>
      <c r="H128" s="193" t="s">
        <v>1590</v>
      </c>
      <c r="I128" s="193" t="s">
        <v>1540</v>
      </c>
      <c r="J128" s="193" t="s">
        <v>1589</v>
      </c>
      <c r="K128" s="239"/>
    </row>
    <row r="129" spans="2:11" s="1" customFormat="1" ht="15" customHeight="1">
      <c r="B129" s="236"/>
      <c r="C129" s="193" t="s">
        <v>1549</v>
      </c>
      <c r="D129" s="193"/>
      <c r="E129" s="193"/>
      <c r="F129" s="214" t="s">
        <v>1544</v>
      </c>
      <c r="G129" s="193"/>
      <c r="H129" s="193" t="s">
        <v>1550</v>
      </c>
      <c r="I129" s="193" t="s">
        <v>1540</v>
      </c>
      <c r="J129" s="193">
        <v>15</v>
      </c>
      <c r="K129" s="239"/>
    </row>
    <row r="130" spans="2:11" s="1" customFormat="1" ht="15" customHeight="1">
      <c r="B130" s="236"/>
      <c r="C130" s="217" t="s">
        <v>1551</v>
      </c>
      <c r="D130" s="217"/>
      <c r="E130" s="217"/>
      <c r="F130" s="218" t="s">
        <v>1544</v>
      </c>
      <c r="G130" s="217"/>
      <c r="H130" s="217" t="s">
        <v>1552</v>
      </c>
      <c r="I130" s="217" t="s">
        <v>1540</v>
      </c>
      <c r="J130" s="217">
        <v>15</v>
      </c>
      <c r="K130" s="239"/>
    </row>
    <row r="131" spans="2:11" s="1" customFormat="1" ht="15" customHeight="1">
      <c r="B131" s="236"/>
      <c r="C131" s="217" t="s">
        <v>1553</v>
      </c>
      <c r="D131" s="217"/>
      <c r="E131" s="217"/>
      <c r="F131" s="218" t="s">
        <v>1544</v>
      </c>
      <c r="G131" s="217"/>
      <c r="H131" s="217" t="s">
        <v>1554</v>
      </c>
      <c r="I131" s="217" t="s">
        <v>1540</v>
      </c>
      <c r="J131" s="217">
        <v>20</v>
      </c>
      <c r="K131" s="239"/>
    </row>
    <row r="132" spans="2:11" s="1" customFormat="1" ht="15" customHeight="1">
      <c r="B132" s="236"/>
      <c r="C132" s="217" t="s">
        <v>1555</v>
      </c>
      <c r="D132" s="217"/>
      <c r="E132" s="217"/>
      <c r="F132" s="218" t="s">
        <v>1544</v>
      </c>
      <c r="G132" s="217"/>
      <c r="H132" s="217" t="s">
        <v>1556</v>
      </c>
      <c r="I132" s="217" t="s">
        <v>1540</v>
      </c>
      <c r="J132" s="217">
        <v>20</v>
      </c>
      <c r="K132" s="239"/>
    </row>
    <row r="133" spans="2:11" s="1" customFormat="1" ht="15" customHeight="1">
      <c r="B133" s="236"/>
      <c r="C133" s="193" t="s">
        <v>1543</v>
      </c>
      <c r="D133" s="193"/>
      <c r="E133" s="193"/>
      <c r="F133" s="214" t="s">
        <v>1544</v>
      </c>
      <c r="G133" s="193"/>
      <c r="H133" s="193" t="s">
        <v>1578</v>
      </c>
      <c r="I133" s="193" t="s">
        <v>1540</v>
      </c>
      <c r="J133" s="193">
        <v>50</v>
      </c>
      <c r="K133" s="239"/>
    </row>
    <row r="134" spans="2:11" s="1" customFormat="1" ht="15" customHeight="1">
      <c r="B134" s="236"/>
      <c r="C134" s="193" t="s">
        <v>1557</v>
      </c>
      <c r="D134" s="193"/>
      <c r="E134" s="193"/>
      <c r="F134" s="214" t="s">
        <v>1544</v>
      </c>
      <c r="G134" s="193"/>
      <c r="H134" s="193" t="s">
        <v>1578</v>
      </c>
      <c r="I134" s="193" t="s">
        <v>1540</v>
      </c>
      <c r="J134" s="193">
        <v>50</v>
      </c>
      <c r="K134" s="239"/>
    </row>
    <row r="135" spans="2:11" s="1" customFormat="1" ht="15" customHeight="1">
      <c r="B135" s="236"/>
      <c r="C135" s="193" t="s">
        <v>1563</v>
      </c>
      <c r="D135" s="193"/>
      <c r="E135" s="193"/>
      <c r="F135" s="214" t="s">
        <v>1544</v>
      </c>
      <c r="G135" s="193"/>
      <c r="H135" s="193" t="s">
        <v>1578</v>
      </c>
      <c r="I135" s="193" t="s">
        <v>1540</v>
      </c>
      <c r="J135" s="193">
        <v>50</v>
      </c>
      <c r="K135" s="239"/>
    </row>
    <row r="136" spans="2:11" s="1" customFormat="1" ht="15" customHeight="1">
      <c r="B136" s="236"/>
      <c r="C136" s="193" t="s">
        <v>1565</v>
      </c>
      <c r="D136" s="193"/>
      <c r="E136" s="193"/>
      <c r="F136" s="214" t="s">
        <v>1544</v>
      </c>
      <c r="G136" s="193"/>
      <c r="H136" s="193" t="s">
        <v>1578</v>
      </c>
      <c r="I136" s="193" t="s">
        <v>1540</v>
      </c>
      <c r="J136" s="193">
        <v>50</v>
      </c>
      <c r="K136" s="239"/>
    </row>
    <row r="137" spans="2:11" s="1" customFormat="1" ht="15" customHeight="1">
      <c r="B137" s="236"/>
      <c r="C137" s="193" t="s">
        <v>1566</v>
      </c>
      <c r="D137" s="193"/>
      <c r="E137" s="193"/>
      <c r="F137" s="214" t="s">
        <v>1544</v>
      </c>
      <c r="G137" s="193"/>
      <c r="H137" s="193" t="s">
        <v>1591</v>
      </c>
      <c r="I137" s="193" t="s">
        <v>1540</v>
      </c>
      <c r="J137" s="193">
        <v>255</v>
      </c>
      <c r="K137" s="239"/>
    </row>
    <row r="138" spans="2:11" s="1" customFormat="1" ht="15" customHeight="1">
      <c r="B138" s="236"/>
      <c r="C138" s="193" t="s">
        <v>1568</v>
      </c>
      <c r="D138" s="193"/>
      <c r="E138" s="193"/>
      <c r="F138" s="214" t="s">
        <v>1538</v>
      </c>
      <c r="G138" s="193"/>
      <c r="H138" s="193" t="s">
        <v>1592</v>
      </c>
      <c r="I138" s="193" t="s">
        <v>1570</v>
      </c>
      <c r="J138" s="193"/>
      <c r="K138" s="239"/>
    </row>
    <row r="139" spans="2:11" s="1" customFormat="1" ht="15" customHeight="1">
      <c r="B139" s="236"/>
      <c r="C139" s="193" t="s">
        <v>1571</v>
      </c>
      <c r="D139" s="193"/>
      <c r="E139" s="193"/>
      <c r="F139" s="214" t="s">
        <v>1538</v>
      </c>
      <c r="G139" s="193"/>
      <c r="H139" s="193" t="s">
        <v>1593</v>
      </c>
      <c r="I139" s="193" t="s">
        <v>1573</v>
      </c>
      <c r="J139" s="193"/>
      <c r="K139" s="239"/>
    </row>
    <row r="140" spans="2:11" s="1" customFormat="1" ht="15" customHeight="1">
      <c r="B140" s="236"/>
      <c r="C140" s="193" t="s">
        <v>1574</v>
      </c>
      <c r="D140" s="193"/>
      <c r="E140" s="193"/>
      <c r="F140" s="214" t="s">
        <v>1538</v>
      </c>
      <c r="G140" s="193"/>
      <c r="H140" s="193" t="s">
        <v>1574</v>
      </c>
      <c r="I140" s="193" t="s">
        <v>1573</v>
      </c>
      <c r="J140" s="193"/>
      <c r="K140" s="239"/>
    </row>
    <row r="141" spans="2:11" s="1" customFormat="1" ht="15" customHeight="1">
      <c r="B141" s="236"/>
      <c r="C141" s="193" t="s">
        <v>41</v>
      </c>
      <c r="D141" s="193"/>
      <c r="E141" s="193"/>
      <c r="F141" s="214" t="s">
        <v>1538</v>
      </c>
      <c r="G141" s="193"/>
      <c r="H141" s="193" t="s">
        <v>1594</v>
      </c>
      <c r="I141" s="193" t="s">
        <v>1573</v>
      </c>
      <c r="J141" s="193"/>
      <c r="K141" s="239"/>
    </row>
    <row r="142" spans="2:11" s="1" customFormat="1" ht="15" customHeight="1">
      <c r="B142" s="236"/>
      <c r="C142" s="193" t="s">
        <v>1595</v>
      </c>
      <c r="D142" s="193"/>
      <c r="E142" s="193"/>
      <c r="F142" s="214" t="s">
        <v>1538</v>
      </c>
      <c r="G142" s="193"/>
      <c r="H142" s="193" t="s">
        <v>1596</v>
      </c>
      <c r="I142" s="193" t="s">
        <v>1573</v>
      </c>
      <c r="J142" s="193"/>
      <c r="K142" s="239"/>
    </row>
    <row r="143" spans="2:11" s="1" customFormat="1" ht="15" customHeight="1">
      <c r="B143" s="240"/>
      <c r="C143" s="241"/>
      <c r="D143" s="241"/>
      <c r="E143" s="241"/>
      <c r="F143" s="241"/>
      <c r="G143" s="241"/>
      <c r="H143" s="241"/>
      <c r="I143" s="241"/>
      <c r="J143" s="241"/>
      <c r="K143" s="242"/>
    </row>
    <row r="144" spans="2:11" s="1" customFormat="1" ht="18.75" customHeight="1">
      <c r="B144" s="227"/>
      <c r="C144" s="227"/>
      <c r="D144" s="227"/>
      <c r="E144" s="227"/>
      <c r="F144" s="228"/>
      <c r="G144" s="227"/>
      <c r="H144" s="227"/>
      <c r="I144" s="227"/>
      <c r="J144" s="227"/>
      <c r="K144" s="227"/>
    </row>
    <row r="145" spans="2:11" s="1" customFormat="1" ht="18.75" customHeight="1"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</row>
    <row r="146" spans="2:11" s="1" customFormat="1" ht="7.5" customHeight="1">
      <c r="B146" s="201"/>
      <c r="C146" s="202"/>
      <c r="D146" s="202"/>
      <c r="E146" s="202"/>
      <c r="F146" s="202"/>
      <c r="G146" s="202"/>
      <c r="H146" s="202"/>
      <c r="I146" s="202"/>
      <c r="J146" s="202"/>
      <c r="K146" s="203"/>
    </row>
    <row r="147" spans="2:11" s="1" customFormat="1" ht="45" customHeight="1">
      <c r="B147" s="204"/>
      <c r="C147" s="298" t="s">
        <v>1597</v>
      </c>
      <c r="D147" s="298"/>
      <c r="E147" s="298"/>
      <c r="F147" s="298"/>
      <c r="G147" s="298"/>
      <c r="H147" s="298"/>
      <c r="I147" s="298"/>
      <c r="J147" s="298"/>
      <c r="K147" s="205"/>
    </row>
    <row r="148" spans="2:11" s="1" customFormat="1" ht="17.25" customHeight="1">
      <c r="B148" s="204"/>
      <c r="C148" s="206" t="s">
        <v>1532</v>
      </c>
      <c r="D148" s="206"/>
      <c r="E148" s="206"/>
      <c r="F148" s="206" t="s">
        <v>1533</v>
      </c>
      <c r="G148" s="207"/>
      <c r="H148" s="206" t="s">
        <v>57</v>
      </c>
      <c r="I148" s="206" t="s">
        <v>60</v>
      </c>
      <c r="J148" s="206" t="s">
        <v>1534</v>
      </c>
      <c r="K148" s="205"/>
    </row>
    <row r="149" spans="2:11" s="1" customFormat="1" ht="17.25" customHeight="1">
      <c r="B149" s="204"/>
      <c r="C149" s="208" t="s">
        <v>1535</v>
      </c>
      <c r="D149" s="208"/>
      <c r="E149" s="208"/>
      <c r="F149" s="209" t="s">
        <v>1536</v>
      </c>
      <c r="G149" s="210"/>
      <c r="H149" s="208"/>
      <c r="I149" s="208"/>
      <c r="J149" s="208" t="s">
        <v>1537</v>
      </c>
      <c r="K149" s="205"/>
    </row>
    <row r="150" spans="2:11" s="1" customFormat="1" ht="5.25" customHeight="1">
      <c r="B150" s="216"/>
      <c r="C150" s="211"/>
      <c r="D150" s="211"/>
      <c r="E150" s="211"/>
      <c r="F150" s="211"/>
      <c r="G150" s="212"/>
      <c r="H150" s="211"/>
      <c r="I150" s="211"/>
      <c r="J150" s="211"/>
      <c r="K150" s="239"/>
    </row>
    <row r="151" spans="2:11" s="1" customFormat="1" ht="15" customHeight="1">
      <c r="B151" s="216"/>
      <c r="C151" s="243" t="s">
        <v>1541</v>
      </c>
      <c r="D151" s="193"/>
      <c r="E151" s="193"/>
      <c r="F151" s="244" t="s">
        <v>1538</v>
      </c>
      <c r="G151" s="193"/>
      <c r="H151" s="243" t="s">
        <v>1578</v>
      </c>
      <c r="I151" s="243" t="s">
        <v>1540</v>
      </c>
      <c r="J151" s="243">
        <v>120</v>
      </c>
      <c r="K151" s="239"/>
    </row>
    <row r="152" spans="2:11" s="1" customFormat="1" ht="15" customHeight="1">
      <c r="B152" s="216"/>
      <c r="C152" s="243" t="s">
        <v>1587</v>
      </c>
      <c r="D152" s="193"/>
      <c r="E152" s="193"/>
      <c r="F152" s="244" t="s">
        <v>1538</v>
      </c>
      <c r="G152" s="193"/>
      <c r="H152" s="243" t="s">
        <v>1598</v>
      </c>
      <c r="I152" s="243" t="s">
        <v>1540</v>
      </c>
      <c r="J152" s="243" t="s">
        <v>1589</v>
      </c>
      <c r="K152" s="239"/>
    </row>
    <row r="153" spans="2:11" s="1" customFormat="1" ht="15" customHeight="1">
      <c r="B153" s="216"/>
      <c r="C153" s="243" t="s">
        <v>1486</v>
      </c>
      <c r="D153" s="193"/>
      <c r="E153" s="193"/>
      <c r="F153" s="244" t="s">
        <v>1538</v>
      </c>
      <c r="G153" s="193"/>
      <c r="H153" s="243" t="s">
        <v>1599</v>
      </c>
      <c r="I153" s="243" t="s">
        <v>1540</v>
      </c>
      <c r="J153" s="243" t="s">
        <v>1589</v>
      </c>
      <c r="K153" s="239"/>
    </row>
    <row r="154" spans="2:11" s="1" customFormat="1" ht="15" customHeight="1">
      <c r="B154" s="216"/>
      <c r="C154" s="243" t="s">
        <v>1543</v>
      </c>
      <c r="D154" s="193"/>
      <c r="E154" s="193"/>
      <c r="F154" s="244" t="s">
        <v>1544</v>
      </c>
      <c r="G154" s="193"/>
      <c r="H154" s="243" t="s">
        <v>1578</v>
      </c>
      <c r="I154" s="243" t="s">
        <v>1540</v>
      </c>
      <c r="J154" s="243">
        <v>50</v>
      </c>
      <c r="K154" s="239"/>
    </row>
    <row r="155" spans="2:11" s="1" customFormat="1" ht="15" customHeight="1">
      <c r="B155" s="216"/>
      <c r="C155" s="243" t="s">
        <v>1546</v>
      </c>
      <c r="D155" s="193"/>
      <c r="E155" s="193"/>
      <c r="F155" s="244" t="s">
        <v>1538</v>
      </c>
      <c r="G155" s="193"/>
      <c r="H155" s="243" t="s">
        <v>1578</v>
      </c>
      <c r="I155" s="243" t="s">
        <v>1548</v>
      </c>
      <c r="J155" s="243"/>
      <c r="K155" s="239"/>
    </row>
    <row r="156" spans="2:11" s="1" customFormat="1" ht="15" customHeight="1">
      <c r="B156" s="216"/>
      <c r="C156" s="243" t="s">
        <v>1557</v>
      </c>
      <c r="D156" s="193"/>
      <c r="E156" s="193"/>
      <c r="F156" s="244" t="s">
        <v>1544</v>
      </c>
      <c r="G156" s="193"/>
      <c r="H156" s="243" t="s">
        <v>1578</v>
      </c>
      <c r="I156" s="243" t="s">
        <v>1540</v>
      </c>
      <c r="J156" s="243">
        <v>50</v>
      </c>
      <c r="K156" s="239"/>
    </row>
    <row r="157" spans="2:11" s="1" customFormat="1" ht="15" customHeight="1">
      <c r="B157" s="216"/>
      <c r="C157" s="243" t="s">
        <v>1565</v>
      </c>
      <c r="D157" s="193"/>
      <c r="E157" s="193"/>
      <c r="F157" s="244" t="s">
        <v>1544</v>
      </c>
      <c r="G157" s="193"/>
      <c r="H157" s="243" t="s">
        <v>1578</v>
      </c>
      <c r="I157" s="243" t="s">
        <v>1540</v>
      </c>
      <c r="J157" s="243">
        <v>50</v>
      </c>
      <c r="K157" s="239"/>
    </row>
    <row r="158" spans="2:11" s="1" customFormat="1" ht="15" customHeight="1">
      <c r="B158" s="216"/>
      <c r="C158" s="243" t="s">
        <v>1563</v>
      </c>
      <c r="D158" s="193"/>
      <c r="E158" s="193"/>
      <c r="F158" s="244" t="s">
        <v>1544</v>
      </c>
      <c r="G158" s="193"/>
      <c r="H158" s="243" t="s">
        <v>1578</v>
      </c>
      <c r="I158" s="243" t="s">
        <v>1540</v>
      </c>
      <c r="J158" s="243">
        <v>50</v>
      </c>
      <c r="K158" s="239"/>
    </row>
    <row r="159" spans="2:11" s="1" customFormat="1" ht="15" customHeight="1">
      <c r="B159" s="216"/>
      <c r="C159" s="243" t="s">
        <v>90</v>
      </c>
      <c r="D159" s="193"/>
      <c r="E159" s="193"/>
      <c r="F159" s="244" t="s">
        <v>1538</v>
      </c>
      <c r="G159" s="193"/>
      <c r="H159" s="243" t="s">
        <v>1600</v>
      </c>
      <c r="I159" s="243" t="s">
        <v>1540</v>
      </c>
      <c r="J159" s="243" t="s">
        <v>1601</v>
      </c>
      <c r="K159" s="239"/>
    </row>
    <row r="160" spans="2:11" s="1" customFormat="1" ht="15" customHeight="1">
      <c r="B160" s="216"/>
      <c r="C160" s="243" t="s">
        <v>1602</v>
      </c>
      <c r="D160" s="193"/>
      <c r="E160" s="193"/>
      <c r="F160" s="244" t="s">
        <v>1538</v>
      </c>
      <c r="G160" s="193"/>
      <c r="H160" s="243" t="s">
        <v>1603</v>
      </c>
      <c r="I160" s="243" t="s">
        <v>1573</v>
      </c>
      <c r="J160" s="243"/>
      <c r="K160" s="239"/>
    </row>
    <row r="161" spans="2:11" s="1" customFormat="1" ht="15" customHeight="1">
      <c r="B161" s="245"/>
      <c r="C161" s="225"/>
      <c r="D161" s="225"/>
      <c r="E161" s="225"/>
      <c r="F161" s="225"/>
      <c r="G161" s="225"/>
      <c r="H161" s="225"/>
      <c r="I161" s="225"/>
      <c r="J161" s="225"/>
      <c r="K161" s="246"/>
    </row>
    <row r="162" spans="2:11" s="1" customFormat="1" ht="18.75" customHeight="1">
      <c r="B162" s="227"/>
      <c r="C162" s="237"/>
      <c r="D162" s="237"/>
      <c r="E162" s="237"/>
      <c r="F162" s="247"/>
      <c r="G162" s="237"/>
      <c r="H162" s="237"/>
      <c r="I162" s="237"/>
      <c r="J162" s="237"/>
      <c r="K162" s="227"/>
    </row>
    <row r="163" spans="2:11" s="1" customFormat="1" ht="18.75" customHeight="1"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</row>
    <row r="164" spans="2:11" s="1" customFormat="1" ht="7.5" customHeight="1">
      <c r="B164" s="182"/>
      <c r="C164" s="183"/>
      <c r="D164" s="183"/>
      <c r="E164" s="183"/>
      <c r="F164" s="183"/>
      <c r="G164" s="183"/>
      <c r="H164" s="183"/>
      <c r="I164" s="183"/>
      <c r="J164" s="183"/>
      <c r="K164" s="184"/>
    </row>
    <row r="165" spans="2:11" s="1" customFormat="1" ht="45" customHeight="1">
      <c r="B165" s="185"/>
      <c r="C165" s="299" t="s">
        <v>1604</v>
      </c>
      <c r="D165" s="299"/>
      <c r="E165" s="299"/>
      <c r="F165" s="299"/>
      <c r="G165" s="299"/>
      <c r="H165" s="299"/>
      <c r="I165" s="299"/>
      <c r="J165" s="299"/>
      <c r="K165" s="186"/>
    </row>
    <row r="166" spans="2:11" s="1" customFormat="1" ht="17.25" customHeight="1">
      <c r="B166" s="185"/>
      <c r="C166" s="206" t="s">
        <v>1532</v>
      </c>
      <c r="D166" s="206"/>
      <c r="E166" s="206"/>
      <c r="F166" s="206" t="s">
        <v>1533</v>
      </c>
      <c r="G166" s="248"/>
      <c r="H166" s="249" t="s">
        <v>57</v>
      </c>
      <c r="I166" s="249" t="s">
        <v>60</v>
      </c>
      <c r="J166" s="206" t="s">
        <v>1534</v>
      </c>
      <c r="K166" s="186"/>
    </row>
    <row r="167" spans="2:11" s="1" customFormat="1" ht="17.25" customHeight="1">
      <c r="B167" s="187"/>
      <c r="C167" s="208" t="s">
        <v>1535</v>
      </c>
      <c r="D167" s="208"/>
      <c r="E167" s="208"/>
      <c r="F167" s="209" t="s">
        <v>1536</v>
      </c>
      <c r="G167" s="250"/>
      <c r="H167" s="251"/>
      <c r="I167" s="251"/>
      <c r="J167" s="208" t="s">
        <v>1537</v>
      </c>
      <c r="K167" s="188"/>
    </row>
    <row r="168" spans="2:11" s="1" customFormat="1" ht="5.25" customHeight="1">
      <c r="B168" s="216"/>
      <c r="C168" s="211"/>
      <c r="D168" s="211"/>
      <c r="E168" s="211"/>
      <c r="F168" s="211"/>
      <c r="G168" s="212"/>
      <c r="H168" s="211"/>
      <c r="I168" s="211"/>
      <c r="J168" s="211"/>
      <c r="K168" s="239"/>
    </row>
    <row r="169" spans="2:11" s="1" customFormat="1" ht="15" customHeight="1">
      <c r="B169" s="216"/>
      <c r="C169" s="193" t="s">
        <v>1541</v>
      </c>
      <c r="D169" s="193"/>
      <c r="E169" s="193"/>
      <c r="F169" s="214" t="s">
        <v>1538</v>
      </c>
      <c r="G169" s="193"/>
      <c r="H169" s="193" t="s">
        <v>1578</v>
      </c>
      <c r="I169" s="193" t="s">
        <v>1540</v>
      </c>
      <c r="J169" s="193">
        <v>120</v>
      </c>
      <c r="K169" s="239"/>
    </row>
    <row r="170" spans="2:11" s="1" customFormat="1" ht="15" customHeight="1">
      <c r="B170" s="216"/>
      <c r="C170" s="193" t="s">
        <v>1587</v>
      </c>
      <c r="D170" s="193"/>
      <c r="E170" s="193"/>
      <c r="F170" s="214" t="s">
        <v>1538</v>
      </c>
      <c r="G170" s="193"/>
      <c r="H170" s="193" t="s">
        <v>1588</v>
      </c>
      <c r="I170" s="193" t="s">
        <v>1540</v>
      </c>
      <c r="J170" s="193" t="s">
        <v>1589</v>
      </c>
      <c r="K170" s="239"/>
    </row>
    <row r="171" spans="2:11" s="1" customFormat="1" ht="15" customHeight="1">
      <c r="B171" s="216"/>
      <c r="C171" s="193" t="s">
        <v>1486</v>
      </c>
      <c r="D171" s="193"/>
      <c r="E171" s="193"/>
      <c r="F171" s="214" t="s">
        <v>1538</v>
      </c>
      <c r="G171" s="193"/>
      <c r="H171" s="193" t="s">
        <v>1605</v>
      </c>
      <c r="I171" s="193" t="s">
        <v>1540</v>
      </c>
      <c r="J171" s="193" t="s">
        <v>1589</v>
      </c>
      <c r="K171" s="239"/>
    </row>
    <row r="172" spans="2:11" s="1" customFormat="1" ht="15" customHeight="1">
      <c r="B172" s="216"/>
      <c r="C172" s="193" t="s">
        <v>1543</v>
      </c>
      <c r="D172" s="193"/>
      <c r="E172" s="193"/>
      <c r="F172" s="214" t="s">
        <v>1544</v>
      </c>
      <c r="G172" s="193"/>
      <c r="H172" s="193" t="s">
        <v>1605</v>
      </c>
      <c r="I172" s="193" t="s">
        <v>1540</v>
      </c>
      <c r="J172" s="193">
        <v>50</v>
      </c>
      <c r="K172" s="239"/>
    </row>
    <row r="173" spans="2:11" s="1" customFormat="1" ht="15" customHeight="1">
      <c r="B173" s="216"/>
      <c r="C173" s="193" t="s">
        <v>1546</v>
      </c>
      <c r="D173" s="193"/>
      <c r="E173" s="193"/>
      <c r="F173" s="214" t="s">
        <v>1538</v>
      </c>
      <c r="G173" s="193"/>
      <c r="H173" s="193" t="s">
        <v>1605</v>
      </c>
      <c r="I173" s="193" t="s">
        <v>1548</v>
      </c>
      <c r="J173" s="193"/>
      <c r="K173" s="239"/>
    </row>
    <row r="174" spans="2:11" s="1" customFormat="1" ht="15" customHeight="1">
      <c r="B174" s="216"/>
      <c r="C174" s="193" t="s">
        <v>1557</v>
      </c>
      <c r="D174" s="193"/>
      <c r="E174" s="193"/>
      <c r="F174" s="214" t="s">
        <v>1544</v>
      </c>
      <c r="G174" s="193"/>
      <c r="H174" s="193" t="s">
        <v>1605</v>
      </c>
      <c r="I174" s="193" t="s">
        <v>1540</v>
      </c>
      <c r="J174" s="193">
        <v>50</v>
      </c>
      <c r="K174" s="239"/>
    </row>
    <row r="175" spans="2:11" s="1" customFormat="1" ht="15" customHeight="1">
      <c r="B175" s="216"/>
      <c r="C175" s="193" t="s">
        <v>1565</v>
      </c>
      <c r="D175" s="193"/>
      <c r="E175" s="193"/>
      <c r="F175" s="214" t="s">
        <v>1544</v>
      </c>
      <c r="G175" s="193"/>
      <c r="H175" s="193" t="s">
        <v>1605</v>
      </c>
      <c r="I175" s="193" t="s">
        <v>1540</v>
      </c>
      <c r="J175" s="193">
        <v>50</v>
      </c>
      <c r="K175" s="239"/>
    </row>
    <row r="176" spans="2:11" s="1" customFormat="1" ht="15" customHeight="1">
      <c r="B176" s="216"/>
      <c r="C176" s="193" t="s">
        <v>1563</v>
      </c>
      <c r="D176" s="193"/>
      <c r="E176" s="193"/>
      <c r="F176" s="214" t="s">
        <v>1544</v>
      </c>
      <c r="G176" s="193"/>
      <c r="H176" s="193" t="s">
        <v>1605</v>
      </c>
      <c r="I176" s="193" t="s">
        <v>1540</v>
      </c>
      <c r="J176" s="193">
        <v>50</v>
      </c>
      <c r="K176" s="239"/>
    </row>
    <row r="177" spans="2:11" s="1" customFormat="1" ht="15" customHeight="1">
      <c r="B177" s="216"/>
      <c r="C177" s="193" t="s">
        <v>127</v>
      </c>
      <c r="D177" s="193"/>
      <c r="E177" s="193"/>
      <c r="F177" s="214" t="s">
        <v>1538</v>
      </c>
      <c r="G177" s="193"/>
      <c r="H177" s="193" t="s">
        <v>1606</v>
      </c>
      <c r="I177" s="193" t="s">
        <v>1607</v>
      </c>
      <c r="J177" s="193"/>
      <c r="K177" s="239"/>
    </row>
    <row r="178" spans="2:11" s="1" customFormat="1" ht="15" customHeight="1">
      <c r="B178" s="216"/>
      <c r="C178" s="193" t="s">
        <v>60</v>
      </c>
      <c r="D178" s="193"/>
      <c r="E178" s="193"/>
      <c r="F178" s="214" t="s">
        <v>1538</v>
      </c>
      <c r="G178" s="193"/>
      <c r="H178" s="193" t="s">
        <v>1608</v>
      </c>
      <c r="I178" s="193" t="s">
        <v>1609</v>
      </c>
      <c r="J178" s="193">
        <v>1</v>
      </c>
      <c r="K178" s="239"/>
    </row>
    <row r="179" spans="2:11" s="1" customFormat="1" ht="15" customHeight="1">
      <c r="B179" s="216"/>
      <c r="C179" s="193" t="s">
        <v>56</v>
      </c>
      <c r="D179" s="193"/>
      <c r="E179" s="193"/>
      <c r="F179" s="214" t="s">
        <v>1538</v>
      </c>
      <c r="G179" s="193"/>
      <c r="H179" s="193" t="s">
        <v>1610</v>
      </c>
      <c r="I179" s="193" t="s">
        <v>1540</v>
      </c>
      <c r="J179" s="193">
        <v>20</v>
      </c>
      <c r="K179" s="239"/>
    </row>
    <row r="180" spans="2:11" s="1" customFormat="1" ht="15" customHeight="1">
      <c r="B180" s="216"/>
      <c r="C180" s="193" t="s">
        <v>57</v>
      </c>
      <c r="D180" s="193"/>
      <c r="E180" s="193"/>
      <c r="F180" s="214" t="s">
        <v>1538</v>
      </c>
      <c r="G180" s="193"/>
      <c r="H180" s="193" t="s">
        <v>1611</v>
      </c>
      <c r="I180" s="193" t="s">
        <v>1540</v>
      </c>
      <c r="J180" s="193">
        <v>255</v>
      </c>
      <c r="K180" s="239"/>
    </row>
    <row r="181" spans="2:11" s="1" customFormat="1" ht="15" customHeight="1">
      <c r="B181" s="216"/>
      <c r="C181" s="193" t="s">
        <v>128</v>
      </c>
      <c r="D181" s="193"/>
      <c r="E181" s="193"/>
      <c r="F181" s="214" t="s">
        <v>1538</v>
      </c>
      <c r="G181" s="193"/>
      <c r="H181" s="193" t="s">
        <v>1502</v>
      </c>
      <c r="I181" s="193" t="s">
        <v>1540</v>
      </c>
      <c r="J181" s="193">
        <v>10</v>
      </c>
      <c r="K181" s="239"/>
    </row>
    <row r="182" spans="2:11" s="1" customFormat="1" ht="15" customHeight="1">
      <c r="B182" s="216"/>
      <c r="C182" s="193" t="s">
        <v>129</v>
      </c>
      <c r="D182" s="193"/>
      <c r="E182" s="193"/>
      <c r="F182" s="214" t="s">
        <v>1538</v>
      </c>
      <c r="G182" s="193"/>
      <c r="H182" s="193" t="s">
        <v>1612</v>
      </c>
      <c r="I182" s="193" t="s">
        <v>1573</v>
      </c>
      <c r="J182" s="193"/>
      <c r="K182" s="239"/>
    </row>
    <row r="183" spans="2:11" s="1" customFormat="1" ht="15" customHeight="1">
      <c r="B183" s="216"/>
      <c r="C183" s="193" t="s">
        <v>1613</v>
      </c>
      <c r="D183" s="193"/>
      <c r="E183" s="193"/>
      <c r="F183" s="214" t="s">
        <v>1538</v>
      </c>
      <c r="G183" s="193"/>
      <c r="H183" s="193" t="s">
        <v>1614</v>
      </c>
      <c r="I183" s="193" t="s">
        <v>1573</v>
      </c>
      <c r="J183" s="193"/>
      <c r="K183" s="239"/>
    </row>
    <row r="184" spans="2:11" s="1" customFormat="1" ht="15" customHeight="1">
      <c r="B184" s="216"/>
      <c r="C184" s="193" t="s">
        <v>1602</v>
      </c>
      <c r="D184" s="193"/>
      <c r="E184" s="193"/>
      <c r="F184" s="214" t="s">
        <v>1538</v>
      </c>
      <c r="G184" s="193"/>
      <c r="H184" s="193" t="s">
        <v>1615</v>
      </c>
      <c r="I184" s="193" t="s">
        <v>1573</v>
      </c>
      <c r="J184" s="193"/>
      <c r="K184" s="239"/>
    </row>
    <row r="185" spans="2:11" s="1" customFormat="1" ht="15" customHeight="1">
      <c r="B185" s="216"/>
      <c r="C185" s="193" t="s">
        <v>131</v>
      </c>
      <c r="D185" s="193"/>
      <c r="E185" s="193"/>
      <c r="F185" s="214" t="s">
        <v>1544</v>
      </c>
      <c r="G185" s="193"/>
      <c r="H185" s="193" t="s">
        <v>1616</v>
      </c>
      <c r="I185" s="193" t="s">
        <v>1540</v>
      </c>
      <c r="J185" s="193">
        <v>50</v>
      </c>
      <c r="K185" s="239"/>
    </row>
    <row r="186" spans="2:11" s="1" customFormat="1" ht="15" customHeight="1">
      <c r="B186" s="216"/>
      <c r="C186" s="193" t="s">
        <v>1617</v>
      </c>
      <c r="D186" s="193"/>
      <c r="E186" s="193"/>
      <c r="F186" s="214" t="s">
        <v>1544</v>
      </c>
      <c r="G186" s="193"/>
      <c r="H186" s="193" t="s">
        <v>1618</v>
      </c>
      <c r="I186" s="193" t="s">
        <v>1619</v>
      </c>
      <c r="J186" s="193"/>
      <c r="K186" s="239"/>
    </row>
    <row r="187" spans="2:11" s="1" customFormat="1" ht="15" customHeight="1">
      <c r="B187" s="216"/>
      <c r="C187" s="193" t="s">
        <v>1620</v>
      </c>
      <c r="D187" s="193"/>
      <c r="E187" s="193"/>
      <c r="F187" s="214" t="s">
        <v>1544</v>
      </c>
      <c r="G187" s="193"/>
      <c r="H187" s="193" t="s">
        <v>1621</v>
      </c>
      <c r="I187" s="193" t="s">
        <v>1619</v>
      </c>
      <c r="J187" s="193"/>
      <c r="K187" s="239"/>
    </row>
    <row r="188" spans="2:11" s="1" customFormat="1" ht="15" customHeight="1">
      <c r="B188" s="216"/>
      <c r="C188" s="193" t="s">
        <v>1622</v>
      </c>
      <c r="D188" s="193"/>
      <c r="E188" s="193"/>
      <c r="F188" s="214" t="s">
        <v>1544</v>
      </c>
      <c r="G188" s="193"/>
      <c r="H188" s="193" t="s">
        <v>1623</v>
      </c>
      <c r="I188" s="193" t="s">
        <v>1619</v>
      </c>
      <c r="J188" s="193"/>
      <c r="K188" s="239"/>
    </row>
    <row r="189" spans="2:11" s="1" customFormat="1" ht="15" customHeight="1">
      <c r="B189" s="216"/>
      <c r="C189" s="252" t="s">
        <v>1624</v>
      </c>
      <c r="D189" s="193"/>
      <c r="E189" s="193"/>
      <c r="F189" s="214" t="s">
        <v>1544</v>
      </c>
      <c r="G189" s="193"/>
      <c r="H189" s="193" t="s">
        <v>1625</v>
      </c>
      <c r="I189" s="193" t="s">
        <v>1626</v>
      </c>
      <c r="J189" s="253" t="s">
        <v>1627</v>
      </c>
      <c r="K189" s="239"/>
    </row>
    <row r="190" spans="2:11" s="1" customFormat="1" ht="15" customHeight="1">
      <c r="B190" s="216"/>
      <c r="C190" s="252" t="s">
        <v>45</v>
      </c>
      <c r="D190" s="193"/>
      <c r="E190" s="193"/>
      <c r="F190" s="214" t="s">
        <v>1538</v>
      </c>
      <c r="G190" s="193"/>
      <c r="H190" s="190" t="s">
        <v>1628</v>
      </c>
      <c r="I190" s="193" t="s">
        <v>1629</v>
      </c>
      <c r="J190" s="193"/>
      <c r="K190" s="239"/>
    </row>
    <row r="191" spans="2:11" s="1" customFormat="1" ht="15" customHeight="1">
      <c r="B191" s="216"/>
      <c r="C191" s="252" t="s">
        <v>1630</v>
      </c>
      <c r="D191" s="193"/>
      <c r="E191" s="193"/>
      <c r="F191" s="214" t="s">
        <v>1538</v>
      </c>
      <c r="G191" s="193"/>
      <c r="H191" s="193" t="s">
        <v>1631</v>
      </c>
      <c r="I191" s="193" t="s">
        <v>1573</v>
      </c>
      <c r="J191" s="193"/>
      <c r="K191" s="239"/>
    </row>
    <row r="192" spans="2:11" s="1" customFormat="1" ht="15" customHeight="1">
      <c r="B192" s="216"/>
      <c r="C192" s="252" t="s">
        <v>1632</v>
      </c>
      <c r="D192" s="193"/>
      <c r="E192" s="193"/>
      <c r="F192" s="214" t="s">
        <v>1538</v>
      </c>
      <c r="G192" s="193"/>
      <c r="H192" s="193" t="s">
        <v>1633</v>
      </c>
      <c r="I192" s="193" t="s">
        <v>1573</v>
      </c>
      <c r="J192" s="193"/>
      <c r="K192" s="239"/>
    </row>
    <row r="193" spans="2:11" s="1" customFormat="1" ht="15" customHeight="1">
      <c r="B193" s="216"/>
      <c r="C193" s="252" t="s">
        <v>1634</v>
      </c>
      <c r="D193" s="193"/>
      <c r="E193" s="193"/>
      <c r="F193" s="214" t="s">
        <v>1544</v>
      </c>
      <c r="G193" s="193"/>
      <c r="H193" s="193" t="s">
        <v>1635</v>
      </c>
      <c r="I193" s="193" t="s">
        <v>1573</v>
      </c>
      <c r="J193" s="193"/>
      <c r="K193" s="239"/>
    </row>
    <row r="194" spans="2:11" s="1" customFormat="1" ht="15" customHeight="1">
      <c r="B194" s="245"/>
      <c r="C194" s="254"/>
      <c r="D194" s="225"/>
      <c r="E194" s="225"/>
      <c r="F194" s="225"/>
      <c r="G194" s="225"/>
      <c r="H194" s="225"/>
      <c r="I194" s="225"/>
      <c r="J194" s="225"/>
      <c r="K194" s="246"/>
    </row>
    <row r="195" spans="2:11" s="1" customFormat="1" ht="18.75" customHeight="1">
      <c r="B195" s="227"/>
      <c r="C195" s="237"/>
      <c r="D195" s="237"/>
      <c r="E195" s="237"/>
      <c r="F195" s="247"/>
      <c r="G195" s="237"/>
      <c r="H195" s="237"/>
      <c r="I195" s="237"/>
      <c r="J195" s="237"/>
      <c r="K195" s="227"/>
    </row>
    <row r="196" spans="2:11" s="1" customFormat="1" ht="18.75" customHeight="1">
      <c r="B196" s="227"/>
      <c r="C196" s="237"/>
      <c r="D196" s="237"/>
      <c r="E196" s="237"/>
      <c r="F196" s="247"/>
      <c r="G196" s="237"/>
      <c r="H196" s="237"/>
      <c r="I196" s="237"/>
      <c r="J196" s="237"/>
      <c r="K196" s="227"/>
    </row>
    <row r="197" spans="2:11" s="1" customFormat="1" ht="18.75" customHeight="1"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</row>
    <row r="198" spans="2:11" s="1" customFormat="1" ht="12">
      <c r="B198" s="182"/>
      <c r="C198" s="183"/>
      <c r="D198" s="183"/>
      <c r="E198" s="183"/>
      <c r="F198" s="183"/>
      <c r="G198" s="183"/>
      <c r="H198" s="183"/>
      <c r="I198" s="183"/>
      <c r="J198" s="183"/>
      <c r="K198" s="184"/>
    </row>
    <row r="199" spans="2:11" s="1" customFormat="1" ht="22.2">
      <c r="B199" s="185"/>
      <c r="C199" s="299" t="s">
        <v>1636</v>
      </c>
      <c r="D199" s="299"/>
      <c r="E199" s="299"/>
      <c r="F199" s="299"/>
      <c r="G199" s="299"/>
      <c r="H199" s="299"/>
      <c r="I199" s="299"/>
      <c r="J199" s="299"/>
      <c r="K199" s="186"/>
    </row>
    <row r="200" spans="2:11" s="1" customFormat="1" ht="25.5" customHeight="1">
      <c r="B200" s="185"/>
      <c r="C200" s="255" t="s">
        <v>1637</v>
      </c>
      <c r="D200" s="255"/>
      <c r="E200" s="255"/>
      <c r="F200" s="255" t="s">
        <v>1638</v>
      </c>
      <c r="G200" s="256"/>
      <c r="H200" s="300" t="s">
        <v>1639</v>
      </c>
      <c r="I200" s="300"/>
      <c r="J200" s="300"/>
      <c r="K200" s="186"/>
    </row>
    <row r="201" spans="2:11" s="1" customFormat="1" ht="5.25" customHeight="1">
      <c r="B201" s="216"/>
      <c r="C201" s="211"/>
      <c r="D201" s="211"/>
      <c r="E201" s="211"/>
      <c r="F201" s="211"/>
      <c r="G201" s="237"/>
      <c r="H201" s="211"/>
      <c r="I201" s="211"/>
      <c r="J201" s="211"/>
      <c r="K201" s="239"/>
    </row>
    <row r="202" spans="2:11" s="1" customFormat="1" ht="15" customHeight="1">
      <c r="B202" s="216"/>
      <c r="C202" s="193" t="s">
        <v>1629</v>
      </c>
      <c r="D202" s="193"/>
      <c r="E202" s="193"/>
      <c r="F202" s="214" t="s">
        <v>46</v>
      </c>
      <c r="G202" s="193"/>
      <c r="H202" s="301" t="s">
        <v>1640</v>
      </c>
      <c r="I202" s="301"/>
      <c r="J202" s="301"/>
      <c r="K202" s="239"/>
    </row>
    <row r="203" spans="2:11" s="1" customFormat="1" ht="15" customHeight="1">
      <c r="B203" s="216"/>
      <c r="C203" s="193"/>
      <c r="D203" s="193"/>
      <c r="E203" s="193"/>
      <c r="F203" s="214" t="s">
        <v>47</v>
      </c>
      <c r="G203" s="193"/>
      <c r="H203" s="301" t="s">
        <v>1641</v>
      </c>
      <c r="I203" s="301"/>
      <c r="J203" s="301"/>
      <c r="K203" s="239"/>
    </row>
    <row r="204" spans="2:11" s="1" customFormat="1" ht="15" customHeight="1">
      <c r="B204" s="216"/>
      <c r="C204" s="193"/>
      <c r="D204" s="193"/>
      <c r="E204" s="193"/>
      <c r="F204" s="214" t="s">
        <v>50</v>
      </c>
      <c r="G204" s="193"/>
      <c r="H204" s="301" t="s">
        <v>1642</v>
      </c>
      <c r="I204" s="301"/>
      <c r="J204" s="301"/>
      <c r="K204" s="239"/>
    </row>
    <row r="205" spans="2:11" s="1" customFormat="1" ht="15" customHeight="1">
      <c r="B205" s="216"/>
      <c r="C205" s="193"/>
      <c r="D205" s="193"/>
      <c r="E205" s="193"/>
      <c r="F205" s="214" t="s">
        <v>48</v>
      </c>
      <c r="G205" s="193"/>
      <c r="H205" s="301" t="s">
        <v>1643</v>
      </c>
      <c r="I205" s="301"/>
      <c r="J205" s="301"/>
      <c r="K205" s="239"/>
    </row>
    <row r="206" spans="2:11" s="1" customFormat="1" ht="15" customHeight="1">
      <c r="B206" s="216"/>
      <c r="C206" s="193"/>
      <c r="D206" s="193"/>
      <c r="E206" s="193"/>
      <c r="F206" s="214" t="s">
        <v>49</v>
      </c>
      <c r="G206" s="193"/>
      <c r="H206" s="301" t="s">
        <v>1644</v>
      </c>
      <c r="I206" s="301"/>
      <c r="J206" s="301"/>
      <c r="K206" s="239"/>
    </row>
    <row r="207" spans="2:11" s="1" customFormat="1" ht="15" customHeight="1">
      <c r="B207" s="216"/>
      <c r="C207" s="193"/>
      <c r="D207" s="193"/>
      <c r="E207" s="193"/>
      <c r="F207" s="214"/>
      <c r="G207" s="193"/>
      <c r="H207" s="193"/>
      <c r="I207" s="193"/>
      <c r="J207" s="193"/>
      <c r="K207" s="239"/>
    </row>
    <row r="208" spans="2:11" s="1" customFormat="1" ht="15" customHeight="1">
      <c r="B208" s="216"/>
      <c r="C208" s="193" t="s">
        <v>1585</v>
      </c>
      <c r="D208" s="193"/>
      <c r="E208" s="193"/>
      <c r="F208" s="214" t="s">
        <v>82</v>
      </c>
      <c r="G208" s="193"/>
      <c r="H208" s="301" t="s">
        <v>1645</v>
      </c>
      <c r="I208" s="301"/>
      <c r="J208" s="301"/>
      <c r="K208" s="239"/>
    </row>
    <row r="209" spans="2:11" s="1" customFormat="1" ht="15" customHeight="1">
      <c r="B209" s="216"/>
      <c r="C209" s="193"/>
      <c r="D209" s="193"/>
      <c r="E209" s="193"/>
      <c r="F209" s="214" t="s">
        <v>1482</v>
      </c>
      <c r="G209" s="193"/>
      <c r="H209" s="301" t="s">
        <v>1483</v>
      </c>
      <c r="I209" s="301"/>
      <c r="J209" s="301"/>
      <c r="K209" s="239"/>
    </row>
    <row r="210" spans="2:11" s="1" customFormat="1" ht="15" customHeight="1">
      <c r="B210" s="216"/>
      <c r="C210" s="193"/>
      <c r="D210" s="193"/>
      <c r="E210" s="193"/>
      <c r="F210" s="214" t="s">
        <v>1480</v>
      </c>
      <c r="G210" s="193"/>
      <c r="H210" s="301" t="s">
        <v>1646</v>
      </c>
      <c r="I210" s="301"/>
      <c r="J210" s="301"/>
      <c r="K210" s="239"/>
    </row>
    <row r="211" spans="2:11" s="1" customFormat="1" ht="15" customHeight="1">
      <c r="B211" s="257"/>
      <c r="C211" s="193"/>
      <c r="D211" s="193"/>
      <c r="E211" s="193"/>
      <c r="F211" s="214" t="s">
        <v>1484</v>
      </c>
      <c r="G211" s="252"/>
      <c r="H211" s="302" t="s">
        <v>1485</v>
      </c>
      <c r="I211" s="302"/>
      <c r="J211" s="302"/>
      <c r="K211" s="258"/>
    </row>
    <row r="212" spans="2:11" s="1" customFormat="1" ht="15" customHeight="1">
      <c r="B212" s="257"/>
      <c r="C212" s="193"/>
      <c r="D212" s="193"/>
      <c r="E212" s="193"/>
      <c r="F212" s="214" t="s">
        <v>1447</v>
      </c>
      <c r="G212" s="252"/>
      <c r="H212" s="302" t="s">
        <v>1647</v>
      </c>
      <c r="I212" s="302"/>
      <c r="J212" s="302"/>
      <c r="K212" s="258"/>
    </row>
    <row r="213" spans="2:11" s="1" customFormat="1" ht="15" customHeight="1">
      <c r="B213" s="257"/>
      <c r="C213" s="193"/>
      <c r="D213" s="193"/>
      <c r="E213" s="193"/>
      <c r="F213" s="214"/>
      <c r="G213" s="252"/>
      <c r="H213" s="243"/>
      <c r="I213" s="243"/>
      <c r="J213" s="243"/>
      <c r="K213" s="258"/>
    </row>
    <row r="214" spans="2:11" s="1" customFormat="1" ht="15" customHeight="1">
      <c r="B214" s="257"/>
      <c r="C214" s="193" t="s">
        <v>1609</v>
      </c>
      <c r="D214" s="193"/>
      <c r="E214" s="193"/>
      <c r="F214" s="214">
        <v>1</v>
      </c>
      <c r="G214" s="252"/>
      <c r="H214" s="302" t="s">
        <v>1648</v>
      </c>
      <c r="I214" s="302"/>
      <c r="J214" s="302"/>
      <c r="K214" s="258"/>
    </row>
    <row r="215" spans="2:11" s="1" customFormat="1" ht="15" customHeight="1">
      <c r="B215" s="257"/>
      <c r="C215" s="193"/>
      <c r="D215" s="193"/>
      <c r="E215" s="193"/>
      <c r="F215" s="214">
        <v>2</v>
      </c>
      <c r="G215" s="252"/>
      <c r="H215" s="302" t="s">
        <v>1649</v>
      </c>
      <c r="I215" s="302"/>
      <c r="J215" s="302"/>
      <c r="K215" s="258"/>
    </row>
    <row r="216" spans="2:11" s="1" customFormat="1" ht="15" customHeight="1">
      <c r="B216" s="257"/>
      <c r="C216" s="193"/>
      <c r="D216" s="193"/>
      <c r="E216" s="193"/>
      <c r="F216" s="214">
        <v>3</v>
      </c>
      <c r="G216" s="252"/>
      <c r="H216" s="302" t="s">
        <v>1650</v>
      </c>
      <c r="I216" s="302"/>
      <c r="J216" s="302"/>
      <c r="K216" s="258"/>
    </row>
    <row r="217" spans="2:11" s="1" customFormat="1" ht="15" customHeight="1">
      <c r="B217" s="257"/>
      <c r="C217" s="193"/>
      <c r="D217" s="193"/>
      <c r="E217" s="193"/>
      <c r="F217" s="214">
        <v>4</v>
      </c>
      <c r="G217" s="252"/>
      <c r="H217" s="302" t="s">
        <v>1651</v>
      </c>
      <c r="I217" s="302"/>
      <c r="J217" s="302"/>
      <c r="K217" s="258"/>
    </row>
    <row r="218" spans="2:11" s="1" customFormat="1" ht="12.75" customHeight="1">
      <c r="B218" s="259"/>
      <c r="C218" s="260"/>
      <c r="D218" s="260"/>
      <c r="E218" s="260"/>
      <c r="F218" s="260"/>
      <c r="G218" s="260"/>
      <c r="H218" s="260"/>
      <c r="I218" s="260"/>
      <c r="J218" s="260"/>
      <c r="K218" s="261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01 - Stavební úpravy a ná...</vt:lpstr>
      <vt:lpstr>Pokyny pro vyplnění</vt:lpstr>
      <vt:lpstr>'01 - Stavební úpravy a ná...'!Názvy_tisku</vt:lpstr>
      <vt:lpstr>'Rekapitulace stavby'!Názvy_tisku</vt:lpstr>
      <vt:lpstr>'01 - Stavební úpravy a ná...'!Oblast_tisku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Krčál</dc:creator>
  <cp:lastModifiedBy>uzivatel</cp:lastModifiedBy>
  <dcterms:created xsi:type="dcterms:W3CDTF">2020-11-03T17:26:45Z</dcterms:created>
  <dcterms:modified xsi:type="dcterms:W3CDTF">2021-09-19T14:47:01Z</dcterms:modified>
</cp:coreProperties>
</file>