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D:\Můj disk\02-Stavby Tabor\aktuální stavby 2020\202026 Bukovany, chodník VO DK 5,48\9. Rozpočet, smlouva\Vícepráce\"/>
    </mc:Choice>
  </mc:AlternateContent>
  <xr:revisionPtr revIDLastSave="0" documentId="13_ncr:1_{E4A0B07A-3E4B-4E9D-97B9-F4214C01C265}" xr6:coauthVersionLast="45" xr6:coauthVersionMax="45" xr10:uidLastSave="{00000000-0000-0000-0000-000000000000}"/>
  <bookViews>
    <workbookView xWindow="-108" yWindow="-108" windowWidth="23256" windowHeight="12576" tabRatio="809" xr2:uid="{00000000-000D-0000-FFFF-FFFF00000000}"/>
  </bookViews>
  <sheets>
    <sheet name="Rekapitulace stavby" sheetId="1" r:id="rId1"/>
    <sheet name="2020 - Otaceni skruží" sheetId="2" r:id="rId2"/>
    <sheet name="2020-1 - nová dešťová kan..." sheetId="3" r:id="rId3"/>
    <sheet name="2020-2 - napojení kanaliz..." sheetId="4" r:id="rId4"/>
    <sheet name="2020-3 - bourání asfaltů ..." sheetId="5" r:id="rId5"/>
    <sheet name="2020-4 - opěrná stěna" sheetId="6" r:id="rId6"/>
    <sheet name="2020-5 - chodníky, asfalt..." sheetId="7" r:id="rId7"/>
    <sheet name="Pokyny pro vyplnění" sheetId="8" r:id="rId8"/>
  </sheets>
  <definedNames>
    <definedName name="_xlnm._FilterDatabase" localSheetId="1" hidden="1">'2020 - Otaceni skruží'!$C$82:$K$100</definedName>
    <definedName name="_xlnm._FilterDatabase" localSheetId="2" hidden="1">'2020-1 - nová dešťová kan...'!$C$89:$K$139</definedName>
    <definedName name="_xlnm._FilterDatabase" localSheetId="3" hidden="1">'2020-2 - napojení kanaliz...'!$C$83:$K$105</definedName>
    <definedName name="_xlnm._FilterDatabase" localSheetId="4" hidden="1">'2020-3 - bourání asfaltů ...'!$C$82:$K$103</definedName>
    <definedName name="_xlnm._FilterDatabase" localSheetId="5" hidden="1">'2020-4 - opěrná stěna'!$C$83:$K$103</definedName>
    <definedName name="_xlnm._FilterDatabase" localSheetId="6" hidden="1">'2020-5 - chodníky, asfalt...'!$C$91:$K$134</definedName>
    <definedName name="_xlnm.Print_Titles" localSheetId="1">'2020 - Otaceni skruží'!$82:$82</definedName>
    <definedName name="_xlnm.Print_Titles" localSheetId="2">'2020-1 - nová dešťová kan...'!$89:$89</definedName>
    <definedName name="_xlnm.Print_Titles" localSheetId="3">'2020-2 - napojení kanaliz...'!$83:$83</definedName>
    <definedName name="_xlnm.Print_Titles" localSheetId="4">'2020-3 - bourání asfaltů ...'!$82:$82</definedName>
    <definedName name="_xlnm.Print_Titles" localSheetId="5">'2020-4 - opěrná stěna'!$83:$83</definedName>
    <definedName name="_xlnm.Print_Titles" localSheetId="6">'2020-5 - chodníky, asfalt...'!$91:$91</definedName>
    <definedName name="_xlnm.Print_Titles" localSheetId="0">'Rekapitulace stavby'!$52:$52</definedName>
    <definedName name="_xlnm.Print_Area" localSheetId="1">'2020 - Otaceni skruží'!$C$4:$J$39,'2020 - Otaceni skruží'!$C$45:$J$64,'2020 - Otaceni skruží'!$C$70:$K$100</definedName>
    <definedName name="_xlnm.Print_Area" localSheetId="2">'2020-1 - nová dešťová kan...'!$C$4:$J$39,'2020-1 - nová dešťová kan...'!$C$45:$J$71,'2020-1 - nová dešťová kan...'!$C$77:$K$139</definedName>
    <definedName name="_xlnm.Print_Area" localSheetId="3">'2020-2 - napojení kanaliz...'!$C$4:$J$39,'2020-2 - napojení kanaliz...'!$C$45:$J$65,'2020-2 - napojení kanaliz...'!$C$71:$K$105</definedName>
    <definedName name="_xlnm.Print_Area" localSheetId="4">'2020-3 - bourání asfaltů ...'!$C$4:$J$39,'2020-3 - bourání asfaltů ...'!$C$45:$J$64,'2020-3 - bourání asfaltů ...'!$C$70:$K$103</definedName>
    <definedName name="_xlnm.Print_Area" localSheetId="5">'2020-4 - opěrná stěna'!$C$4:$J$39,'2020-4 - opěrná stěna'!$C$45:$J$65,'2020-4 - opěrná stěna'!$C$71:$K$103</definedName>
    <definedName name="_xlnm.Print_Area" localSheetId="6">'2020-5 - chodníky, asfalt...'!$C$4:$J$39,'2020-5 - chodníky, asfalt...'!$C$45:$J$73,'2020-5 - chodníky, asfalt...'!$C$79:$K$134</definedName>
    <definedName name="_xlnm.Print_Area" localSheetId="7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stavby'!$C$42:$AQ$61</definedName>
  </definedNames>
  <calcPr calcId="181029"/>
</workbook>
</file>

<file path=xl/calcChain.xml><?xml version="1.0" encoding="utf-8"?>
<calcChain xmlns="http://schemas.openxmlformats.org/spreadsheetml/2006/main">
  <c r="J92" i="7" l="1"/>
  <c r="J135" i="7"/>
  <c r="J142" i="7"/>
  <c r="J141" i="7"/>
  <c r="J140" i="7"/>
  <c r="J139" i="7"/>
  <c r="J84" i="6" l="1"/>
  <c r="J59" i="6"/>
  <c r="J64" i="6"/>
  <c r="J85" i="6"/>
  <c r="J128" i="7"/>
  <c r="J126" i="7"/>
  <c r="J123" i="7"/>
  <c r="J121" i="7"/>
  <c r="J110" i="7"/>
  <c r="J106" i="7"/>
  <c r="J94" i="7"/>
  <c r="J138" i="7"/>
  <c r="J137" i="7"/>
  <c r="J136" i="7"/>
  <c r="J72" i="7" l="1"/>
  <c r="J104" i="6"/>
  <c r="J106" i="6"/>
  <c r="J105" i="6"/>
  <c r="J37" i="7" l="1"/>
  <c r="J36" i="7"/>
  <c r="AY60" i="1"/>
  <c r="J35" i="7"/>
  <c r="AX60" i="1" s="1"/>
  <c r="BI134" i="7"/>
  <c r="BH134" i="7"/>
  <c r="BG134" i="7"/>
  <c r="BF134" i="7"/>
  <c r="T134" i="7"/>
  <c r="T133" i="7" s="1"/>
  <c r="R134" i="7"/>
  <c r="R133" i="7" s="1"/>
  <c r="P134" i="7"/>
  <c r="P133" i="7" s="1"/>
  <c r="BI132" i="7"/>
  <c r="BH132" i="7"/>
  <c r="BG132" i="7"/>
  <c r="BF132" i="7"/>
  <c r="T132" i="7"/>
  <c r="T131" i="7" s="1"/>
  <c r="R132" i="7"/>
  <c r="R131" i="7" s="1"/>
  <c r="P132" i="7"/>
  <c r="P131" i="7" s="1"/>
  <c r="BI129" i="7"/>
  <c r="BH129" i="7"/>
  <c r="BG129" i="7"/>
  <c r="BF129" i="7"/>
  <c r="T129" i="7"/>
  <c r="R129" i="7"/>
  <c r="R128" i="7" s="1"/>
  <c r="P129" i="7"/>
  <c r="P128" i="7" s="1"/>
  <c r="BI127" i="7"/>
  <c r="BH127" i="7"/>
  <c r="BG127" i="7"/>
  <c r="BF127" i="7"/>
  <c r="T127" i="7"/>
  <c r="T126" i="7" s="1"/>
  <c r="T125" i="7" s="1"/>
  <c r="R127" i="7"/>
  <c r="R126" i="7"/>
  <c r="R125" i="7" s="1"/>
  <c r="P127" i="7"/>
  <c r="P126" i="7" s="1"/>
  <c r="P125" i="7" s="1"/>
  <c r="BI124" i="7"/>
  <c r="BH124" i="7"/>
  <c r="BG124" i="7"/>
  <c r="BF124" i="7"/>
  <c r="T124" i="7"/>
  <c r="T123" i="7" s="1"/>
  <c r="R124" i="7"/>
  <c r="R123" i="7" s="1"/>
  <c r="P124" i="7"/>
  <c r="P123" i="7"/>
  <c r="BI121" i="7"/>
  <c r="BH121" i="7"/>
  <c r="BG121" i="7"/>
  <c r="BF121" i="7"/>
  <c r="T121" i="7"/>
  <c r="T120" i="7"/>
  <c r="R121" i="7"/>
  <c r="R120" i="7"/>
  <c r="P121" i="7"/>
  <c r="P120" i="7"/>
  <c r="BI119" i="7"/>
  <c r="BH119" i="7"/>
  <c r="BG119" i="7"/>
  <c r="BF119" i="7"/>
  <c r="T119" i="7"/>
  <c r="R119" i="7"/>
  <c r="P119" i="7"/>
  <c r="BI118" i="7"/>
  <c r="BH118" i="7"/>
  <c r="BG118" i="7"/>
  <c r="BF118" i="7"/>
  <c r="T118" i="7"/>
  <c r="R118" i="7"/>
  <c r="P118" i="7"/>
  <c r="BI115" i="7"/>
  <c r="BH115" i="7"/>
  <c r="BG115" i="7"/>
  <c r="BF115" i="7"/>
  <c r="T115" i="7"/>
  <c r="R115" i="7"/>
  <c r="P115" i="7"/>
  <c r="BI114" i="7"/>
  <c r="BH114" i="7"/>
  <c r="BG114" i="7"/>
  <c r="BF114" i="7"/>
  <c r="T114" i="7"/>
  <c r="R114" i="7"/>
  <c r="P114" i="7"/>
  <c r="BI113" i="7"/>
  <c r="BH113" i="7"/>
  <c r="BG113" i="7"/>
  <c r="BF113" i="7"/>
  <c r="T113" i="7"/>
  <c r="R113" i="7"/>
  <c r="P113" i="7"/>
  <c r="BI112" i="7"/>
  <c r="BH112" i="7"/>
  <c r="BG112" i="7"/>
  <c r="BF112" i="7"/>
  <c r="T112" i="7"/>
  <c r="R112" i="7"/>
  <c r="P112" i="7"/>
  <c r="BI111" i="7"/>
  <c r="BH111" i="7"/>
  <c r="BG111" i="7"/>
  <c r="BF111" i="7"/>
  <c r="T111" i="7"/>
  <c r="R111" i="7"/>
  <c r="P111" i="7"/>
  <c r="BI108" i="7"/>
  <c r="BH108" i="7"/>
  <c r="BG108" i="7"/>
  <c r="BF108" i="7"/>
  <c r="T108" i="7"/>
  <c r="R108" i="7"/>
  <c r="P108" i="7"/>
  <c r="BI107" i="7"/>
  <c r="BH107" i="7"/>
  <c r="BG107" i="7"/>
  <c r="BF107" i="7"/>
  <c r="T107" i="7"/>
  <c r="R107" i="7"/>
  <c r="P107" i="7"/>
  <c r="BI102" i="7"/>
  <c r="BH102" i="7"/>
  <c r="BG102" i="7"/>
  <c r="BF102" i="7"/>
  <c r="T102" i="7"/>
  <c r="R102" i="7"/>
  <c r="P102" i="7"/>
  <c r="BI101" i="7"/>
  <c r="BH101" i="7"/>
  <c r="BG101" i="7"/>
  <c r="BF101" i="7"/>
  <c r="T101" i="7"/>
  <c r="R101" i="7"/>
  <c r="P101" i="7"/>
  <c r="BI99" i="7"/>
  <c r="BH99" i="7"/>
  <c r="BG99" i="7"/>
  <c r="BF99" i="7"/>
  <c r="T99" i="7"/>
  <c r="R99" i="7"/>
  <c r="P99" i="7"/>
  <c r="BI98" i="7"/>
  <c r="BH98" i="7"/>
  <c r="BG98" i="7"/>
  <c r="BF98" i="7"/>
  <c r="T98" i="7"/>
  <c r="R98" i="7"/>
  <c r="P98" i="7"/>
  <c r="BI96" i="7"/>
  <c r="BH96" i="7"/>
  <c r="BG96" i="7"/>
  <c r="BF96" i="7"/>
  <c r="T96" i="7"/>
  <c r="R96" i="7"/>
  <c r="P96" i="7"/>
  <c r="BI95" i="7"/>
  <c r="BH95" i="7"/>
  <c r="BG95" i="7"/>
  <c r="BF95" i="7"/>
  <c r="T95" i="7"/>
  <c r="R95" i="7"/>
  <c r="P95" i="7"/>
  <c r="F86" i="7"/>
  <c r="E84" i="7"/>
  <c r="F52" i="7"/>
  <c r="E50" i="7"/>
  <c r="J24" i="7"/>
  <c r="E24" i="7"/>
  <c r="J89" i="7" s="1"/>
  <c r="J23" i="7"/>
  <c r="J21" i="7"/>
  <c r="E21" i="7"/>
  <c r="J88" i="7" s="1"/>
  <c r="J20" i="7"/>
  <c r="J18" i="7"/>
  <c r="E18" i="7"/>
  <c r="F55" i="7" s="1"/>
  <c r="J17" i="7"/>
  <c r="J15" i="7"/>
  <c r="E15" i="7"/>
  <c r="F88" i="7" s="1"/>
  <c r="J14" i="7"/>
  <c r="J12" i="7"/>
  <c r="J52" i="7"/>
  <c r="E7" i="7"/>
  <c r="E82" i="7" s="1"/>
  <c r="J37" i="6"/>
  <c r="J36" i="6"/>
  <c r="AY59" i="1"/>
  <c r="J35" i="6"/>
  <c r="AX59" i="1" s="1"/>
  <c r="BI103" i="6"/>
  <c r="BH103" i="6"/>
  <c r="BG103" i="6"/>
  <c r="BF103" i="6"/>
  <c r="T103" i="6"/>
  <c r="T102" i="6"/>
  <c r="R103" i="6"/>
  <c r="R102" i="6" s="1"/>
  <c r="P103" i="6"/>
  <c r="P102" i="6"/>
  <c r="BI100" i="6"/>
  <c r="BH100" i="6"/>
  <c r="BG100" i="6"/>
  <c r="BF100" i="6"/>
  <c r="T100" i="6"/>
  <c r="R100" i="6"/>
  <c r="P100" i="6"/>
  <c r="BI98" i="6"/>
  <c r="BH98" i="6"/>
  <c r="BG98" i="6"/>
  <c r="BF98" i="6"/>
  <c r="T98" i="6"/>
  <c r="R98" i="6"/>
  <c r="P98" i="6"/>
  <c r="BI96" i="6"/>
  <c r="BH96" i="6"/>
  <c r="BG96" i="6"/>
  <c r="BF96" i="6"/>
  <c r="T96" i="6"/>
  <c r="R96" i="6"/>
  <c r="P96" i="6"/>
  <c r="BI95" i="6"/>
  <c r="BH95" i="6"/>
  <c r="BG95" i="6"/>
  <c r="BF95" i="6"/>
  <c r="T95" i="6"/>
  <c r="R95" i="6"/>
  <c r="P95" i="6"/>
  <c r="BI94" i="6"/>
  <c r="BH94" i="6"/>
  <c r="BG94" i="6"/>
  <c r="BF94" i="6"/>
  <c r="T94" i="6"/>
  <c r="R94" i="6"/>
  <c r="P94" i="6"/>
  <c r="BI93" i="6"/>
  <c r="BH93" i="6"/>
  <c r="BG93" i="6"/>
  <c r="BF93" i="6"/>
  <c r="T93" i="6"/>
  <c r="R93" i="6"/>
  <c r="P93" i="6"/>
  <c r="BI92" i="6"/>
  <c r="BH92" i="6"/>
  <c r="BG92" i="6"/>
  <c r="BF92" i="6"/>
  <c r="T92" i="6"/>
  <c r="R92" i="6"/>
  <c r="P92" i="6"/>
  <c r="BI91" i="6"/>
  <c r="BH91" i="6"/>
  <c r="BG91" i="6"/>
  <c r="BF91" i="6"/>
  <c r="T91" i="6"/>
  <c r="R91" i="6"/>
  <c r="P91" i="6"/>
  <c r="BI90" i="6"/>
  <c r="BH90" i="6"/>
  <c r="BG90" i="6"/>
  <c r="BF90" i="6"/>
  <c r="T90" i="6"/>
  <c r="R90" i="6"/>
  <c r="P90" i="6"/>
  <c r="BI89" i="6"/>
  <c r="BH89" i="6"/>
  <c r="BG89" i="6"/>
  <c r="BF89" i="6"/>
  <c r="T89" i="6"/>
  <c r="R89" i="6"/>
  <c r="P89" i="6"/>
  <c r="BI88" i="6"/>
  <c r="BH88" i="6"/>
  <c r="BG88" i="6"/>
  <c r="BF88" i="6"/>
  <c r="T88" i="6"/>
  <c r="R88" i="6"/>
  <c r="P88" i="6"/>
  <c r="BI87" i="6"/>
  <c r="BH87" i="6"/>
  <c r="BG87" i="6"/>
  <c r="BF87" i="6"/>
  <c r="T87" i="6"/>
  <c r="R87" i="6"/>
  <c r="P87" i="6"/>
  <c r="F78" i="6"/>
  <c r="E76" i="6"/>
  <c r="F52" i="6"/>
  <c r="E50" i="6"/>
  <c r="J24" i="6"/>
  <c r="E24" i="6"/>
  <c r="J55" i="6" s="1"/>
  <c r="J23" i="6"/>
  <c r="J21" i="6"/>
  <c r="E21" i="6"/>
  <c r="J80" i="6" s="1"/>
  <c r="J20" i="6"/>
  <c r="J18" i="6"/>
  <c r="E18" i="6"/>
  <c r="F81" i="6" s="1"/>
  <c r="J17" i="6"/>
  <c r="J15" i="6"/>
  <c r="E15" i="6"/>
  <c r="F80" i="6" s="1"/>
  <c r="J14" i="6"/>
  <c r="J12" i="6"/>
  <c r="J52" i="6" s="1"/>
  <c r="E7" i="6"/>
  <c r="E74" i="6" s="1"/>
  <c r="J37" i="5"/>
  <c r="J36" i="5"/>
  <c r="AY58" i="1" s="1"/>
  <c r="J35" i="5"/>
  <c r="AX58" i="1" s="1"/>
  <c r="BI103" i="5"/>
  <c r="BH103" i="5"/>
  <c r="BG103" i="5"/>
  <c r="BF103" i="5"/>
  <c r="T103" i="5"/>
  <c r="R103" i="5"/>
  <c r="P103" i="5"/>
  <c r="BI102" i="5"/>
  <c r="BH102" i="5"/>
  <c r="BG102" i="5"/>
  <c r="BF102" i="5"/>
  <c r="T102" i="5"/>
  <c r="R102" i="5"/>
  <c r="P102" i="5"/>
  <c r="BI101" i="5"/>
  <c r="BH101" i="5"/>
  <c r="BG101" i="5"/>
  <c r="BF101" i="5"/>
  <c r="T101" i="5"/>
  <c r="R101" i="5"/>
  <c r="P101" i="5"/>
  <c r="BI100" i="5"/>
  <c r="BH100" i="5"/>
  <c r="BG100" i="5"/>
  <c r="BF100" i="5"/>
  <c r="T100" i="5"/>
  <c r="R100" i="5"/>
  <c r="P100" i="5"/>
  <c r="BI98" i="5"/>
  <c r="BH98" i="5"/>
  <c r="BG98" i="5"/>
  <c r="BF98" i="5"/>
  <c r="T98" i="5"/>
  <c r="R98" i="5"/>
  <c r="P98" i="5"/>
  <c r="BI97" i="5"/>
  <c r="BH97" i="5"/>
  <c r="BG97" i="5"/>
  <c r="BF97" i="5"/>
  <c r="T97" i="5"/>
  <c r="R97" i="5"/>
  <c r="P97" i="5"/>
  <c r="BI96" i="5"/>
  <c r="BH96" i="5"/>
  <c r="BG96" i="5"/>
  <c r="BF96" i="5"/>
  <c r="T96" i="5"/>
  <c r="R96" i="5"/>
  <c r="P96" i="5"/>
  <c r="BI95" i="5"/>
  <c r="BH95" i="5"/>
  <c r="BG95" i="5"/>
  <c r="BF95" i="5"/>
  <c r="T95" i="5"/>
  <c r="R95" i="5"/>
  <c r="P95" i="5"/>
  <c r="BI94" i="5"/>
  <c r="BH94" i="5"/>
  <c r="BG94" i="5"/>
  <c r="BF94" i="5"/>
  <c r="T94" i="5"/>
  <c r="R94" i="5"/>
  <c r="P94" i="5"/>
  <c r="BI93" i="5"/>
  <c r="BH93" i="5"/>
  <c r="BG93" i="5"/>
  <c r="BF93" i="5"/>
  <c r="T93" i="5"/>
  <c r="R93" i="5"/>
  <c r="P93" i="5"/>
  <c r="BI92" i="5"/>
  <c r="BH92" i="5"/>
  <c r="BG92" i="5"/>
  <c r="BF92" i="5"/>
  <c r="T92" i="5"/>
  <c r="R92" i="5"/>
  <c r="P92" i="5"/>
  <c r="BI90" i="5"/>
  <c r="BH90" i="5"/>
  <c r="BG90" i="5"/>
  <c r="BF90" i="5"/>
  <c r="T90" i="5"/>
  <c r="R90" i="5"/>
  <c r="P90" i="5"/>
  <c r="BI88" i="5"/>
  <c r="BH88" i="5"/>
  <c r="BG88" i="5"/>
  <c r="BF88" i="5"/>
  <c r="T88" i="5"/>
  <c r="R88" i="5"/>
  <c r="P88" i="5"/>
  <c r="BI86" i="5"/>
  <c r="BH86" i="5"/>
  <c r="BG86" i="5"/>
  <c r="BF86" i="5"/>
  <c r="T86" i="5"/>
  <c r="R86" i="5"/>
  <c r="P86" i="5"/>
  <c r="F77" i="5"/>
  <c r="E75" i="5"/>
  <c r="F52" i="5"/>
  <c r="E50" i="5"/>
  <c r="J24" i="5"/>
  <c r="E24" i="5"/>
  <c r="J80" i="5" s="1"/>
  <c r="J23" i="5"/>
  <c r="J21" i="5"/>
  <c r="E21" i="5"/>
  <c r="J79" i="5" s="1"/>
  <c r="J20" i="5"/>
  <c r="J18" i="5"/>
  <c r="E18" i="5"/>
  <c r="F55" i="5" s="1"/>
  <c r="J17" i="5"/>
  <c r="J15" i="5"/>
  <c r="E15" i="5"/>
  <c r="F54" i="5" s="1"/>
  <c r="J14" i="5"/>
  <c r="J12" i="5"/>
  <c r="J77" i="5" s="1"/>
  <c r="E7" i="5"/>
  <c r="E73" i="5" s="1"/>
  <c r="J37" i="4"/>
  <c r="J36" i="4"/>
  <c r="AY57" i="1" s="1"/>
  <c r="J35" i="4"/>
  <c r="AX57" i="1" s="1"/>
  <c r="BI105" i="4"/>
  <c r="BH105" i="4"/>
  <c r="BG105" i="4"/>
  <c r="BF105" i="4"/>
  <c r="T105" i="4"/>
  <c r="T104" i="4" s="1"/>
  <c r="R105" i="4"/>
  <c r="R104" i="4" s="1"/>
  <c r="P105" i="4"/>
  <c r="P104" i="4" s="1"/>
  <c r="BI103" i="4"/>
  <c r="BH103" i="4"/>
  <c r="BG103" i="4"/>
  <c r="BF103" i="4"/>
  <c r="T103" i="4"/>
  <c r="R103" i="4"/>
  <c r="P103" i="4"/>
  <c r="BI102" i="4"/>
  <c r="BH102" i="4"/>
  <c r="BG102" i="4"/>
  <c r="BF102" i="4"/>
  <c r="T102" i="4"/>
  <c r="R102" i="4"/>
  <c r="P102" i="4"/>
  <c r="BI101" i="4"/>
  <c r="BH101" i="4"/>
  <c r="BG101" i="4"/>
  <c r="BF101" i="4"/>
  <c r="T101" i="4"/>
  <c r="R101" i="4"/>
  <c r="P101" i="4"/>
  <c r="BI100" i="4"/>
  <c r="BH100" i="4"/>
  <c r="BG100" i="4"/>
  <c r="BF100" i="4"/>
  <c r="T100" i="4"/>
  <c r="R100" i="4"/>
  <c r="P100" i="4"/>
  <c r="BI99" i="4"/>
  <c r="BH99" i="4"/>
  <c r="BG99" i="4"/>
  <c r="BF99" i="4"/>
  <c r="T99" i="4"/>
  <c r="R99" i="4"/>
  <c r="P99" i="4"/>
  <c r="BI96" i="4"/>
  <c r="BH96" i="4"/>
  <c r="BG96" i="4"/>
  <c r="BF96" i="4"/>
  <c r="T96" i="4"/>
  <c r="T95" i="4"/>
  <c r="R96" i="4"/>
  <c r="R95" i="4" s="1"/>
  <c r="P96" i="4"/>
  <c r="P95" i="4" s="1"/>
  <c r="BI94" i="4"/>
  <c r="BH94" i="4"/>
  <c r="BG94" i="4"/>
  <c r="BF94" i="4"/>
  <c r="T94" i="4"/>
  <c r="R94" i="4"/>
  <c r="P94" i="4"/>
  <c r="BI93" i="4"/>
  <c r="BH93" i="4"/>
  <c r="BG93" i="4"/>
  <c r="BF93" i="4"/>
  <c r="T93" i="4"/>
  <c r="R93" i="4"/>
  <c r="P93" i="4"/>
  <c r="BI92" i="4"/>
  <c r="BH92" i="4"/>
  <c r="BG92" i="4"/>
  <c r="BF92" i="4"/>
  <c r="T92" i="4"/>
  <c r="R92" i="4"/>
  <c r="P92" i="4"/>
  <c r="BI91" i="4"/>
  <c r="BH91" i="4"/>
  <c r="BG91" i="4"/>
  <c r="BF91" i="4"/>
  <c r="T91" i="4"/>
  <c r="R91" i="4"/>
  <c r="P91" i="4"/>
  <c r="BI90" i="4"/>
  <c r="BH90" i="4"/>
  <c r="BG90" i="4"/>
  <c r="BF90" i="4"/>
  <c r="T90" i="4"/>
  <c r="R90" i="4"/>
  <c r="P90" i="4"/>
  <c r="BI89" i="4"/>
  <c r="BH89" i="4"/>
  <c r="BG89" i="4"/>
  <c r="BF89" i="4"/>
  <c r="T89" i="4"/>
  <c r="R89" i="4"/>
  <c r="P89" i="4"/>
  <c r="BI87" i="4"/>
  <c r="BH87" i="4"/>
  <c r="BG87" i="4"/>
  <c r="BF87" i="4"/>
  <c r="T87" i="4"/>
  <c r="R87" i="4"/>
  <c r="P87" i="4"/>
  <c r="F78" i="4"/>
  <c r="E76" i="4"/>
  <c r="F52" i="4"/>
  <c r="E50" i="4"/>
  <c r="J24" i="4"/>
  <c r="E24" i="4"/>
  <c r="J81" i="4"/>
  <c r="J23" i="4"/>
  <c r="J21" i="4"/>
  <c r="E21" i="4"/>
  <c r="J80" i="4"/>
  <c r="J20" i="4"/>
  <c r="J18" i="4"/>
  <c r="E18" i="4"/>
  <c r="F81" i="4"/>
  <c r="J17" i="4"/>
  <c r="J15" i="4"/>
  <c r="E15" i="4"/>
  <c r="F54" i="4"/>
  <c r="J14" i="4"/>
  <c r="J12" i="4"/>
  <c r="J78" i="4"/>
  <c r="E7" i="4"/>
  <c r="E74" i="4" s="1"/>
  <c r="J37" i="3"/>
  <c r="J36" i="3"/>
  <c r="AY56" i="1"/>
  <c r="J35" i="3"/>
  <c r="AX56" i="1" s="1"/>
  <c r="BI139" i="3"/>
  <c r="BH139" i="3"/>
  <c r="BG139" i="3"/>
  <c r="BF139" i="3"/>
  <c r="T139" i="3"/>
  <c r="T138" i="3"/>
  <c r="T137" i="3"/>
  <c r="R139" i="3"/>
  <c r="R138" i="3" s="1"/>
  <c r="R137" i="3" s="1"/>
  <c r="P139" i="3"/>
  <c r="P138" i="3" s="1"/>
  <c r="P137" i="3" s="1"/>
  <c r="BI136" i="3"/>
  <c r="BH136" i="3"/>
  <c r="BG136" i="3"/>
  <c r="BF136" i="3"/>
  <c r="T136" i="3"/>
  <c r="T135" i="3" s="1"/>
  <c r="R136" i="3"/>
  <c r="R135" i="3" s="1"/>
  <c r="P136" i="3"/>
  <c r="P135" i="3" s="1"/>
  <c r="BI133" i="3"/>
  <c r="BH133" i="3"/>
  <c r="BG133" i="3"/>
  <c r="BF133" i="3"/>
  <c r="T133" i="3"/>
  <c r="R133" i="3"/>
  <c r="P133" i="3"/>
  <c r="BI131" i="3"/>
  <c r="BH131" i="3"/>
  <c r="BG131" i="3"/>
  <c r="BF131" i="3"/>
  <c r="T131" i="3"/>
  <c r="R131" i="3"/>
  <c r="P131" i="3"/>
  <c r="BI130" i="3"/>
  <c r="BH130" i="3"/>
  <c r="BG130" i="3"/>
  <c r="BF130" i="3"/>
  <c r="T130" i="3"/>
  <c r="R130" i="3"/>
  <c r="P130" i="3"/>
  <c r="BI129" i="3"/>
  <c r="BH129" i="3"/>
  <c r="BG129" i="3"/>
  <c r="BF129" i="3"/>
  <c r="T129" i="3"/>
  <c r="R129" i="3"/>
  <c r="P129" i="3"/>
  <c r="BI127" i="3"/>
  <c r="BH127" i="3"/>
  <c r="BG127" i="3"/>
  <c r="BF127" i="3"/>
  <c r="T127" i="3"/>
  <c r="R127" i="3"/>
  <c r="P127" i="3"/>
  <c r="BI126" i="3"/>
  <c r="BH126" i="3"/>
  <c r="BG126" i="3"/>
  <c r="BF126" i="3"/>
  <c r="T126" i="3"/>
  <c r="R126" i="3"/>
  <c r="P126" i="3"/>
  <c r="BI125" i="3"/>
  <c r="BH125" i="3"/>
  <c r="BG125" i="3"/>
  <c r="BF125" i="3"/>
  <c r="T125" i="3"/>
  <c r="R125" i="3"/>
  <c r="P125" i="3"/>
  <c r="BI124" i="3"/>
  <c r="BH124" i="3"/>
  <c r="BG124" i="3"/>
  <c r="BF124" i="3"/>
  <c r="T124" i="3"/>
  <c r="R124" i="3"/>
  <c r="P124" i="3"/>
  <c r="BI122" i="3"/>
  <c r="BH122" i="3"/>
  <c r="BG122" i="3"/>
  <c r="BF122" i="3"/>
  <c r="T122" i="3"/>
  <c r="R122" i="3"/>
  <c r="P122" i="3"/>
  <c r="BI120" i="3"/>
  <c r="BH120" i="3"/>
  <c r="BG120" i="3"/>
  <c r="BF120" i="3"/>
  <c r="T120" i="3"/>
  <c r="R120" i="3"/>
  <c r="P120" i="3"/>
  <c r="BI119" i="3"/>
  <c r="BH119" i="3"/>
  <c r="BG119" i="3"/>
  <c r="BF119" i="3"/>
  <c r="T119" i="3"/>
  <c r="R119" i="3"/>
  <c r="P119" i="3"/>
  <c r="BI118" i="3"/>
  <c r="BH118" i="3"/>
  <c r="BG118" i="3"/>
  <c r="BF118" i="3"/>
  <c r="T118" i="3"/>
  <c r="R118" i="3"/>
  <c r="P118" i="3"/>
  <c r="BI117" i="3"/>
  <c r="BH117" i="3"/>
  <c r="BG117" i="3"/>
  <c r="BF117" i="3"/>
  <c r="T117" i="3"/>
  <c r="R117" i="3"/>
  <c r="P117" i="3"/>
  <c r="BI116" i="3"/>
  <c r="BH116" i="3"/>
  <c r="BG116" i="3"/>
  <c r="BF116" i="3"/>
  <c r="T116" i="3"/>
  <c r="R116" i="3"/>
  <c r="P116" i="3"/>
  <c r="BI113" i="3"/>
  <c r="BH113" i="3"/>
  <c r="BG113" i="3"/>
  <c r="BF113" i="3"/>
  <c r="T113" i="3"/>
  <c r="T112" i="3" s="1"/>
  <c r="R113" i="3"/>
  <c r="R112" i="3" s="1"/>
  <c r="P113" i="3"/>
  <c r="P112" i="3"/>
  <c r="BI111" i="3"/>
  <c r="BH111" i="3"/>
  <c r="BG111" i="3"/>
  <c r="BF111" i="3"/>
  <c r="T111" i="3"/>
  <c r="T110" i="3" s="1"/>
  <c r="R111" i="3"/>
  <c r="R110" i="3" s="1"/>
  <c r="P111" i="3"/>
  <c r="P110" i="3" s="1"/>
  <c r="BI108" i="3"/>
  <c r="BH108" i="3"/>
  <c r="BG108" i="3"/>
  <c r="BF108" i="3"/>
  <c r="T108" i="3"/>
  <c r="T107" i="3" s="1"/>
  <c r="R108" i="3"/>
  <c r="R107" i="3" s="1"/>
  <c r="P108" i="3"/>
  <c r="P107" i="3"/>
  <c r="BI106" i="3"/>
  <c r="BH106" i="3"/>
  <c r="BG106" i="3"/>
  <c r="BF106" i="3"/>
  <c r="T106" i="3"/>
  <c r="R106" i="3"/>
  <c r="P106" i="3"/>
  <c r="BI104" i="3"/>
  <c r="BH104" i="3"/>
  <c r="BG104" i="3"/>
  <c r="BF104" i="3"/>
  <c r="T104" i="3"/>
  <c r="R104" i="3"/>
  <c r="P104" i="3"/>
  <c r="BI102" i="3"/>
  <c r="BH102" i="3"/>
  <c r="BG102" i="3"/>
  <c r="BF102" i="3"/>
  <c r="T102" i="3"/>
  <c r="R102" i="3"/>
  <c r="P102" i="3"/>
  <c r="BI100" i="3"/>
  <c r="BH100" i="3"/>
  <c r="BG100" i="3"/>
  <c r="BF100" i="3"/>
  <c r="T100" i="3"/>
  <c r="R100" i="3"/>
  <c r="P100" i="3"/>
  <c r="BI98" i="3"/>
  <c r="BH98" i="3"/>
  <c r="BG98" i="3"/>
  <c r="BF98" i="3"/>
  <c r="T98" i="3"/>
  <c r="R98" i="3"/>
  <c r="P98" i="3"/>
  <c r="BI97" i="3"/>
  <c r="BH97" i="3"/>
  <c r="BG97" i="3"/>
  <c r="BF97" i="3"/>
  <c r="T97" i="3"/>
  <c r="R97" i="3"/>
  <c r="P97" i="3"/>
  <c r="BI95" i="3"/>
  <c r="BH95" i="3"/>
  <c r="BG95" i="3"/>
  <c r="BF95" i="3"/>
  <c r="T95" i="3"/>
  <c r="R95" i="3"/>
  <c r="P95" i="3"/>
  <c r="BI93" i="3"/>
  <c r="BH93" i="3"/>
  <c r="BG93" i="3"/>
  <c r="BF93" i="3"/>
  <c r="T93" i="3"/>
  <c r="R93" i="3"/>
  <c r="P93" i="3"/>
  <c r="F84" i="3"/>
  <c r="E82" i="3"/>
  <c r="F52" i="3"/>
  <c r="E50" i="3"/>
  <c r="J24" i="3"/>
  <c r="E24" i="3"/>
  <c r="J87" i="3"/>
  <c r="J23" i="3"/>
  <c r="J21" i="3"/>
  <c r="E21" i="3"/>
  <c r="J86" i="3"/>
  <c r="J20" i="3"/>
  <c r="J18" i="3"/>
  <c r="E18" i="3"/>
  <c r="F87" i="3"/>
  <c r="J17" i="3"/>
  <c r="J15" i="3"/>
  <c r="E15" i="3"/>
  <c r="F86" i="3"/>
  <c r="J14" i="3"/>
  <c r="J12" i="3"/>
  <c r="J52" i="3" s="1"/>
  <c r="E7" i="3"/>
  <c r="E80" i="3"/>
  <c r="J37" i="2"/>
  <c r="J36" i="2"/>
  <c r="AY55" i="1"/>
  <c r="J35" i="2"/>
  <c r="AX55" i="1" s="1"/>
  <c r="BI100" i="2"/>
  <c r="BH100" i="2"/>
  <c r="BG100" i="2"/>
  <c r="BF100" i="2"/>
  <c r="T100" i="2"/>
  <c r="T99" i="2" s="1"/>
  <c r="R100" i="2"/>
  <c r="R99" i="2" s="1"/>
  <c r="P100" i="2"/>
  <c r="P99" i="2" s="1"/>
  <c r="BI98" i="2"/>
  <c r="BH98" i="2"/>
  <c r="BG98" i="2"/>
  <c r="BF98" i="2"/>
  <c r="T98" i="2"/>
  <c r="R98" i="2"/>
  <c r="P98" i="2"/>
  <c r="BI97" i="2"/>
  <c r="BH97" i="2"/>
  <c r="BG97" i="2"/>
  <c r="BF97" i="2"/>
  <c r="T97" i="2"/>
  <c r="R97" i="2"/>
  <c r="P97" i="2"/>
  <c r="BI96" i="2"/>
  <c r="BH96" i="2"/>
  <c r="BG96" i="2"/>
  <c r="BF96" i="2"/>
  <c r="T96" i="2"/>
  <c r="R96" i="2"/>
  <c r="P96" i="2"/>
  <c r="BI95" i="2"/>
  <c r="BH95" i="2"/>
  <c r="BG95" i="2"/>
  <c r="BF95" i="2"/>
  <c r="T95" i="2"/>
  <c r="R95" i="2"/>
  <c r="P95" i="2"/>
  <c r="BI93" i="2"/>
  <c r="BH93" i="2"/>
  <c r="BG93" i="2"/>
  <c r="BF93" i="2"/>
  <c r="T93" i="2"/>
  <c r="R93" i="2"/>
  <c r="P93" i="2"/>
  <c r="BI92" i="2"/>
  <c r="BH92" i="2"/>
  <c r="BG92" i="2"/>
  <c r="BF92" i="2"/>
  <c r="T92" i="2"/>
  <c r="R92" i="2"/>
  <c r="P92" i="2"/>
  <c r="BI91" i="2"/>
  <c r="BH91" i="2"/>
  <c r="BG91" i="2"/>
  <c r="BF91" i="2"/>
  <c r="T91" i="2"/>
  <c r="R91" i="2"/>
  <c r="P91" i="2"/>
  <c r="BI90" i="2"/>
  <c r="BH90" i="2"/>
  <c r="BG90" i="2"/>
  <c r="BF90" i="2"/>
  <c r="T90" i="2"/>
  <c r="R90" i="2"/>
  <c r="P90" i="2"/>
  <c r="BI86" i="2"/>
  <c r="BH86" i="2"/>
  <c r="BG86" i="2"/>
  <c r="BF86" i="2"/>
  <c r="T86" i="2"/>
  <c r="R86" i="2"/>
  <c r="P86" i="2"/>
  <c r="F77" i="2"/>
  <c r="E75" i="2"/>
  <c r="F52" i="2"/>
  <c r="E50" i="2"/>
  <c r="J24" i="2"/>
  <c r="E24" i="2"/>
  <c r="J80" i="2" s="1"/>
  <c r="J23" i="2"/>
  <c r="J21" i="2"/>
  <c r="E21" i="2"/>
  <c r="J54" i="2" s="1"/>
  <c r="J20" i="2"/>
  <c r="J18" i="2"/>
  <c r="E18" i="2"/>
  <c r="F80" i="2" s="1"/>
  <c r="J17" i="2"/>
  <c r="J15" i="2"/>
  <c r="E15" i="2"/>
  <c r="F79" i="2" s="1"/>
  <c r="J14" i="2"/>
  <c r="J12" i="2"/>
  <c r="J77" i="2" s="1"/>
  <c r="E7" i="2"/>
  <c r="E73" i="2"/>
  <c r="L50" i="1"/>
  <c r="AM50" i="1"/>
  <c r="AM49" i="1"/>
  <c r="L49" i="1"/>
  <c r="AM47" i="1"/>
  <c r="L47" i="1"/>
  <c r="L45" i="1"/>
  <c r="L44" i="1"/>
  <c r="BK134" i="7"/>
  <c r="J132" i="7"/>
  <c r="BK127" i="7"/>
  <c r="BK124" i="7"/>
  <c r="BK118" i="7"/>
  <c r="J112" i="7"/>
  <c r="BK99" i="7"/>
  <c r="J96" i="6"/>
  <c r="BK90" i="6"/>
  <c r="J102" i="5"/>
  <c r="J96" i="5"/>
  <c r="BK92" i="5"/>
  <c r="J86" i="5"/>
  <c r="BK94" i="4"/>
  <c r="J131" i="3"/>
  <c r="J119" i="3"/>
  <c r="J106" i="3"/>
  <c r="BK95" i="3"/>
  <c r="AS54" i="1"/>
  <c r="J114" i="7"/>
  <c r="BK107" i="7"/>
  <c r="BK101" i="7"/>
  <c r="J95" i="7"/>
  <c r="BK96" i="6"/>
  <c r="BK92" i="6"/>
  <c r="BK88" i="6"/>
  <c r="J101" i="5"/>
  <c r="BK95" i="5"/>
  <c r="J92" i="5"/>
  <c r="BK105" i="4"/>
  <c r="BK101" i="4"/>
  <c r="J94" i="4"/>
  <c r="BK92" i="4"/>
  <c r="BK89" i="4"/>
  <c r="J139" i="3"/>
  <c r="J133" i="3"/>
  <c r="J130" i="3"/>
  <c r="BK127" i="3"/>
  <c r="BK124" i="3"/>
  <c r="J120" i="3"/>
  <c r="BK118" i="3"/>
  <c r="BK117" i="3"/>
  <c r="BK104" i="3"/>
  <c r="BK100" i="3"/>
  <c r="BK93" i="3"/>
  <c r="J97" i="2"/>
  <c r="J95" i="2"/>
  <c r="J92" i="2"/>
  <c r="BK86" i="2"/>
  <c r="J115" i="7"/>
  <c r="J113" i="7"/>
  <c r="BK108" i="7"/>
  <c r="J101" i="7"/>
  <c r="BK98" i="7"/>
  <c r="BK95" i="7"/>
  <c r="BK100" i="6"/>
  <c r="BK94" i="6"/>
  <c r="J92" i="6"/>
  <c r="J90" i="6"/>
  <c r="BK103" i="5"/>
  <c r="BK101" i="5"/>
  <c r="BK100" i="5"/>
  <c r="BK98" i="5"/>
  <c r="J97" i="5"/>
  <c r="J90" i="5"/>
  <c r="BK103" i="4"/>
  <c r="BK100" i="4"/>
  <c r="J92" i="4"/>
  <c r="BK139" i="3"/>
  <c r="BK133" i="3"/>
  <c r="BK126" i="3"/>
  <c r="BK122" i="3"/>
  <c r="J117" i="3"/>
  <c r="BK113" i="3"/>
  <c r="BK106" i="3"/>
  <c r="J100" i="3"/>
  <c r="J95" i="3"/>
  <c r="BK98" i="2"/>
  <c r="BK95" i="2"/>
  <c r="BK91" i="2"/>
  <c r="J134" i="7"/>
  <c r="J129" i="7"/>
  <c r="BK121" i="7"/>
  <c r="BK111" i="7"/>
  <c r="J98" i="7"/>
  <c r="BK89" i="6"/>
  <c r="BK94" i="5"/>
  <c r="J102" i="4"/>
  <c r="J89" i="4"/>
  <c r="J113" i="3"/>
  <c r="J98" i="2"/>
  <c r="J118" i="7"/>
  <c r="J108" i="7"/>
  <c r="J100" i="6"/>
  <c r="J93" i="6"/>
  <c r="J87" i="6"/>
  <c r="J100" i="5"/>
  <c r="J88" i="5"/>
  <c r="J99" i="4"/>
  <c r="BK91" i="4"/>
  <c r="J95" i="5"/>
  <c r="BK88" i="5"/>
  <c r="BK102" i="4"/>
  <c r="BK99" i="4"/>
  <c r="J93" i="4"/>
  <c r="J90" i="4"/>
  <c r="BK130" i="3"/>
  <c r="J125" i="3"/>
  <c r="BK120" i="3"/>
  <c r="BK116" i="3"/>
  <c r="J108" i="3"/>
  <c r="BK102" i="3"/>
  <c r="BK97" i="3"/>
  <c r="J100" i="2"/>
  <c r="J96" i="2"/>
  <c r="BK92" i="2"/>
  <c r="J86" i="2"/>
  <c r="BK132" i="7"/>
  <c r="BK129" i="7"/>
  <c r="J127" i="7"/>
  <c r="J124" i="7"/>
  <c r="BK113" i="7"/>
  <c r="J107" i="7"/>
  <c r="J95" i="6"/>
  <c r="J94" i="6"/>
  <c r="J88" i="6"/>
  <c r="J98" i="5"/>
  <c r="BK93" i="5"/>
  <c r="BK90" i="5"/>
  <c r="J100" i="4"/>
  <c r="J87" i="4"/>
  <c r="BK129" i="3"/>
  <c r="BK111" i="3"/>
  <c r="J98" i="3"/>
  <c r="J91" i="2"/>
  <c r="BK119" i="7"/>
  <c r="BK115" i="7"/>
  <c r="J111" i="7"/>
  <c r="J102" i="7"/>
  <c r="BK96" i="7"/>
  <c r="J103" i="6"/>
  <c r="BK98" i="6"/>
  <c r="BK95" i="6"/>
  <c r="BK91" i="6"/>
  <c r="J103" i="5"/>
  <c r="BK97" i="5"/>
  <c r="J93" i="5"/>
  <c r="BK86" i="5"/>
  <c r="J103" i="4"/>
  <c r="BK96" i="4"/>
  <c r="BK93" i="4"/>
  <c r="BK90" i="4"/>
  <c r="BK87" i="4"/>
  <c r="BK136" i="3"/>
  <c r="BK131" i="3"/>
  <c r="J129" i="3"/>
  <c r="J126" i="3"/>
  <c r="BK125" i="3"/>
  <c r="J122" i="3"/>
  <c r="BK119" i="3"/>
  <c r="BK108" i="3"/>
  <c r="J102" i="3"/>
  <c r="J97" i="3"/>
  <c r="BK100" i="2"/>
  <c r="BK96" i="2"/>
  <c r="J93" i="2"/>
  <c r="J90" i="2"/>
  <c r="J119" i="7"/>
  <c r="BK114" i="7"/>
  <c r="BK112" i="7"/>
  <c r="BK102" i="7"/>
  <c r="J99" i="7"/>
  <c r="J96" i="7"/>
  <c r="BK103" i="6"/>
  <c r="J98" i="6"/>
  <c r="BK93" i="6"/>
  <c r="J91" i="6"/>
  <c r="J89" i="6"/>
  <c r="BK87" i="6"/>
  <c r="BK102" i="5"/>
  <c r="BK96" i="5"/>
  <c r="J94" i="5"/>
  <c r="J105" i="4"/>
  <c r="J101" i="4"/>
  <c r="J96" i="4"/>
  <c r="J91" i="4"/>
  <c r="J136" i="3"/>
  <c r="J127" i="3"/>
  <c r="J124" i="3"/>
  <c r="J118" i="3"/>
  <c r="J116" i="3"/>
  <c r="J111" i="3"/>
  <c r="J104" i="3"/>
  <c r="BK98" i="3"/>
  <c r="J93" i="3"/>
  <c r="BK97" i="2"/>
  <c r="BK93" i="2"/>
  <c r="BK90" i="2"/>
  <c r="J117" i="7" l="1"/>
  <c r="J93" i="7"/>
  <c r="J60" i="7" s="1"/>
  <c r="T128" i="7"/>
  <c r="P94" i="7"/>
  <c r="BK85" i="2"/>
  <c r="J85" i="2"/>
  <c r="J61" i="2" s="1"/>
  <c r="R85" i="2"/>
  <c r="BK94" i="2"/>
  <c r="J94" i="2"/>
  <c r="J62" i="2" s="1"/>
  <c r="T94" i="2"/>
  <c r="T92" i="3"/>
  <c r="P115" i="3"/>
  <c r="T115" i="3"/>
  <c r="R121" i="3"/>
  <c r="R91" i="3" s="1"/>
  <c r="R90" i="3" s="1"/>
  <c r="BK128" i="3"/>
  <c r="J128" i="3" s="1"/>
  <c r="J67" i="3" s="1"/>
  <c r="R128" i="3"/>
  <c r="R86" i="4"/>
  <c r="T98" i="4"/>
  <c r="T85" i="5"/>
  <c r="P91" i="5"/>
  <c r="BK99" i="5"/>
  <c r="J99" i="5" s="1"/>
  <c r="J63" i="5" s="1"/>
  <c r="T99" i="5"/>
  <c r="P86" i="6"/>
  <c r="BK97" i="6"/>
  <c r="J97" i="6" s="1"/>
  <c r="J62" i="6" s="1"/>
  <c r="P97" i="6"/>
  <c r="P85" i="2"/>
  <c r="T85" i="2"/>
  <c r="T84" i="2"/>
  <c r="T83" i="2" s="1"/>
  <c r="R94" i="2"/>
  <c r="BK92" i="3"/>
  <c r="J92" i="3"/>
  <c r="J61" i="3" s="1"/>
  <c r="P92" i="3"/>
  <c r="BK115" i="3"/>
  <c r="J115" i="3"/>
  <c r="J65" i="3" s="1"/>
  <c r="R115" i="3"/>
  <c r="BK121" i="3"/>
  <c r="J121" i="3"/>
  <c r="J66" i="3" s="1"/>
  <c r="T121" i="3"/>
  <c r="T128" i="3"/>
  <c r="BK86" i="4"/>
  <c r="J86" i="4" s="1"/>
  <c r="J61" i="4" s="1"/>
  <c r="P86" i="4"/>
  <c r="BK98" i="4"/>
  <c r="J98" i="4" s="1"/>
  <c r="J63" i="4" s="1"/>
  <c r="R98" i="4"/>
  <c r="BK85" i="5"/>
  <c r="R85" i="5"/>
  <c r="BK91" i="5"/>
  <c r="J91" i="5" s="1"/>
  <c r="J62" i="5" s="1"/>
  <c r="T91" i="5"/>
  <c r="R99" i="5"/>
  <c r="BK86" i="6"/>
  <c r="J86" i="6"/>
  <c r="J61" i="6" s="1"/>
  <c r="T86" i="6"/>
  <c r="T97" i="6"/>
  <c r="P94" i="2"/>
  <c r="R92" i="3"/>
  <c r="P121" i="3"/>
  <c r="P128" i="3"/>
  <c r="T86" i="4"/>
  <c r="T85" i="4" s="1"/>
  <c r="T84" i="4" s="1"/>
  <c r="P98" i="4"/>
  <c r="P85" i="5"/>
  <c r="R91" i="5"/>
  <c r="P99" i="5"/>
  <c r="R86" i="6"/>
  <c r="R85" i="6"/>
  <c r="R84" i="6" s="1"/>
  <c r="R97" i="6"/>
  <c r="BK94" i="7"/>
  <c r="J61" i="7"/>
  <c r="R94" i="7"/>
  <c r="T94" i="7"/>
  <c r="BK106" i="7"/>
  <c r="J62" i="7" s="1"/>
  <c r="P106" i="7"/>
  <c r="R106" i="7"/>
  <c r="T106" i="7"/>
  <c r="BK110" i="7"/>
  <c r="J63" i="7" s="1"/>
  <c r="P110" i="7"/>
  <c r="R110" i="7"/>
  <c r="T110" i="7"/>
  <c r="BK117" i="7"/>
  <c r="J64" i="7" s="1"/>
  <c r="P117" i="7"/>
  <c r="R117" i="7"/>
  <c r="T117" i="7"/>
  <c r="F54" i="2"/>
  <c r="F55" i="2"/>
  <c r="J79" i="2"/>
  <c r="BE86" i="2"/>
  <c r="BE91" i="2"/>
  <c r="BE95" i="2"/>
  <c r="BE97" i="2"/>
  <c r="BE100" i="2"/>
  <c r="F54" i="3"/>
  <c r="F55" i="3"/>
  <c r="J84" i="3"/>
  <c r="BE93" i="3"/>
  <c r="BE98" i="3"/>
  <c r="BE104" i="3"/>
  <c r="BE108" i="3"/>
  <c r="BE111" i="3"/>
  <c r="BE113" i="3"/>
  <c r="BE116" i="3"/>
  <c r="BE119" i="3"/>
  <c r="BE120" i="3"/>
  <c r="BE122" i="3"/>
  <c r="BE126" i="3"/>
  <c r="BE127" i="3"/>
  <c r="BK110" i="3"/>
  <c r="J110" i="3" s="1"/>
  <c r="J63" i="3" s="1"/>
  <c r="BK112" i="3"/>
  <c r="J112" i="3" s="1"/>
  <c r="J64" i="3" s="1"/>
  <c r="BK138" i="3"/>
  <c r="J138" i="3"/>
  <c r="J70" i="3" s="1"/>
  <c r="E48" i="4"/>
  <c r="J52" i="4"/>
  <c r="F55" i="4"/>
  <c r="F80" i="4"/>
  <c r="BE89" i="4"/>
  <c r="BE93" i="4"/>
  <c r="BE94" i="4"/>
  <c r="BE100" i="4"/>
  <c r="BE105" i="4"/>
  <c r="J52" i="5"/>
  <c r="J54" i="5"/>
  <c r="J55" i="5"/>
  <c r="F79" i="5"/>
  <c r="F80" i="5"/>
  <c r="BE88" i="5"/>
  <c r="BE93" i="5"/>
  <c r="BE94" i="5"/>
  <c r="BE96" i="5"/>
  <c r="BE100" i="5"/>
  <c r="BE102" i="5"/>
  <c r="BE103" i="5"/>
  <c r="E48" i="6"/>
  <c r="J54" i="6"/>
  <c r="J78" i="6"/>
  <c r="J81" i="6"/>
  <c r="BE88" i="6"/>
  <c r="BE89" i="6"/>
  <c r="BE90" i="6"/>
  <c r="BE91" i="6"/>
  <c r="BE94" i="6"/>
  <c r="BE95" i="6"/>
  <c r="BE96" i="6"/>
  <c r="BE98" i="6"/>
  <c r="BK102" i="6"/>
  <c r="J102" i="6"/>
  <c r="J63" i="6" s="1"/>
  <c r="E48" i="7"/>
  <c r="J54" i="7"/>
  <c r="J55" i="7"/>
  <c r="J86" i="7"/>
  <c r="F89" i="7"/>
  <c r="BE107" i="7"/>
  <c r="BE111" i="7"/>
  <c r="BE114" i="7"/>
  <c r="BE115" i="7"/>
  <c r="BE118" i="7"/>
  <c r="E48" i="2"/>
  <c r="J52" i="2"/>
  <c r="BE92" i="2"/>
  <c r="BE98" i="2"/>
  <c r="BK99" i="2"/>
  <c r="J99" i="2" s="1"/>
  <c r="J63" i="2" s="1"/>
  <c r="E48" i="3"/>
  <c r="J54" i="3"/>
  <c r="J55" i="3"/>
  <c r="BE95" i="3"/>
  <c r="BE100" i="3"/>
  <c r="BE106" i="3"/>
  <c r="BE117" i="3"/>
  <c r="BE118" i="3"/>
  <c r="BE124" i="3"/>
  <c r="BE129" i="3"/>
  <c r="BE131" i="3"/>
  <c r="BE133" i="3"/>
  <c r="BE139" i="3"/>
  <c r="BK107" i="3"/>
  <c r="J107" i="3" s="1"/>
  <c r="J62" i="3" s="1"/>
  <c r="J54" i="4"/>
  <c r="J55" i="4"/>
  <c r="BE87" i="4"/>
  <c r="BE90" i="4"/>
  <c r="BE91" i="4"/>
  <c r="BE96" i="4"/>
  <c r="BE102" i="4"/>
  <c r="BE103" i="4"/>
  <c r="BK95" i="4"/>
  <c r="J95" i="4"/>
  <c r="J62" i="4" s="1"/>
  <c r="E48" i="5"/>
  <c r="BE86" i="5"/>
  <c r="BE90" i="5"/>
  <c r="BE92" i="5"/>
  <c r="BE95" i="5"/>
  <c r="BE97" i="5"/>
  <c r="BE98" i="5"/>
  <c r="F54" i="6"/>
  <c r="F55" i="6"/>
  <c r="BE87" i="6"/>
  <c r="BE100" i="6"/>
  <c r="BE103" i="6"/>
  <c r="F54" i="7"/>
  <c r="BE95" i="7"/>
  <c r="BE96" i="7"/>
  <c r="BE98" i="7"/>
  <c r="BE99" i="7"/>
  <c r="BE101" i="7"/>
  <c r="BE102" i="7"/>
  <c r="BE108" i="7"/>
  <c r="BE112" i="7"/>
  <c r="BE113" i="7"/>
  <c r="J55" i="2"/>
  <c r="BE90" i="2"/>
  <c r="BE93" i="2"/>
  <c r="BE96" i="2"/>
  <c r="BE97" i="3"/>
  <c r="BE102" i="3"/>
  <c r="BE125" i="3"/>
  <c r="BE130" i="3"/>
  <c r="BE136" i="3"/>
  <c r="BK135" i="3"/>
  <c r="J135" i="3"/>
  <c r="J68" i="3"/>
  <c r="BE92" i="4"/>
  <c r="BE99" i="4"/>
  <c r="BE101" i="4"/>
  <c r="BK104" i="4"/>
  <c r="J104" i="4" s="1"/>
  <c r="J64" i="4" s="1"/>
  <c r="BE101" i="5"/>
  <c r="BE92" i="6"/>
  <c r="BE93" i="6"/>
  <c r="BE119" i="7"/>
  <c r="BE121" i="7"/>
  <c r="BE124" i="7"/>
  <c r="BE127" i="7"/>
  <c r="BE129" i="7"/>
  <c r="BE132" i="7"/>
  <c r="BE134" i="7"/>
  <c r="BK120" i="7"/>
  <c r="J120" i="7" s="1"/>
  <c r="J65" i="7" s="1"/>
  <c r="BK123" i="7"/>
  <c r="J66" i="7" s="1"/>
  <c r="BK126" i="7"/>
  <c r="J68" i="7" s="1"/>
  <c r="BK131" i="7"/>
  <c r="J131" i="7" s="1"/>
  <c r="J70" i="7" s="1"/>
  <c r="BK133" i="7"/>
  <c r="J133" i="7" s="1"/>
  <c r="J71" i="7" s="1"/>
  <c r="F37" i="7"/>
  <c r="BD60" i="1" s="1"/>
  <c r="F34" i="2"/>
  <c r="BA55" i="1" s="1"/>
  <c r="J34" i="2"/>
  <c r="AW55" i="1"/>
  <c r="F35" i="5"/>
  <c r="BB58" i="1" s="1"/>
  <c r="J34" i="5"/>
  <c r="AW58" i="1" s="1"/>
  <c r="F36" i="6"/>
  <c r="BC59" i="1" s="1"/>
  <c r="F35" i="6"/>
  <c r="BB59" i="1" s="1"/>
  <c r="F34" i="6"/>
  <c r="BA59" i="1" s="1"/>
  <c r="F35" i="4"/>
  <c r="BB57" i="1"/>
  <c r="J34" i="7"/>
  <c r="AW60" i="1" s="1"/>
  <c r="J34" i="6"/>
  <c r="AW59" i="1"/>
  <c r="F37" i="6"/>
  <c r="BD59" i="1" s="1"/>
  <c r="F34" i="7"/>
  <c r="BA60" i="1" s="1"/>
  <c r="J34" i="4"/>
  <c r="AW57" i="1" s="1"/>
  <c r="F36" i="5"/>
  <c r="BC58" i="1" s="1"/>
  <c r="F35" i="2"/>
  <c r="BB55" i="1" s="1"/>
  <c r="F37" i="2"/>
  <c r="BD55" i="1"/>
  <c r="F36" i="4"/>
  <c r="BC57" i="1" s="1"/>
  <c r="F34" i="4"/>
  <c r="BA57" i="1"/>
  <c r="F37" i="4"/>
  <c r="BD57" i="1" s="1"/>
  <c r="F36" i="7"/>
  <c r="BC60" i="1" s="1"/>
  <c r="F35" i="3"/>
  <c r="BB56" i="1" s="1"/>
  <c r="F34" i="5"/>
  <c r="BA58" i="1" s="1"/>
  <c r="F37" i="3"/>
  <c r="BD56" i="1" s="1"/>
  <c r="F36" i="3"/>
  <c r="BC56" i="1"/>
  <c r="F36" i="2"/>
  <c r="BC55" i="1" s="1"/>
  <c r="F34" i="3"/>
  <c r="BA56" i="1"/>
  <c r="F37" i="5"/>
  <c r="BD58" i="1" s="1"/>
  <c r="J34" i="3"/>
  <c r="AW56" i="1" s="1"/>
  <c r="F35" i="7"/>
  <c r="BB60" i="1" s="1"/>
  <c r="P93" i="7" l="1"/>
  <c r="P92" i="7" s="1"/>
  <c r="AU60" i="1" s="1"/>
  <c r="P85" i="4"/>
  <c r="P84" i="4" s="1"/>
  <c r="AU57" i="1" s="1"/>
  <c r="P91" i="3"/>
  <c r="P90" i="3"/>
  <c r="AU56" i="1" s="1"/>
  <c r="R85" i="4"/>
  <c r="R84" i="4" s="1"/>
  <c r="T91" i="3"/>
  <c r="T90" i="3" s="1"/>
  <c r="R93" i="7"/>
  <c r="R92" i="7" s="1"/>
  <c r="BK84" i="5"/>
  <c r="BK83" i="5" s="1"/>
  <c r="J83" i="5" s="1"/>
  <c r="J59" i="5" s="1"/>
  <c r="P85" i="6"/>
  <c r="P84" i="6" s="1"/>
  <c r="AU59" i="1" s="1"/>
  <c r="P84" i="5"/>
  <c r="P83" i="5" s="1"/>
  <c r="AU58" i="1" s="1"/>
  <c r="T84" i="5"/>
  <c r="T83" i="5"/>
  <c r="R84" i="2"/>
  <c r="R83" i="2" s="1"/>
  <c r="T93" i="7"/>
  <c r="T92" i="7"/>
  <c r="T85" i="6"/>
  <c r="T84" i="6" s="1"/>
  <c r="R84" i="5"/>
  <c r="R83" i="5" s="1"/>
  <c r="P84" i="2"/>
  <c r="P83" i="2" s="1"/>
  <c r="AU55" i="1" s="1"/>
  <c r="BK128" i="7"/>
  <c r="J69" i="7"/>
  <c r="BK91" i="3"/>
  <c r="J91" i="3"/>
  <c r="J60" i="3"/>
  <c r="BK85" i="4"/>
  <c r="BK84" i="4" s="1"/>
  <c r="J84" i="4" s="1"/>
  <c r="J30" i="4" s="1"/>
  <c r="AG57" i="1" s="1"/>
  <c r="AN57" i="1" s="1"/>
  <c r="J85" i="5"/>
  <c r="J61" i="5" s="1"/>
  <c r="BK85" i="6"/>
  <c r="J60" i="6" s="1"/>
  <c r="BK84" i="2"/>
  <c r="J84" i="2"/>
  <c r="J60" i="2" s="1"/>
  <c r="BK137" i="3"/>
  <c r="J137" i="3" s="1"/>
  <c r="J69" i="3" s="1"/>
  <c r="BK93" i="7"/>
  <c r="BK125" i="7"/>
  <c r="J125" i="7"/>
  <c r="J67" i="7"/>
  <c r="F33" i="2"/>
  <c r="AZ55" i="1" s="1"/>
  <c r="J33" i="3"/>
  <c r="AV56" i="1"/>
  <c r="AT56" i="1" s="1"/>
  <c r="F33" i="3"/>
  <c r="AZ56" i="1" s="1"/>
  <c r="BD54" i="1"/>
  <c r="W33" i="1" s="1"/>
  <c r="BA54" i="1"/>
  <c r="AW54" i="1" s="1"/>
  <c r="AK30" i="1" s="1"/>
  <c r="F33" i="4"/>
  <c r="AZ57" i="1"/>
  <c r="J33" i="2"/>
  <c r="AV55" i="1" s="1"/>
  <c r="AT55" i="1" s="1"/>
  <c r="F33" i="5"/>
  <c r="AZ58" i="1"/>
  <c r="J33" i="6"/>
  <c r="AV59" i="1" s="1"/>
  <c r="AT59" i="1" s="1"/>
  <c r="J33" i="4"/>
  <c r="AV57" i="1"/>
  <c r="AT57" i="1" s="1"/>
  <c r="J33" i="7"/>
  <c r="AV60" i="1" s="1"/>
  <c r="AT60" i="1" s="1"/>
  <c r="BB54" i="1"/>
  <c r="AX54" i="1" s="1"/>
  <c r="J33" i="5"/>
  <c r="AV58" i="1" s="1"/>
  <c r="AT58" i="1" s="1"/>
  <c r="BC54" i="1"/>
  <c r="W32" i="1" s="1"/>
  <c r="F33" i="6"/>
  <c r="AZ59" i="1"/>
  <c r="F33" i="7"/>
  <c r="AZ60" i="1" s="1"/>
  <c r="J39" i="4" l="1"/>
  <c r="BK83" i="2"/>
  <c r="J83" i="2" s="1"/>
  <c r="J59" i="2" s="1"/>
  <c r="BK90" i="3"/>
  <c r="J90" i="3" s="1"/>
  <c r="J30" i="3" s="1"/>
  <c r="AG56" i="1" s="1"/>
  <c r="AN56" i="1" s="1"/>
  <c r="J59" i="4"/>
  <c r="J85" i="4"/>
  <c r="J60" i="4" s="1"/>
  <c r="J84" i="5"/>
  <c r="J60" i="5" s="1"/>
  <c r="BK84" i="6"/>
  <c r="BK92" i="7"/>
  <c r="J59" i="7"/>
  <c r="AU54" i="1"/>
  <c r="W30" i="1"/>
  <c r="W31" i="1"/>
  <c r="J30" i="5"/>
  <c r="AG58" i="1" s="1"/>
  <c r="AN58" i="1" s="1"/>
  <c r="AY54" i="1"/>
  <c r="AZ54" i="1"/>
  <c r="W29" i="1" s="1"/>
  <c r="J59" i="3" l="1"/>
  <c r="J39" i="5"/>
  <c r="J39" i="3"/>
  <c r="AV54" i="1"/>
  <c r="AK29" i="1" s="1"/>
  <c r="J30" i="6"/>
  <c r="AG59" i="1" s="1"/>
  <c r="AN59" i="1" s="1"/>
  <c r="J30" i="7"/>
  <c r="AG60" i="1" s="1"/>
  <c r="AN60" i="1" s="1"/>
  <c r="J30" i="2"/>
  <c r="AG55" i="1" s="1"/>
  <c r="AN55" i="1" s="1"/>
  <c r="J39" i="7" l="1"/>
  <c r="J39" i="2"/>
  <c r="J39" i="6"/>
  <c r="AG54" i="1"/>
  <c r="AK26" i="1" s="1"/>
  <c r="AK35" i="1" s="1"/>
  <c r="AT54" i="1"/>
  <c r="AN54" i="1" l="1"/>
</calcChain>
</file>

<file path=xl/sharedStrings.xml><?xml version="1.0" encoding="utf-8"?>
<sst xmlns="http://schemas.openxmlformats.org/spreadsheetml/2006/main" count="3279" uniqueCount="664">
  <si>
    <t>Export Komplet</t>
  </si>
  <si>
    <t>VZ</t>
  </si>
  <si>
    <t>2.0</t>
  </si>
  <si>
    <t/>
  </si>
  <si>
    <t>False</t>
  </si>
  <si>
    <t>{ccb847af-88d1-4ef8-8b9e-08d5b9ed21fc}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</si>
  <si>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</si>
  <si>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</si>
  <si>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</si>
  <si>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</si>
  <si>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</si>
  <si>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</si>
  <si>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</si>
  <si>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</si>
  <si>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2020</t>
  </si>
  <si>
    <t>Stavba:</t>
  </si>
  <si>
    <t>Vícepráce Bukovany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</si>
  <si>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</si>
  <si>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</si>
  <si>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</si>
  <si>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</si>
  <si>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</si>
  <si>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</si>
  <si>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</si>
  <si>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</si>
  <si>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</si>
  <si>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</si>
  <si>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</si>
  <si>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</si>
  <si>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</si>
  <si>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</si>
  <si>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</si>
  <si>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</si>
  <si>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</si>
  <si>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</si>
  <si>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</si>
  <si>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</si>
  <si>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</si>
  <si>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</si>
  <si>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</si>
  <si>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</si>
  <si>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</si>
  <si>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</si>
  <si>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</si>
  <si>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</si>
  <si>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</si>
  <si>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</si>
  <si>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</si>
  <si>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</si>
  <si>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</si>
  <si>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</si>
  <si>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</si>
  <si>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</si>
  <si>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</si>
  <si>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</si>
  <si>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</si>
  <si>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</si>
  <si>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</si>
  <si>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</si>
  <si>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</si>
  <si>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</si>
  <si>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</si>
  <si>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</si>
  <si>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</si>
  <si>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</si>
  <si>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</si>
  <si>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</si>
  <si>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</si>
  <si>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</si>
  <si>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</si>
  <si>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</si>
  <si>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1</t>
  </si>
  <si>
    <t>{5b3dcf5d-6671-4359-aaeb-488270f203c7}</t>
  </si>
  <si>
    <t>2</t>
  </si>
  <si>
    <t>2020-1</t>
  </si>
  <si>
    <t>nová dešťová kanalizace</t>
  </si>
  <si>
    <t>{b4bb490e-0b66-461a-8e5e-177a88e5532e}</t>
  </si>
  <si>
    <t>2020-2</t>
  </si>
  <si>
    <t>napojení kanalizačních přípojek od domů</t>
  </si>
  <si>
    <t>{052730b7-1743-4717-8b6f-1edeacc0c6bb}</t>
  </si>
  <si>
    <t>2020-3</t>
  </si>
  <si>
    <t>bourání asfaltů u čerpací stanice, odvodňovací žlaby</t>
  </si>
  <si>
    <t>{56afde6d-145d-4a21-99d6-d5940076ce9b}</t>
  </si>
  <si>
    <t>2020-4</t>
  </si>
  <si>
    <t>opěrná stěna</t>
  </si>
  <si>
    <t>{d61f700e-f42c-4896-84d6-9242249f0768}</t>
  </si>
  <si>
    <t>2020-5</t>
  </si>
  <si>
    <t>chodníky, asfalty, VO</t>
  </si>
  <si>
    <t>{ac6fa7e2-1fde-47b7-8cf5-48ee7a91ff1b}</t>
  </si>
  <si>
    <t>KRYCÍ LIST SOUPISU PRACÍ</t>
  </si>
  <si>
    <t>Objekt: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</si>
  <si>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</si>
  <si>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</si>
  <si>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</si>
  <si>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</si>
  <si>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</si>
  <si>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</si>
  <si>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8 - Trubní vedení</t>
  </si>
  <si>
    <t xml:space="preserve">    9 - Ostatní konstrukce a práce, bourání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</si>
  <si>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</si>
  <si>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</si>
  <si>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</si>
  <si>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</si>
  <si>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</si>
  <si>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</si>
  <si>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</si>
  <si>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</si>
  <si>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</si>
  <si>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</si>
  <si>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</si>
  <si>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</si>
  <si>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</si>
  <si>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</si>
  <si>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</si>
  <si>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</si>
  <si>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</si>
  <si>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</si>
  <si>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131301201</t>
  </si>
  <si>
    <t xml:space="preserve">Hloubení jam zapažených v hornině tř.4 objemu do 100 m3 </t>
  </si>
  <si>
    <t>m3</t>
  </si>
  <si>
    <t>CS ÚRS 2020 01</t>
  </si>
  <si>
    <t>4</t>
  </si>
  <si>
    <t>1772687106</t>
  </si>
  <si>
    <t>VV</t>
  </si>
  <si>
    <t>(2*2*1)*4</t>
  </si>
  <si>
    <t>-(3,14*0,4*0,4)*4</t>
  </si>
  <si>
    <t>Součet</t>
  </si>
  <si>
    <t>6</t>
  </si>
  <si>
    <t>M</t>
  </si>
  <si>
    <t>592241890</t>
  </si>
  <si>
    <t>prstenec vyrovnávací 625 x 120 x 60-100mm</t>
  </si>
  <si>
    <t>kus</t>
  </si>
  <si>
    <t>8</t>
  </si>
  <si>
    <t>2084456624</t>
  </si>
  <si>
    <t>592224670</t>
  </si>
  <si>
    <t>skruž betonová DN 1000 x 500, 100 x 50 x 12cm</t>
  </si>
  <si>
    <t>-1564251570</t>
  </si>
  <si>
    <t>161102111</t>
  </si>
  <si>
    <t>Svislé přemístění výkopku z horniny tř. 1 až 4 hl výkopu do 2,5 m</t>
  </si>
  <si>
    <t>-1788468525</t>
  </si>
  <si>
    <t>9</t>
  </si>
  <si>
    <t>171101105</t>
  </si>
  <si>
    <t>Uložení sypaniny z hornin do násypů hutněných na 103%PS</t>
  </si>
  <si>
    <t>613741923</t>
  </si>
  <si>
    <t>Trubní vedení</t>
  </si>
  <si>
    <t>5</t>
  </si>
  <si>
    <t>890411851R</t>
  </si>
  <si>
    <t>Úprava šachet a jímek strojně velikosti obestavěného prostoru do 1,5 m3 z prefabrikovaných skruží</t>
  </si>
  <si>
    <t>-1575070127</t>
  </si>
  <si>
    <t>3</t>
  </si>
  <si>
    <t>894411311</t>
  </si>
  <si>
    <t>Osazení betonových nebo železobetonových dílců pro šachty skruží rovných</t>
  </si>
  <si>
    <t>959626057</t>
  </si>
  <si>
    <t>899302811</t>
  </si>
  <si>
    <t>Demontáž poklopů betonových a železobetonových včetně rámu, hmotnosti jednotlivě přes 50 do 100 kg</t>
  </si>
  <si>
    <t>826475554</t>
  </si>
  <si>
    <t>7</t>
  </si>
  <si>
    <t>899311113</t>
  </si>
  <si>
    <t>Osazení poklopů s rámem do 150 kg</t>
  </si>
  <si>
    <t>1234060367</t>
  </si>
  <si>
    <t>Ostatní konstrukce a práce, bourání</t>
  </si>
  <si>
    <t>10</t>
  </si>
  <si>
    <t>55241406</t>
  </si>
  <si>
    <t>poklop šachtový s rámem DN 600 třída D400 s odvětráním</t>
  </si>
  <si>
    <t>-575278013</t>
  </si>
  <si>
    <t>2020-1 - nová dešťová kanalizace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</si>
  <si>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</si>
  <si>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</si>
  <si>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</si>
  <si>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997 - Přesun sutě</t>
  </si>
  <si>
    <t xml:space="preserve">    998 - Přesun hmot</t>
  </si>
  <si>
    <t>M - Práce a dodávky M</t>
  </si>
  <si>
    <t xml:space="preserve">    23-M - Montáže potrubí</t>
  </si>
  <si>
    <t>137306620</t>
  </si>
  <si>
    <t>(2*2*1,8)*3</t>
  </si>
  <si>
    <t>132301101</t>
  </si>
  <si>
    <t xml:space="preserve">Hloubení rýh š do 600 mm v hornině tř.4 objemu do 100 m3 </t>
  </si>
  <si>
    <t>-1822789348</t>
  </si>
  <si>
    <t>30*1,5*0,8</t>
  </si>
  <si>
    <t>132301209</t>
  </si>
  <si>
    <t>Příplatek za lepivost v hornině 4, rýh š 600mm</t>
  </si>
  <si>
    <t>651744209</t>
  </si>
  <si>
    <t>161101101</t>
  </si>
  <si>
    <t>226232196</t>
  </si>
  <si>
    <t>36+21,6</t>
  </si>
  <si>
    <t>162701105</t>
  </si>
  <si>
    <t>Vodorovné přemístění do 10000m výkopku /sypaniny/ z horniny tř. 1 až 4</t>
  </si>
  <si>
    <t>-1003952489</t>
  </si>
  <si>
    <t>34,56</t>
  </si>
  <si>
    <t>162701109</t>
  </si>
  <si>
    <t>Příplatek ZKD kilometr odvozu sypaniny na skládku 10x</t>
  </si>
  <si>
    <t>-245122504</t>
  </si>
  <si>
    <t>34,56*10</t>
  </si>
  <si>
    <t>167101101</t>
  </si>
  <si>
    <t>Nakládání výkopku z hor.1-4 v množství do 100 m3</t>
  </si>
  <si>
    <t>-1844058954</t>
  </si>
  <si>
    <t>171201201</t>
  </si>
  <si>
    <t>Uložení sypaniny na skládku</t>
  </si>
  <si>
    <t>-1743198193</t>
  </si>
  <si>
    <t>Zakládání</t>
  </si>
  <si>
    <t>274311126</t>
  </si>
  <si>
    <t>Základové pasy z betonu C 20/25, tl 100 mm</t>
  </si>
  <si>
    <t>-1821051672</t>
  </si>
  <si>
    <t>(1,5*1,5*0,15)*3</t>
  </si>
  <si>
    <t>Svislé a kompletní konstrukce</t>
  </si>
  <si>
    <t>27</t>
  </si>
  <si>
    <t>89900002R</t>
  </si>
  <si>
    <t>Kamerová prohlídka potrubí nové dešťové kanalizace, zkouška vodotěsnosti</t>
  </si>
  <si>
    <t>m</t>
  </si>
  <si>
    <t>-2137616180</t>
  </si>
  <si>
    <t>Vodorovné konstrukce</t>
  </si>
  <si>
    <t>451572111</t>
  </si>
  <si>
    <t>Lože pod potrubí otevřený výkop z kameniva drobného těženého vč obsypu</t>
  </si>
  <si>
    <t>1182259422</t>
  </si>
  <si>
    <t>23,04</t>
  </si>
  <si>
    <t>11</t>
  </si>
  <si>
    <t>810391811</t>
  </si>
  <si>
    <t>Bourání stávajícího potrubí z betonu v otevřeném výkopu DN přes 200 do 400</t>
  </si>
  <si>
    <t>-1263387871</t>
  </si>
  <si>
    <t>12</t>
  </si>
  <si>
    <t>871395231</t>
  </si>
  <si>
    <t>Kanalizační potrubí z tvrdého PVC v otevřeném výkopu ve sklonu do 20 %, tuhost třídy SN 10 DN 400</t>
  </si>
  <si>
    <t>-102005259</t>
  </si>
  <si>
    <t>13</t>
  </si>
  <si>
    <t>871395811</t>
  </si>
  <si>
    <t>Bourání stávajícího potrubí z PVC nebo polypropylenu PP v otevřeném výkopu DN přes 250 do 400</t>
  </si>
  <si>
    <t>-1642027477</t>
  </si>
  <si>
    <t>14</t>
  </si>
  <si>
    <t>894411151</t>
  </si>
  <si>
    <t>Zřízení šachet kanalizačních z betonových dílců výšky vstupu do 1,50 m s obložením dna betonem tř. C 25/30, na potrubí DN 600</t>
  </si>
  <si>
    <t>-1650085310</t>
  </si>
  <si>
    <t>-125348602</t>
  </si>
  <si>
    <t>16</t>
  </si>
  <si>
    <t>961055111</t>
  </si>
  <si>
    <t>Bourání základů z betonu železového</t>
  </si>
  <si>
    <t>-243992596</t>
  </si>
  <si>
    <t>(2*1,4*0,5)*2</t>
  </si>
  <si>
    <t>17</t>
  </si>
  <si>
    <t>2020656965</t>
  </si>
  <si>
    <t>18</t>
  </si>
  <si>
    <t>59224067</t>
  </si>
  <si>
    <t>skruž betonová DN 1000x500, 100x50x12cm</t>
  </si>
  <si>
    <t>1367784206</t>
  </si>
  <si>
    <t>19</t>
  </si>
  <si>
    <t>59224063</t>
  </si>
  <si>
    <t>dno betonové šachtové kulaté DN 1000x1000, 100x115x15cm</t>
  </si>
  <si>
    <t>-229113124</t>
  </si>
  <si>
    <t>20</t>
  </si>
  <si>
    <t>59224121</t>
  </si>
  <si>
    <t>skruž betonová přechodová 62,5/100x60x9cm, stupadla poplastovaná kapsová</t>
  </si>
  <si>
    <t>1223282709</t>
  </si>
  <si>
    <t>997</t>
  </si>
  <si>
    <t>Přesun sutě</t>
  </si>
  <si>
    <t>997013801</t>
  </si>
  <si>
    <t>Poplatek za uložení na skládce (skládkovné) stavebního odpadu z betonového kód odpadu 170 101</t>
  </si>
  <si>
    <t>t</t>
  </si>
  <si>
    <t>296878454</t>
  </si>
  <si>
    <t>22</t>
  </si>
  <si>
    <t>997221561</t>
  </si>
  <si>
    <t>Vodorovná doprava suti z kusových materiálů do 1 km</t>
  </si>
  <si>
    <t>-438974633</t>
  </si>
  <si>
    <t>23</t>
  </si>
  <si>
    <t>997221569</t>
  </si>
  <si>
    <t>Příplatek ZKD 1 km u vodorovné dopravy suti z kusových materálů, 19 x</t>
  </si>
  <si>
    <t>1759919119</t>
  </si>
  <si>
    <t>10,520*19</t>
  </si>
  <si>
    <t>24</t>
  </si>
  <si>
    <t>997221855</t>
  </si>
  <si>
    <t>Poplatek za uložení na skládce (skládkovné) zeminy a kameniva kód odpadu 170 504</t>
  </si>
  <si>
    <t>-994386366</t>
  </si>
  <si>
    <t>34,56*1,8</t>
  </si>
  <si>
    <t>998</t>
  </si>
  <si>
    <t>Přesun hmot</t>
  </si>
  <si>
    <t>25</t>
  </si>
  <si>
    <t>998276101</t>
  </si>
  <si>
    <t>Přesun hmot pro trubní vedení hloubené z trub z plastických hmot nebo sklolaminátových pro vodovody nebo kanalizace v otevřeném výkopu dopravní vzdálenost do 15 m</t>
  </si>
  <si>
    <t>-1881240058</t>
  </si>
  <si>
    <t>Práce a dodávky M</t>
  </si>
  <si>
    <t>23-M</t>
  </si>
  <si>
    <t>Montáže potrubí</t>
  </si>
  <si>
    <t>26</t>
  </si>
  <si>
    <t>230170015</t>
  </si>
  <si>
    <t>Zkouška těsnosti potrubí DN přes 200 do 350</t>
  </si>
  <si>
    <t>64</t>
  </si>
  <si>
    <t>1591760753</t>
  </si>
  <si>
    <t>2020-2 - napojení kanalizačních přípojek od domů</t>
  </si>
  <si>
    <t>551610922</t>
  </si>
  <si>
    <t>10*0,8*0,6</t>
  </si>
  <si>
    <t>-563599377</t>
  </si>
  <si>
    <t>762265071</t>
  </si>
  <si>
    <t>-964042142</t>
  </si>
  <si>
    <t>-285028867</t>
  </si>
  <si>
    <t>-931370767</t>
  </si>
  <si>
    <t>-468158314</t>
  </si>
  <si>
    <t>-145946914</t>
  </si>
  <si>
    <t>10*0,6*0,4</t>
  </si>
  <si>
    <t>871265211</t>
  </si>
  <si>
    <t>Kanalizační potrubí z tvrdého PVC v otevřeném výkopu ve sklonu do 20 %, hladkého plnostěnného jednovrstvého, tuhost třídy SN 4 DN 110</t>
  </si>
  <si>
    <t>-453393902</t>
  </si>
  <si>
    <t>877265211</t>
  </si>
  <si>
    <t>Montáž tvarovek na kanalizačním potrubí z trub z plastu z tvrdého PVC nebo z polypropylenu v otevřeném výkopu jednoosých DN 110</t>
  </si>
  <si>
    <t>717106868</t>
  </si>
  <si>
    <t>28611349</t>
  </si>
  <si>
    <t>koleno kanalizace PVC KG 110x15°</t>
  </si>
  <si>
    <t>-1459507382</t>
  </si>
  <si>
    <t>877265221</t>
  </si>
  <si>
    <t>Montáž tvarovek na kanalizačním potrubí z trub z plastu z tvrdého PVC nebo z polypropylenu v otevřeném výkopu dvouosých DN 110</t>
  </si>
  <si>
    <t>1809958013</t>
  </si>
  <si>
    <t>28611387</t>
  </si>
  <si>
    <t>odbočka kanalizační PVC s hrdlem 110/110/45°</t>
  </si>
  <si>
    <t>307705395</t>
  </si>
  <si>
    <t>800298366</t>
  </si>
  <si>
    <t>2020-3 - bourání asfaltů u čerpací stanice, odvodňovací žlaby</t>
  </si>
  <si>
    <t>113107046</t>
  </si>
  <si>
    <t>Odstranění podkladů nebo krytů při překopech inženýrských sítí s přemístěním hmot na skládku ve vzdálenosti do 3 m nebo s naložením na dopravní prostředek ručně živičných, o tl. vrstvy přes 250 do 300 mm</t>
  </si>
  <si>
    <t>m2</t>
  </si>
  <si>
    <t>-69810043</t>
  </si>
  <si>
    <t>2*5</t>
  </si>
  <si>
    <t>113107182</t>
  </si>
  <si>
    <t>Odstranění povrchu živičného tl do 100mm strojně, plocha do 200m2</t>
  </si>
  <si>
    <t>121026531</t>
  </si>
  <si>
    <t>7,5*0,5</t>
  </si>
  <si>
    <t>113107322</t>
  </si>
  <si>
    <t>Odstranění podkladu z kameniva drceného tl 200 mm strojně, plocha do 200m2</t>
  </si>
  <si>
    <t>57258941</t>
  </si>
  <si>
    <t>919735113</t>
  </si>
  <si>
    <t>Řezání stávajícího živičného krytu tl do 15 cm</t>
  </si>
  <si>
    <t>-383044526</t>
  </si>
  <si>
    <t>935113111</t>
  </si>
  <si>
    <t>Osazení odvodňovacího žlabu s krycím roštem polymerbetonového šířky do 200 mm</t>
  </si>
  <si>
    <t>-1896070416</t>
  </si>
  <si>
    <t>MEA.140522</t>
  </si>
  <si>
    <t>žlaby z PE vyztužené skelnými vlákny MEARIN Expert 150.0, 1000x187mm, světlá šířka 150mm, celková šířka 182mm</t>
  </si>
  <si>
    <t>1729007689</t>
  </si>
  <si>
    <t>MEA.140540</t>
  </si>
  <si>
    <t>příslušenství MEARIN Plus/Expert 150, čelní stěna plná začátek/konec žlabu, pozink</t>
  </si>
  <si>
    <t>-687833849</t>
  </si>
  <si>
    <t>MEA.145112</t>
  </si>
  <si>
    <t>příslušenství MEARIN Plus 150, vpusť z polymerbetonu s kalovým košem, s předformovaným odtokem,  500x694mm</t>
  </si>
  <si>
    <t>-998280351</t>
  </si>
  <si>
    <t>MEA.140522R</t>
  </si>
  <si>
    <t>žlaby z PE vyztužené skelnými vlákny MEARIN Expert 150.0 revizní díl, 500x187mm, světlá šířka 150mm, celková šířka 182mm</t>
  </si>
  <si>
    <t>-2055246300</t>
  </si>
  <si>
    <t>MEA.154715</t>
  </si>
  <si>
    <t>příslušenství MEARIN Plus/Expert 300, kalový koš dlouhý</t>
  </si>
  <si>
    <t>272678861</t>
  </si>
  <si>
    <t>997221551</t>
  </si>
  <si>
    <t>Vodorovná doprava suti ze sypkých materiálů do 1 km</t>
  </si>
  <si>
    <t>1016562927</t>
  </si>
  <si>
    <t>997221559</t>
  </si>
  <si>
    <t>Příplatek ZKD 1 km u vodorovné dopravy sypkých materiálů, 19 x</t>
  </si>
  <si>
    <t>-1828022526</t>
  </si>
  <si>
    <t>997221611</t>
  </si>
  <si>
    <t>Nakládání na dopravní prostředky pro vodorovnou dopravu suti</t>
  </si>
  <si>
    <t>-1982089064</t>
  </si>
  <si>
    <t>997221845</t>
  </si>
  <si>
    <t>Poplatek za uložení na skládce (skládkovné) odpadu asfaltového bez dehtu kód odpadu 170 302</t>
  </si>
  <si>
    <t>-1739286989</t>
  </si>
  <si>
    <t>2020-4 - opěrná stěna</t>
  </si>
  <si>
    <t>115101201</t>
  </si>
  <si>
    <t>Čerpání vody na dopravní výšku do 10 m s uvažovaným průměrným přítokem do 500 l/min</t>
  </si>
  <si>
    <t>hod</t>
  </si>
  <si>
    <t>-1403766405</t>
  </si>
  <si>
    <t>58344197</t>
  </si>
  <si>
    <t>štěrkodrť frakce 0/63</t>
  </si>
  <si>
    <t>CS ÚRS 2019 01</t>
  </si>
  <si>
    <t>-434758828</t>
  </si>
  <si>
    <t>58344121</t>
  </si>
  <si>
    <t>štěrkodrť frakce 0/4</t>
  </si>
  <si>
    <t>-1320576211</t>
  </si>
  <si>
    <t>Hloubení jam zapažených v hornině tř.4 objemu do 100 m3</t>
  </si>
  <si>
    <t>-1826673778</t>
  </si>
  <si>
    <t>131303101</t>
  </si>
  <si>
    <t>Hloubení zapažených i nezapažených jam ručním nebo pneumatickým nářadím s urovnáním dna do předepsaného profilu a spádu v horninách tř. 4 soudržných</t>
  </si>
  <si>
    <t>-1128151347</t>
  </si>
  <si>
    <t>2058461417</t>
  </si>
  <si>
    <t>-2134148302</t>
  </si>
  <si>
    <t>328170721</t>
  </si>
  <si>
    <t>-1167017292</t>
  </si>
  <si>
    <t>Uložení sypaniny na skládky</t>
  </si>
  <si>
    <t>308450498</t>
  </si>
  <si>
    <t>1763768917</t>
  </si>
  <si>
    <t>120*19</t>
  </si>
  <si>
    <t>362920777</t>
  </si>
  <si>
    <t>60*1,6</t>
  </si>
  <si>
    <t>998225111</t>
  </si>
  <si>
    <t xml:space="preserve">Přesun hmot pro pozemní komunikace s krytem z kamene, monolitickým betonovým nebo živičným </t>
  </si>
  <si>
    <t>256666422</t>
  </si>
  <si>
    <t>2020-5 - chodníky, asfalty, VO</t>
  </si>
  <si>
    <t xml:space="preserve">    5 - Komunikace pozemní</t>
  </si>
  <si>
    <t>PSV - Práce a dodávky PSV</t>
  </si>
  <si>
    <t xml:space="preserve">    711 - Izolace proti vodě, vlhkosti a plynům</t>
  </si>
  <si>
    <t xml:space="preserve">    21-M - Elektromontáže</t>
  </si>
  <si>
    <t>OST - Ostatní</t>
  </si>
  <si>
    <t>993198502</t>
  </si>
  <si>
    <t>Vodorovné přemístění do 10000m výkopku/sypaniny z horniny tř. 1 až 4</t>
  </si>
  <si>
    <t>42218842</t>
  </si>
  <si>
    <t>21,5*0,1*1,9</t>
  </si>
  <si>
    <t>1948357428</t>
  </si>
  <si>
    <t>167101102</t>
  </si>
  <si>
    <t>Nakládání výkopku z hor.1-4 v množství přes 100 m3</t>
  </si>
  <si>
    <t>-1772164000</t>
  </si>
  <si>
    <t>738175456</t>
  </si>
  <si>
    <t>181951102</t>
  </si>
  <si>
    <t>Úprava pláně v hornině tř. 1 až 4 se zhutněním</t>
  </si>
  <si>
    <t>-641092773</t>
  </si>
  <si>
    <t>21,5"asfalty</t>
  </si>
  <si>
    <t>45,0"dlažba</t>
  </si>
  <si>
    <t>339921132</t>
  </si>
  <si>
    <t>Osazování palisád betonových v řadě se zabetonováním výšky palisády přes 500 do 1000 mm</t>
  </si>
  <si>
    <t>-1495069075</t>
  </si>
  <si>
    <t>59228410</t>
  </si>
  <si>
    <t>palisáda betonová přírodní 160x160x1000mm</t>
  </si>
  <si>
    <t>1225611879</t>
  </si>
  <si>
    <t>10,1694915254237*5,9 'Přepočtené koeficientem množství</t>
  </si>
  <si>
    <t>Komunikace pozemní</t>
  </si>
  <si>
    <t>564871111</t>
  </si>
  <si>
    <t>Podklad z ŠDA tl 250 mm po zhutnění</t>
  </si>
  <si>
    <t>889410101</t>
  </si>
  <si>
    <t>565155111</t>
  </si>
  <si>
    <t>Asfaltový beton ACP 16 (OKS) podkladní tl 70 mm z nemodifikovaného asfaltu, do 3 m</t>
  </si>
  <si>
    <t>1796930884</t>
  </si>
  <si>
    <t>577134111</t>
  </si>
  <si>
    <t>Asfaltový beton ACO 11 (ABS I),vrstva obrusná, 40 mm z nemodifikovaného asfaltu, do 3 m</t>
  </si>
  <si>
    <t>1532058965</t>
  </si>
  <si>
    <t>596211213</t>
  </si>
  <si>
    <t>Kladení zámkové dlažby tl 80 mm do drtě 40 mm, plocha přes 300m2</t>
  </si>
  <si>
    <t>712020234</t>
  </si>
  <si>
    <t>592450200</t>
  </si>
  <si>
    <t>dlažba skladební betonová 20 x 10 x 8 cm přírodní</t>
  </si>
  <si>
    <t>-1709660420</t>
  </si>
  <si>
    <t>45*1,03 'Přepočtené koeficientem množství</t>
  </si>
  <si>
    <t>916331112</t>
  </si>
  <si>
    <t>Osazení zahradního obrubníku stojatého s boční opěrou do lože z betonu prostého</t>
  </si>
  <si>
    <t>-1470543533</t>
  </si>
  <si>
    <t>592170160</t>
  </si>
  <si>
    <t>obrubník betonový chodníkový 100 x 8 x 25 cm</t>
  </si>
  <si>
    <t>762718093</t>
  </si>
  <si>
    <t>189072662</t>
  </si>
  <si>
    <t>4,085*1,9</t>
  </si>
  <si>
    <t>924491187</t>
  </si>
  <si>
    <t>PSV</t>
  </si>
  <si>
    <t>Práce a dodávky PSV</t>
  </si>
  <si>
    <t>711</t>
  </si>
  <si>
    <t>Izolace proti vodě, vlhkosti a plynům</t>
  </si>
  <si>
    <t>711161212</t>
  </si>
  <si>
    <t>Izolace proti zemní vlhkosti nopovou folií svislá, nopek 10,0 mm tl do 0,6 mm</t>
  </si>
  <si>
    <t>1270430569</t>
  </si>
  <si>
    <t>00000001R</t>
  </si>
  <si>
    <t>Oprava podezdívky stávající zastávky</t>
  </si>
  <si>
    <t>-1009669850</t>
  </si>
  <si>
    <t>P</t>
  </si>
  <si>
    <t>Poznámka k položce:_x000D_
vyrovnání podkladu, nalepení pásků, vyspárování</t>
  </si>
  <si>
    <t>21-M</t>
  </si>
  <si>
    <t>Elektromontáže</t>
  </si>
  <si>
    <t>210040011R</t>
  </si>
  <si>
    <t>Přesun sloupů a stožárů venkovního vedení nn</t>
  </si>
  <si>
    <t>1046675815</t>
  </si>
  <si>
    <t>OST</t>
  </si>
  <si>
    <t>Ostatní</t>
  </si>
  <si>
    <t>012303000R</t>
  </si>
  <si>
    <t>Dokumentace skutečného provedení</t>
  </si>
  <si>
    <t>512</t>
  </si>
  <si>
    <t>-457299965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</si>
  <si>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</si>
  <si>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</si>
  <si>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</si>
  <si>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</si>
  <si>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  <charset val="238"/>
      </rPr>
      <t xml:space="preserve">Rekapitulace stavby </t>
    </r>
    <r>
      <rPr>
        <sz val="9"/>
        <rFont val="Trebuchet MS"/>
        <family val="2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</si>
  <si>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  <charset val="238"/>
      </rPr>
      <t>Rekapitulace stavby</t>
    </r>
    <r>
      <rPr>
        <sz val="9"/>
        <rFont val="Trebuchet MS"/>
        <family val="2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</si>
  <si>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</si>
  <si>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</si>
  <si>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  <charset val="238"/>
      </rPr>
      <t>Rekapitulace objektů stavby a soupisů prací</t>
    </r>
    <r>
      <rPr>
        <sz val="9"/>
        <rFont val="Trebuchet MS"/>
        <family val="2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</si>
  <si>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</si>
  <si>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</si>
  <si>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</si>
  <si>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</si>
  <si>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</si>
  <si>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</si>
  <si>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</si>
  <si>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</si>
  <si>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</si>
  <si>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</si>
  <si>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</si>
  <si>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</si>
  <si>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</si>
  <si>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  <charset val="238"/>
      </rPr>
      <t>Krycí list soupisu</t>
    </r>
    <r>
      <rPr>
        <sz val="9"/>
        <rFont val="Trebuchet MS"/>
        <family val="2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</si>
  <si>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</si>
  <si>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  <charset val="238"/>
      </rPr>
      <t>Rekapitulace členění soupisu prací</t>
    </r>
    <r>
      <rPr>
        <sz val="9"/>
        <rFont val="Trebuchet MS"/>
        <family val="2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</si>
  <si>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</si>
  <si>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</si>
  <si>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</si>
  <si>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</si>
  <si>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</si>
  <si>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</si>
  <si>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</si>
  <si>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</si>
  <si>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</si>
  <si>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</si>
  <si>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</si>
  <si>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</si>
  <si>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</si>
  <si>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</si>
  <si>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</si>
  <si>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</si>
  <si>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</si>
  <si>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</si>
  <si>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</si>
  <si>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</si>
  <si>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</si>
  <si>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</si>
  <si>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</si>
  <si>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</si>
  <si>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</si>
  <si>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</si>
  <si>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</si>
  <si>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</si>
  <si>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</si>
  <si>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</si>
  <si>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</si>
  <si>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</si>
  <si>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</si>
  <si>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</si>
  <si>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</si>
  <si>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</si>
  <si>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</si>
  <si>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</si>
  <si>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</si>
  <si>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</si>
  <si>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</si>
  <si>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</si>
  <si>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</si>
  <si>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</si>
  <si>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</si>
  <si>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</si>
  <si>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</si>
  <si>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</si>
  <si>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</si>
  <si>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</si>
  <si>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</si>
  <si>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</si>
  <si>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</si>
  <si>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</si>
  <si>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</si>
  <si>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</si>
  <si>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</si>
  <si>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</si>
  <si>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</si>
  <si>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</si>
  <si>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</si>
  <si>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</si>
  <si>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</si>
  <si>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</si>
  <si>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</si>
  <si>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</si>
  <si>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</si>
  <si>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</si>
  <si>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</si>
  <si>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</si>
  <si>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</si>
  <si>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</si>
  <si>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</si>
  <si>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</si>
  <si>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</si>
  <si>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</si>
  <si>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</si>
  <si>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</si>
  <si>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</si>
  <si>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</si>
  <si>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</si>
  <si>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</si>
  <si>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</si>
  <si>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</si>
  <si>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</si>
  <si>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</si>
  <si>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</si>
  <si>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</si>
  <si>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</si>
  <si>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</si>
  <si>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</si>
  <si>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</si>
  <si>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</si>
  <si>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</si>
  <si>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</si>
  <si>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</si>
  <si>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</si>
  <si>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</si>
  <si>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</si>
  <si>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</si>
  <si>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</si>
  <si>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</si>
  <si>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</si>
  <si>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</si>
  <si>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</si>
  <si>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</si>
  <si>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</si>
  <si>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</si>
  <si>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</si>
  <si>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</si>
  <si>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</si>
  <si>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</si>
  <si>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</si>
  <si>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</si>
  <si>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</si>
  <si>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</si>
  <si>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</si>
  <si>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</si>
  <si>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</si>
  <si>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</si>
  <si>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</si>
  <si>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</si>
  <si>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</si>
  <si>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</si>
  <si>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</si>
  <si>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</si>
  <si>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</si>
  <si>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</si>
  <si>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</si>
  <si>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</si>
  <si>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</si>
  <si>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</si>
  <si>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</si>
  <si>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</si>
  <si>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</si>
  <si>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</si>
  <si>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</si>
  <si>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</si>
  <si>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</si>
  <si>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</si>
  <si>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</si>
  <si>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</si>
  <si>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</si>
  <si>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</si>
  <si>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</si>
  <si>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</si>
  <si>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</si>
  <si>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</si>
  <si>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</si>
  <si>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</si>
  <si>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</si>
  <si>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</si>
  <si>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</si>
  <si>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</si>
  <si>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</si>
  <si>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</si>
  <si>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</si>
  <si>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</si>
  <si>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</si>
  <si>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otaceni skruží</t>
  </si>
  <si>
    <t>2020 - otaceni skruží</t>
  </si>
  <si>
    <t>Výztuž, bednění</t>
  </si>
  <si>
    <t>Doprava a manipulace s bedněním</t>
  </si>
  <si>
    <t>kpl</t>
  </si>
  <si>
    <t>Výztuž říms zdí a valů z oceli 10505</t>
  </si>
  <si>
    <t>348171111</t>
  </si>
  <si>
    <t>Osazení mostního zábradlí nesnímatelného přímo</t>
  </si>
  <si>
    <t>7671611123</t>
  </si>
  <si>
    <t>Montáž ocelového zábradlí z trubek do hmotnosti 20 kg</t>
  </si>
  <si>
    <t>998767101</t>
  </si>
  <si>
    <t>Přesun hmot tonážní pro zámečnické konstrukce do 6 m</t>
  </si>
  <si>
    <t xml:space="preserve">    Výztuž, bednění</t>
  </si>
  <si>
    <t>Kokosová rohož s montáží</t>
  </si>
  <si>
    <t>Zámečnické konstrukce a ostatní</t>
  </si>
  <si>
    <t>Zámečnické konstrukce, ostatní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</si>
</sst>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3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505050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color rgb="FFFFFFFF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969696"/>
      <name val="Arial CE"/>
      <family val="2"/>
      <charset val="238"/>
    </font>
    <font>
      <sz val="12"/>
      <color rgb="FF96969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2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sz val="10"/>
      <color rgb="FF3366FF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sz val="7"/>
      <color rgb="FF969696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i/>
      <sz val="7"/>
      <color rgb="FF969696"/>
      <name val="Arial CE"/>
      <family val="2"/>
      <charset val="238"/>
    </font>
    <font>
      <sz val="8"/>
      <name val="Trebuchet MS"/>
      <family val="2"/>
      <charset val="238"/>
    </font>
    <font>
      <b/>
      <sz val="16"/>
      <name val="Trebuchet MS"/>
      <family val="2"/>
      <charset val="238"/>
    </font>
    <font>
      <b/>
      <sz val="11"/>
      <name val="Trebuchet MS"/>
      <family val="2"/>
      <charset val="238"/>
    </font>
    <font>
      <sz val="9"/>
      <name val="Trebuchet MS"/>
      <family val="2"/>
      <charset val="238"/>
    </font>
    <font>
      <sz val="10"/>
      <name val="Trebuchet MS"/>
      <family val="2"/>
      <charset val="238"/>
    </font>
    <font>
      <sz val="11"/>
      <name val="Trebuchet MS"/>
      <family val="2"/>
      <charset val="238"/>
    </font>
    <font>
      <b/>
      <sz val="9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9"/>
      <name val="Trebuchet M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rgb="FF969696"/>
      </left>
      <right style="thin">
        <color indexed="64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34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5" xfId="0" applyBorder="1"/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14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3" borderId="8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4" borderId="9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6" fillId="0" borderId="15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6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5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6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  <xf numFmtId="4" fontId="25" fillId="0" borderId="22" xfId="0" applyNumberFormat="1" applyFont="1" applyBorder="1" applyAlignment="1">
      <alignment vertical="center"/>
    </xf>
    <xf numFmtId="0" fontId="0" fillId="0" borderId="0" xfId="0" applyProtection="1"/>
    <xf numFmtId="0" fontId="26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8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4" fontId="7" fillId="0" borderId="21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0" fillId="0" borderId="0" xfId="0" applyNumberFormat="1" applyFont="1" applyAlignment="1"/>
    <xf numFmtId="166" fontId="28" fillId="0" borderId="13" xfId="0" applyNumberFormat="1" applyFont="1" applyBorder="1" applyAlignment="1"/>
    <xf numFmtId="166" fontId="28" fillId="0" borderId="14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8" fillId="0" borderId="4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5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6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4" xfId="0" applyFont="1" applyBorder="1" applyAlignment="1" applyProtection="1">
      <alignment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49" fontId="18" fillId="0" borderId="23" xfId="0" applyNumberFormat="1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167" fontId="18" fillId="0" borderId="23" xfId="0" applyNumberFormat="1" applyFont="1" applyBorder="1" applyAlignment="1" applyProtection="1">
      <alignment vertical="center"/>
      <protection locked="0"/>
    </xf>
    <xf numFmtId="4" fontId="18" fillId="0" borderId="23" xfId="0" applyNumberFormat="1" applyFont="1" applyBorder="1" applyAlignment="1" applyProtection="1">
      <alignment vertical="center"/>
      <protection locked="0"/>
    </xf>
    <xf numFmtId="0" fontId="19" fillId="0" borderId="15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6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31" fillId="0" borderId="23" xfId="0" applyFont="1" applyBorder="1" applyAlignment="1" applyProtection="1">
      <alignment horizontal="center" vertical="center"/>
      <protection locked="0"/>
    </xf>
    <xf numFmtId="49" fontId="31" fillId="0" borderId="23" xfId="0" applyNumberFormat="1" applyFont="1" applyBorder="1" applyAlignment="1" applyProtection="1">
      <alignment horizontal="left" vertical="center" wrapText="1"/>
      <protection locked="0"/>
    </xf>
    <xf numFmtId="0" fontId="31" fillId="0" borderId="23" xfId="0" applyFont="1" applyBorder="1" applyAlignment="1" applyProtection="1">
      <alignment horizontal="left" vertical="center" wrapText="1"/>
      <protection locked="0"/>
    </xf>
    <xf numFmtId="0" fontId="31" fillId="0" borderId="23" xfId="0" applyFont="1" applyBorder="1" applyAlignment="1" applyProtection="1">
      <alignment horizontal="center" vertical="center" wrapText="1"/>
      <protection locked="0"/>
    </xf>
    <xf numFmtId="167" fontId="31" fillId="0" borderId="23" xfId="0" applyNumberFormat="1" applyFont="1" applyBorder="1" applyAlignment="1" applyProtection="1">
      <alignment vertical="center"/>
      <protection locked="0"/>
    </xf>
    <xf numFmtId="4" fontId="31" fillId="0" borderId="23" xfId="0" applyNumberFormat="1" applyFont="1" applyBorder="1" applyAlignment="1" applyProtection="1">
      <alignment vertical="center"/>
      <protection locked="0"/>
    </xf>
    <xf numFmtId="0" fontId="32" fillId="0" borderId="4" xfId="0" applyFont="1" applyBorder="1" applyAlignment="1">
      <alignment vertical="center"/>
    </xf>
    <xf numFmtId="0" fontId="31" fillId="0" borderId="15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1" fillId="0" borderId="20" xfId="0" applyFont="1" applyBorder="1" applyAlignment="1">
      <alignment horizontal="left" vertical="center"/>
    </xf>
    <xf numFmtId="0" fontId="31" fillId="0" borderId="21" xfId="0" applyFont="1" applyBorder="1" applyAlignment="1">
      <alignment horizontal="center" vertical="center"/>
    </xf>
    <xf numFmtId="166" fontId="19" fillId="0" borderId="21" xfId="0" applyNumberFormat="1" applyFont="1" applyBorder="1" applyAlignment="1">
      <alignment vertical="center"/>
    </xf>
    <xf numFmtId="166" fontId="19" fillId="0" borderId="22" xfId="0" applyNumberFormat="1" applyFont="1" applyBorder="1" applyAlignment="1">
      <alignment vertical="center"/>
    </xf>
    <xf numFmtId="0" fontId="19" fillId="0" borderId="20" xfId="0" applyFont="1" applyBorder="1" applyAlignment="1">
      <alignment horizontal="left" vertical="center"/>
    </xf>
    <xf numFmtId="0" fontId="19" fillId="0" borderId="21" xfId="0" applyFont="1" applyBorder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top"/>
    </xf>
    <xf numFmtId="0" fontId="34" fillId="0" borderId="24" xfId="0" applyFont="1" applyBorder="1" applyAlignment="1">
      <alignment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27" xfId="0" applyFont="1" applyBorder="1" applyAlignment="1">
      <alignment vertical="center" wrapText="1"/>
    </xf>
    <xf numFmtId="0" fontId="34" fillId="0" borderId="28" xfId="0" applyFont="1" applyBorder="1" applyAlignment="1">
      <alignment vertical="center" wrapText="1"/>
    </xf>
    <xf numFmtId="0" fontId="36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 wrapText="1"/>
    </xf>
    <xf numFmtId="0" fontId="37" fillId="0" borderId="27" xfId="0" applyFont="1" applyBorder="1" applyAlignment="1">
      <alignment vertical="center" wrapText="1"/>
    </xf>
    <xf numFmtId="0" fontId="37" fillId="0" borderId="1" xfId="0" applyFont="1" applyBorder="1" applyAlignment="1">
      <alignment vertical="center" wrapText="1"/>
    </xf>
    <xf numFmtId="0" fontId="37" fillId="0" borderId="1" xfId="0" applyFont="1" applyBorder="1" applyAlignment="1">
      <alignment horizontal="left" vertical="center"/>
    </xf>
    <xf numFmtId="0" fontId="37" fillId="0" borderId="1" xfId="0" applyFont="1" applyBorder="1" applyAlignment="1">
      <alignment vertical="center"/>
    </xf>
    <xf numFmtId="49" fontId="37" fillId="0" borderId="1" xfId="0" applyNumberFormat="1" applyFont="1" applyBorder="1" applyAlignment="1">
      <alignment vertical="center" wrapText="1"/>
    </xf>
    <xf numFmtId="0" fontId="34" fillId="0" borderId="30" xfId="0" applyFont="1" applyBorder="1" applyAlignment="1">
      <alignment vertical="center" wrapText="1"/>
    </xf>
    <xf numFmtId="0" fontId="38" fillId="0" borderId="29" xfId="0" applyFont="1" applyBorder="1" applyAlignment="1">
      <alignment vertical="center" wrapText="1"/>
    </xf>
    <xf numFmtId="0" fontId="34" fillId="0" borderId="31" xfId="0" applyFont="1" applyBorder="1" applyAlignment="1">
      <alignment vertical="center" wrapText="1"/>
    </xf>
    <xf numFmtId="0" fontId="34" fillId="0" borderId="1" xfId="0" applyFont="1" applyBorder="1" applyAlignment="1">
      <alignment vertical="top"/>
    </xf>
    <xf numFmtId="0" fontId="34" fillId="0" borderId="0" xfId="0" applyFont="1" applyAlignment="1">
      <alignment vertical="top"/>
    </xf>
    <xf numFmtId="0" fontId="34" fillId="0" borderId="24" xfId="0" applyFont="1" applyBorder="1" applyAlignment="1">
      <alignment horizontal="left" vertical="center"/>
    </xf>
    <xf numFmtId="0" fontId="34" fillId="0" borderId="25" xfId="0" applyFont="1" applyBorder="1" applyAlignment="1">
      <alignment horizontal="left" vertical="center"/>
    </xf>
    <xf numFmtId="0" fontId="34" fillId="0" borderId="26" xfId="0" applyFont="1" applyBorder="1" applyAlignment="1">
      <alignment horizontal="left" vertical="center"/>
    </xf>
    <xf numFmtId="0" fontId="34" fillId="0" borderId="27" xfId="0" applyFont="1" applyBorder="1" applyAlignment="1">
      <alignment horizontal="left" vertical="center"/>
    </xf>
    <xf numFmtId="0" fontId="34" fillId="0" borderId="28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6" fillId="0" borderId="29" xfId="0" applyFont="1" applyBorder="1" applyAlignment="1">
      <alignment horizontal="left" vertical="center"/>
    </xf>
    <xf numFmtId="0" fontId="36" fillId="0" borderId="29" xfId="0" applyFont="1" applyBorder="1" applyAlignment="1">
      <alignment horizontal="center" vertical="center"/>
    </xf>
    <xf numFmtId="0" fontId="39" fillId="0" borderId="29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1" xfId="0" applyFont="1" applyBorder="1" applyAlignment="1">
      <alignment horizontal="center" vertical="center"/>
    </xf>
    <xf numFmtId="0" fontId="37" fillId="0" borderId="27" xfId="0" applyFont="1" applyBorder="1" applyAlignment="1">
      <alignment horizontal="left" vertical="center"/>
    </xf>
    <xf numFmtId="0" fontId="37" fillId="0" borderId="1" xfId="0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34" fillId="0" borderId="30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4" fillId="0" borderId="31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34" fillId="0" borderId="25" xfId="0" applyFont="1" applyBorder="1" applyAlignment="1">
      <alignment horizontal="left" vertical="center" wrapText="1"/>
    </xf>
    <xf numFmtId="0" fontId="34" fillId="0" borderId="26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 wrapText="1"/>
    </xf>
    <xf numFmtId="0" fontId="37" fillId="0" borderId="29" xfId="0" applyFont="1" applyBorder="1" applyAlignment="1">
      <alignment horizontal="left" vertical="center" wrapText="1"/>
    </xf>
    <xf numFmtId="0" fontId="37" fillId="0" borderId="3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top"/>
    </xf>
    <xf numFmtId="0" fontId="37" fillId="0" borderId="1" xfId="0" applyFont="1" applyBorder="1" applyAlignment="1">
      <alignment horizontal="center" vertical="top"/>
    </xf>
    <xf numFmtId="0" fontId="37" fillId="0" borderId="30" xfId="0" applyFont="1" applyBorder="1" applyAlignment="1">
      <alignment horizontal="left" vertical="center"/>
    </xf>
    <xf numFmtId="0" fontId="37" fillId="0" borderId="31" xfId="0" applyFont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36" fillId="0" borderId="1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36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37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6" fillId="0" borderId="29" xfId="0" applyFont="1" applyBorder="1" applyAlignment="1">
      <alignment horizontal="left"/>
    </xf>
    <xf numFmtId="0" fontId="39" fillId="0" borderId="29" xfId="0" applyFont="1" applyBorder="1" applyAlignment="1"/>
    <xf numFmtId="0" fontId="34" fillId="0" borderId="27" xfId="0" applyFont="1" applyBorder="1" applyAlignment="1">
      <alignment vertical="top"/>
    </xf>
    <xf numFmtId="0" fontId="34" fillId="0" borderId="28" xfId="0" applyFont="1" applyBorder="1" applyAlignment="1">
      <alignment vertical="top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left" vertical="top"/>
    </xf>
    <xf numFmtId="0" fontId="34" fillId="0" borderId="30" xfId="0" applyFont="1" applyBorder="1" applyAlignment="1">
      <alignment vertical="top"/>
    </xf>
    <xf numFmtId="0" fontId="34" fillId="0" borderId="29" xfId="0" applyFont="1" applyBorder="1" applyAlignment="1">
      <alignment vertical="top"/>
    </xf>
    <xf numFmtId="0" fontId="34" fillId="0" borderId="31" xfId="0" applyFont="1" applyBorder="1" applyAlignment="1">
      <alignment vertical="top"/>
    </xf>
    <xf numFmtId="14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166" fontId="19" fillId="0" borderId="1" xfId="0" applyNumberFormat="1" applyFont="1" applyBorder="1" applyAlignment="1">
      <alignment vertical="center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49" fontId="1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" xfId="0" applyFont="1" applyFill="1" applyBorder="1" applyAlignment="1" applyProtection="1">
      <alignment horizontal="left" vertical="center" wrapText="1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167" fontId="18" fillId="0" borderId="1" xfId="0" applyNumberFormat="1" applyFont="1" applyFill="1" applyBorder="1" applyAlignment="1" applyProtection="1">
      <alignment vertical="center"/>
      <protection locked="0"/>
    </xf>
    <xf numFmtId="4" fontId="18" fillId="0" borderId="1" xfId="0" applyNumberFormat="1" applyFont="1" applyFill="1" applyBorder="1" applyAlignment="1" applyProtection="1">
      <alignment vertical="center"/>
      <protection locked="0"/>
    </xf>
    <xf numFmtId="0" fontId="18" fillId="0" borderId="23" xfId="0" applyFont="1" applyFill="1" applyBorder="1" applyAlignment="1" applyProtection="1">
      <alignment horizontal="left" vertical="center" wrapText="1"/>
      <protection locked="0"/>
    </xf>
    <xf numFmtId="0" fontId="31" fillId="0" borderId="23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 horizontal="left" vertical="center" wrapText="1"/>
    </xf>
    <xf numFmtId="0" fontId="0" fillId="0" borderId="1" xfId="0" applyBorder="1"/>
    <xf numFmtId="0" fontId="6" fillId="0" borderId="0" xfId="0" applyFont="1" applyFill="1" applyAlignment="1">
      <alignment horizontal="left"/>
    </xf>
    <xf numFmtId="4" fontId="6" fillId="0" borderId="0" xfId="0" applyNumberFormat="1" applyFont="1" applyAlignment="1">
      <alignment vertical="center"/>
    </xf>
    <xf numFmtId="4" fontId="6" fillId="0" borderId="4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0" xfId="0" applyBorder="1"/>
    <xf numFmtId="0" fontId="0" fillId="0" borderId="29" xfId="0" applyBorder="1"/>
    <xf numFmtId="0" fontId="0" fillId="0" borderId="31" xfId="0" applyBorder="1"/>
    <xf numFmtId="4" fontId="0" fillId="0" borderId="4" xfId="0" applyNumberFormat="1" applyBorder="1" applyAlignment="1">
      <alignment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left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4" fillId="0" borderId="6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4" fontId="4" fillId="3" borderId="8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left"/>
    </xf>
    <xf numFmtId="0" fontId="37" fillId="0" borderId="1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top"/>
    </xf>
    <xf numFmtId="0" fontId="37" fillId="0" borderId="1" xfId="0" applyFont="1" applyBorder="1" applyAlignment="1">
      <alignment horizontal="left" vertical="center" wrapText="1"/>
    </xf>
    <xf numFmtId="0" fontId="36" fillId="0" borderId="29" xfId="0" applyFont="1" applyBorder="1" applyAlignment="1">
      <alignment horizontal="left" wrapText="1"/>
    </xf>
    <xf numFmtId="49" fontId="37" fillId="0" borderId="1" xfId="0" applyNumberFormat="1" applyFont="1" applyBorder="1" applyAlignment="1">
      <alignment horizontal="left" vertical="center" wrapText="1"/>
    </xf>
    <xf numFmtId="0" fontId="0" fillId="0" borderId="27" xfId="0" applyFill="1" applyBorder="1"/>
    <xf numFmtId="0" fontId="0" fillId="0" borderId="4" xfId="0" applyBorder="1" applyAlignment="1" applyProtection="1">
      <alignment vertical="center"/>
      <protection locked="0"/>
    </xf>
    <xf numFmtId="0" fontId="0" fillId="0" borderId="27" xfId="0" applyFont="1" applyFill="1" applyBorder="1" applyAlignment="1">
      <alignment vertical="center"/>
    </xf>
    <xf numFmtId="0" fontId="8" fillId="0" borderId="1" xfId="0" applyFont="1" applyFill="1" applyBorder="1" applyAlignment="1"/>
    <xf numFmtId="0" fontId="8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4" fontId="6" fillId="0" borderId="1" xfId="0" applyNumberFormat="1" applyFont="1" applyFill="1" applyBorder="1" applyAlignment="1"/>
    <xf numFmtId="0" fontId="8" fillId="0" borderId="28" xfId="0" applyFont="1" applyFill="1" applyBorder="1" applyAlignment="1"/>
    <xf numFmtId="0" fontId="18" fillId="0" borderId="23" xfId="0" applyFont="1" applyFill="1" applyBorder="1" applyAlignment="1" applyProtection="1">
      <alignment horizontal="center" vertical="center"/>
      <protection locked="0"/>
    </xf>
    <xf numFmtId="49" fontId="18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23" xfId="0" applyFont="1" applyFill="1" applyBorder="1" applyAlignment="1" applyProtection="1">
      <alignment horizontal="center" vertical="center" wrapText="1"/>
      <protection locked="0"/>
    </xf>
    <xf numFmtId="167" fontId="18" fillId="0" borderId="23" xfId="0" applyNumberFormat="1" applyFont="1" applyFill="1" applyBorder="1" applyAlignment="1" applyProtection="1">
      <alignment vertical="center"/>
      <protection locked="0"/>
    </xf>
    <xf numFmtId="4" fontId="18" fillId="0" borderId="23" xfId="0" applyNumberFormat="1" applyFont="1" applyFill="1" applyBorder="1" applyAlignment="1" applyProtection="1">
      <alignment vertical="center"/>
      <protection locked="0"/>
    </xf>
    <xf numFmtId="0" fontId="18" fillId="0" borderId="32" xfId="0" applyFont="1" applyFill="1" applyBorder="1" applyAlignment="1" applyProtection="1">
      <alignment horizontal="left" vertical="center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2"/>
  <sheetViews>
    <sheetView showGridLines="0" tabSelected="1" topLeftCell="A21" workbookViewId="0">
      <selection activeCell="AN68" sqref="AN68"/>
    </sheetView>
  </sheetViews>
  <sheetFormatPr defaultRowHeight="10.199999999999999" x14ac:dyDescent="0.2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71093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 x14ac:dyDescent="0.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s="1" customFormat="1" ht="37.049999999999997" customHeight="1" x14ac:dyDescent="0.2">
      <c r="AR2" s="311" t="s">
        <v>6</v>
      </c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  <c r="BD2" s="305"/>
      <c r="BE2" s="305"/>
      <c r="BS2" s="17" t="s">
        <v>7</v>
      </c>
      <c r="BT2" s="17" t="s">
        <v>8</v>
      </c>
    </row>
    <row r="3" spans="1:74" s="1" customFormat="1" ht="7.0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9</v>
      </c>
    </row>
    <row r="4" spans="1:74" s="1" customFormat="1" ht="25.05" customHeight="1" x14ac:dyDescent="0.2">
      <c r="B4" s="20"/>
      <c r="D4" s="21" t="s">
        <v>10</v>
      </c>
      <c r="AR4" s="20"/>
      <c r="AS4" s="22" t="s">
        <v>11</v>
      </c>
      <c r="BS4" s="17" t="s">
        <v>12</v>
      </c>
    </row>
    <row r="5" spans="1:74" s="1" customFormat="1" ht="12" customHeight="1" x14ac:dyDescent="0.2">
      <c r="B5" s="20"/>
      <c r="D5" s="23" t="s">
        <v>13</v>
      </c>
      <c r="K5" s="304" t="s">
        <v>14</v>
      </c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R5" s="20"/>
      <c r="BS5" s="17" t="s">
        <v>7</v>
      </c>
    </row>
    <row r="6" spans="1:74" s="1" customFormat="1" ht="37.049999999999997" customHeight="1" x14ac:dyDescent="0.2">
      <c r="B6" s="20"/>
      <c r="D6" s="25" t="s">
        <v>15</v>
      </c>
      <c r="K6" s="306" t="s">
        <v>16</v>
      </c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R6" s="20"/>
      <c r="BS6" s="17" t="s">
        <v>7</v>
      </c>
    </row>
    <row r="7" spans="1:74" s="1" customFormat="1" ht="12" customHeight="1" x14ac:dyDescent="0.2">
      <c r="B7" s="20"/>
      <c r="D7" s="26" t="s">
        <v>17</v>
      </c>
      <c r="K7" s="24" t="s">
        <v>3</v>
      </c>
      <c r="AK7" s="26" t="s">
        <v>18</v>
      </c>
      <c r="AN7" s="24" t="s">
        <v>3</v>
      </c>
      <c r="AR7" s="20"/>
      <c r="BS7" s="17" t="s">
        <v>7</v>
      </c>
    </row>
    <row r="8" spans="1:74" s="1" customFormat="1" ht="12" customHeight="1" x14ac:dyDescent="0.2">
      <c r="B8" s="20"/>
      <c r="D8" s="26" t="s">
        <v>19</v>
      </c>
      <c r="K8" s="24" t="s">
        <v>20</v>
      </c>
      <c r="AK8" s="26" t="s">
        <v>21</v>
      </c>
      <c r="AN8" s="258">
        <v>44160</v>
      </c>
      <c r="AR8" s="20"/>
      <c r="BS8" s="17" t="s">
        <v>7</v>
      </c>
    </row>
    <row r="9" spans="1:74" s="1" customFormat="1" ht="14.55" customHeight="1" x14ac:dyDescent="0.2">
      <c r="B9" s="20"/>
      <c r="AR9" s="20"/>
      <c r="BS9" s="17" t="s">
        <v>7</v>
      </c>
    </row>
    <row r="10" spans="1:74" s="1" customFormat="1" ht="12" customHeight="1" x14ac:dyDescent="0.2">
      <c r="B10" s="20"/>
      <c r="D10" s="26" t="s">
        <v>22</v>
      </c>
      <c r="AK10" s="26" t="s">
        <v>23</v>
      </c>
      <c r="AN10" s="24" t="s">
        <v>3</v>
      </c>
      <c r="AR10" s="20"/>
      <c r="BS10" s="17" t="s">
        <v>7</v>
      </c>
    </row>
    <row r="11" spans="1:74" s="1" customFormat="1" ht="18.45" customHeight="1" x14ac:dyDescent="0.2">
      <c r="B11" s="20"/>
      <c r="E11" s="24" t="s">
        <v>20</v>
      </c>
      <c r="AK11" s="26" t="s">
        <v>24</v>
      </c>
      <c r="AN11" s="24" t="s">
        <v>3</v>
      </c>
      <c r="AR11" s="20"/>
      <c r="BS11" s="17" t="s">
        <v>7</v>
      </c>
    </row>
    <row r="12" spans="1:74" s="1" customFormat="1" ht="7.05" customHeight="1" x14ac:dyDescent="0.2">
      <c r="B12" s="20"/>
      <c r="AR12" s="20"/>
      <c r="BS12" s="17" t="s">
        <v>7</v>
      </c>
    </row>
    <row r="13" spans="1:74" s="1" customFormat="1" ht="12" customHeight="1" x14ac:dyDescent="0.2">
      <c r="B13" s="20"/>
      <c r="D13" s="26" t="s">
        <v>25</v>
      </c>
      <c r="AK13" s="26" t="s">
        <v>23</v>
      </c>
      <c r="AN13" s="24" t="s">
        <v>3</v>
      </c>
      <c r="AR13" s="20"/>
      <c r="BS13" s="17" t="s">
        <v>7</v>
      </c>
    </row>
    <row r="14" spans="1:74" ht="13.2" x14ac:dyDescent="0.2">
      <c r="B14" s="20"/>
      <c r="E14" s="24" t="s">
        <v>20</v>
      </c>
      <c r="AK14" s="26" t="s">
        <v>24</v>
      </c>
      <c r="AN14" s="24" t="s">
        <v>3</v>
      </c>
      <c r="AR14" s="20"/>
      <c r="BS14" s="17" t="s">
        <v>7</v>
      </c>
    </row>
    <row r="15" spans="1:74" s="1" customFormat="1" ht="7.05" customHeight="1" x14ac:dyDescent="0.2">
      <c r="B15" s="20"/>
      <c r="AR15" s="20"/>
      <c r="BS15" s="17" t="s">
        <v>4</v>
      </c>
    </row>
    <row r="16" spans="1:74" s="1" customFormat="1" ht="12" customHeight="1" x14ac:dyDescent="0.2">
      <c r="B16" s="20"/>
      <c r="D16" s="26" t="s">
        <v>26</v>
      </c>
      <c r="AK16" s="26" t="s">
        <v>23</v>
      </c>
      <c r="AN16" s="24" t="s">
        <v>3</v>
      </c>
      <c r="AR16" s="20"/>
      <c r="BS16" s="17" t="s">
        <v>4</v>
      </c>
    </row>
    <row r="17" spans="1:71" s="1" customFormat="1" ht="18.45" customHeight="1" x14ac:dyDescent="0.2">
      <c r="B17" s="20"/>
      <c r="E17" s="24" t="s">
        <v>20</v>
      </c>
      <c r="AK17" s="26" t="s">
        <v>24</v>
      </c>
      <c r="AN17" s="24" t="s">
        <v>3</v>
      </c>
      <c r="AR17" s="20"/>
      <c r="BS17" s="17" t="s">
        <v>27</v>
      </c>
    </row>
    <row r="18" spans="1:71" s="1" customFormat="1" ht="7.05" customHeight="1" x14ac:dyDescent="0.2">
      <c r="B18" s="20"/>
      <c r="AR18" s="20"/>
      <c r="BS18" s="17" t="s">
        <v>7</v>
      </c>
    </row>
    <row r="19" spans="1:71" s="1" customFormat="1" ht="12" customHeight="1" x14ac:dyDescent="0.2">
      <c r="B19" s="20"/>
      <c r="D19" s="26" t="s">
        <v>28</v>
      </c>
      <c r="AK19" s="26" t="s">
        <v>23</v>
      </c>
      <c r="AN19" s="24" t="s">
        <v>3</v>
      </c>
      <c r="AR19" s="20"/>
      <c r="BS19" s="17" t="s">
        <v>7</v>
      </c>
    </row>
    <row r="20" spans="1:71" s="1" customFormat="1" ht="18.45" customHeight="1" x14ac:dyDescent="0.2">
      <c r="B20" s="20"/>
      <c r="E20" s="24" t="s">
        <v>20</v>
      </c>
      <c r="AK20" s="26" t="s">
        <v>24</v>
      </c>
      <c r="AN20" s="24" t="s">
        <v>3</v>
      </c>
      <c r="AR20" s="20"/>
      <c r="BS20" s="17" t="s">
        <v>4</v>
      </c>
    </row>
    <row r="21" spans="1:71" s="1" customFormat="1" ht="7.05" customHeight="1" x14ac:dyDescent="0.2">
      <c r="B21" s="20"/>
      <c r="AR21" s="20"/>
    </row>
    <row r="22" spans="1:71" s="1" customFormat="1" ht="12" customHeight="1" x14ac:dyDescent="0.2">
      <c r="B22" s="20"/>
      <c r="D22" s="26" t="s">
        <v>29</v>
      </c>
      <c r="AR22" s="20"/>
    </row>
    <row r="23" spans="1:71" s="1" customFormat="1" ht="47.25" customHeight="1" x14ac:dyDescent="0.2">
      <c r="B23" s="20"/>
      <c r="E23" s="307" t="s">
        <v>30</v>
      </c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R23" s="20"/>
    </row>
    <row r="24" spans="1:71" s="1" customFormat="1" ht="7.05" customHeight="1" x14ac:dyDescent="0.2">
      <c r="B24" s="20"/>
      <c r="AR24" s="20"/>
    </row>
    <row r="25" spans="1:71" s="1" customFormat="1" ht="7.05" customHeight="1" x14ac:dyDescent="0.2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1:71" s="2" customFormat="1" ht="25.95" customHeight="1" x14ac:dyDescent="0.2">
      <c r="A26" s="29"/>
      <c r="B26" s="30"/>
      <c r="C26" s="29"/>
      <c r="D26" s="31" t="s">
        <v>31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08">
        <f>ROUND(AG54,2)</f>
        <v>666247.26</v>
      </c>
      <c r="AL26" s="309"/>
      <c r="AM26" s="309"/>
      <c r="AN26" s="309"/>
      <c r="AO26" s="309"/>
      <c r="AP26" s="29"/>
      <c r="AQ26" s="29"/>
      <c r="AR26" s="30"/>
      <c r="BE26" s="29"/>
    </row>
    <row r="27" spans="1:71" s="2" customFormat="1" ht="7.05" customHeight="1" x14ac:dyDescent="0.2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9"/>
    </row>
    <row r="28" spans="1:71" s="2" customFormat="1" ht="13.2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10" t="s">
        <v>32</v>
      </c>
      <c r="M28" s="310"/>
      <c r="N28" s="310"/>
      <c r="O28" s="310"/>
      <c r="P28" s="310"/>
      <c r="Q28" s="29"/>
      <c r="R28" s="29"/>
      <c r="S28" s="29"/>
      <c r="T28" s="29"/>
      <c r="U28" s="29"/>
      <c r="V28" s="29"/>
      <c r="W28" s="310" t="s">
        <v>33</v>
      </c>
      <c r="X28" s="310"/>
      <c r="Y28" s="310"/>
      <c r="Z28" s="310"/>
      <c r="AA28" s="310"/>
      <c r="AB28" s="310"/>
      <c r="AC28" s="310"/>
      <c r="AD28" s="310"/>
      <c r="AE28" s="310"/>
      <c r="AF28" s="29"/>
      <c r="AG28" s="29"/>
      <c r="AH28" s="29"/>
      <c r="AI28" s="29"/>
      <c r="AJ28" s="29"/>
      <c r="AK28" s="310" t="s">
        <v>34</v>
      </c>
      <c r="AL28" s="310"/>
      <c r="AM28" s="310"/>
      <c r="AN28" s="310"/>
      <c r="AO28" s="310"/>
      <c r="AP28" s="29"/>
      <c r="AQ28" s="29"/>
      <c r="AR28" s="30"/>
      <c r="BE28" s="29"/>
    </row>
    <row r="29" spans="1:71" s="3" customFormat="1" ht="14.55" customHeight="1" x14ac:dyDescent="0.2">
      <c r="B29" s="34"/>
      <c r="D29" s="26" t="s">
        <v>35</v>
      </c>
      <c r="F29" s="26" t="s">
        <v>36</v>
      </c>
      <c r="L29" s="301">
        <v>0.21</v>
      </c>
      <c r="M29" s="302"/>
      <c r="N29" s="302"/>
      <c r="O29" s="302"/>
      <c r="P29" s="302"/>
      <c r="W29" s="303">
        <f>ROUND(AZ54, 2)</f>
        <v>565528.30000000005</v>
      </c>
      <c r="X29" s="302"/>
      <c r="Y29" s="302"/>
      <c r="Z29" s="302"/>
      <c r="AA29" s="302"/>
      <c r="AB29" s="302"/>
      <c r="AC29" s="302"/>
      <c r="AD29" s="302"/>
      <c r="AE29" s="302"/>
      <c r="AK29" s="303">
        <f>ROUND(AV54, 2)</f>
        <v>118760.94</v>
      </c>
      <c r="AL29" s="302"/>
      <c r="AM29" s="302"/>
      <c r="AN29" s="302"/>
      <c r="AO29" s="302"/>
      <c r="AR29" s="34"/>
    </row>
    <row r="30" spans="1:71" s="3" customFormat="1" ht="14.55" customHeight="1" x14ac:dyDescent="0.2">
      <c r="B30" s="34"/>
      <c r="F30" s="26" t="s">
        <v>37</v>
      </c>
      <c r="L30" s="301">
        <v>0.15</v>
      </c>
      <c r="M30" s="302"/>
      <c r="N30" s="302"/>
      <c r="O30" s="302"/>
      <c r="P30" s="302"/>
      <c r="W30" s="303">
        <f>ROUND(BA54, 2)</f>
        <v>0</v>
      </c>
      <c r="X30" s="302"/>
      <c r="Y30" s="302"/>
      <c r="Z30" s="302"/>
      <c r="AA30" s="302"/>
      <c r="AB30" s="302"/>
      <c r="AC30" s="302"/>
      <c r="AD30" s="302"/>
      <c r="AE30" s="302"/>
      <c r="AK30" s="303">
        <f>ROUND(AW54, 2)</f>
        <v>0</v>
      </c>
      <c r="AL30" s="302"/>
      <c r="AM30" s="302"/>
      <c r="AN30" s="302"/>
      <c r="AO30" s="302"/>
      <c r="AR30" s="34"/>
    </row>
    <row r="31" spans="1:71" s="3" customFormat="1" ht="14.55" hidden="1" customHeight="1" x14ac:dyDescent="0.2">
      <c r="B31" s="34"/>
      <c r="F31" s="26" t="s">
        <v>38</v>
      </c>
      <c r="L31" s="301">
        <v>0.21</v>
      </c>
      <c r="M31" s="302"/>
      <c r="N31" s="302"/>
      <c r="O31" s="302"/>
      <c r="P31" s="302"/>
      <c r="W31" s="303">
        <f>ROUND(BB54, 2)</f>
        <v>0</v>
      </c>
      <c r="X31" s="302"/>
      <c r="Y31" s="302"/>
      <c r="Z31" s="302"/>
      <c r="AA31" s="302"/>
      <c r="AB31" s="302"/>
      <c r="AC31" s="302"/>
      <c r="AD31" s="302"/>
      <c r="AE31" s="302"/>
      <c r="AK31" s="303">
        <v>0</v>
      </c>
      <c r="AL31" s="302"/>
      <c r="AM31" s="302"/>
      <c r="AN31" s="302"/>
      <c r="AO31" s="302"/>
      <c r="AR31" s="34"/>
    </row>
    <row r="32" spans="1:71" s="3" customFormat="1" ht="14.55" hidden="1" customHeight="1" x14ac:dyDescent="0.2">
      <c r="B32" s="34"/>
      <c r="F32" s="26" t="s">
        <v>39</v>
      </c>
      <c r="L32" s="301">
        <v>0.15</v>
      </c>
      <c r="M32" s="302"/>
      <c r="N32" s="302"/>
      <c r="O32" s="302"/>
      <c r="P32" s="302"/>
      <c r="W32" s="303">
        <f>ROUND(BC54, 2)</f>
        <v>0</v>
      </c>
      <c r="X32" s="302"/>
      <c r="Y32" s="302"/>
      <c r="Z32" s="302"/>
      <c r="AA32" s="302"/>
      <c r="AB32" s="302"/>
      <c r="AC32" s="302"/>
      <c r="AD32" s="302"/>
      <c r="AE32" s="302"/>
      <c r="AK32" s="303">
        <v>0</v>
      </c>
      <c r="AL32" s="302"/>
      <c r="AM32" s="302"/>
      <c r="AN32" s="302"/>
      <c r="AO32" s="302"/>
      <c r="AR32" s="34"/>
    </row>
    <row r="33" spans="1:57" s="3" customFormat="1" ht="14.55" hidden="1" customHeight="1" x14ac:dyDescent="0.2">
      <c r="B33" s="34"/>
      <c r="F33" s="26" t="s">
        <v>40</v>
      </c>
      <c r="L33" s="301">
        <v>0</v>
      </c>
      <c r="M33" s="302"/>
      <c r="N33" s="302"/>
      <c r="O33" s="302"/>
      <c r="P33" s="302"/>
      <c r="W33" s="303">
        <f>ROUND(BD54, 2)</f>
        <v>0</v>
      </c>
      <c r="X33" s="302"/>
      <c r="Y33" s="302"/>
      <c r="Z33" s="302"/>
      <c r="AA33" s="302"/>
      <c r="AB33" s="302"/>
      <c r="AC33" s="302"/>
      <c r="AD33" s="302"/>
      <c r="AE33" s="302"/>
      <c r="AK33" s="303">
        <v>0</v>
      </c>
      <c r="AL33" s="302"/>
      <c r="AM33" s="302"/>
      <c r="AN33" s="302"/>
      <c r="AO33" s="302"/>
      <c r="AR33" s="34"/>
    </row>
    <row r="34" spans="1:57" s="2" customFormat="1" ht="7.05" customHeight="1" x14ac:dyDescent="0.2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9"/>
    </row>
    <row r="35" spans="1:57" s="2" customFormat="1" ht="25.95" customHeight="1" x14ac:dyDescent="0.2">
      <c r="A35" s="29"/>
      <c r="B35" s="30"/>
      <c r="C35" s="35"/>
      <c r="D35" s="36" t="s">
        <v>41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42</v>
      </c>
      <c r="U35" s="37"/>
      <c r="V35" s="37"/>
      <c r="W35" s="37"/>
      <c r="X35" s="315" t="s">
        <v>43</v>
      </c>
      <c r="Y35" s="313"/>
      <c r="Z35" s="313"/>
      <c r="AA35" s="313"/>
      <c r="AB35" s="313"/>
      <c r="AC35" s="37"/>
      <c r="AD35" s="37"/>
      <c r="AE35" s="37"/>
      <c r="AF35" s="37"/>
      <c r="AG35" s="37"/>
      <c r="AH35" s="37"/>
      <c r="AI35" s="37"/>
      <c r="AJ35" s="37"/>
      <c r="AK35" s="312">
        <f>SUM(AK26:AK33)</f>
        <v>785008.2</v>
      </c>
      <c r="AL35" s="313"/>
      <c r="AM35" s="313"/>
      <c r="AN35" s="313"/>
      <c r="AO35" s="314"/>
      <c r="AP35" s="35"/>
      <c r="AQ35" s="35"/>
      <c r="AR35" s="30"/>
      <c r="BE35" s="29"/>
    </row>
    <row r="36" spans="1:57" s="2" customFormat="1" ht="7.05" customHeight="1" x14ac:dyDescent="0.2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7.05" customHeight="1" x14ac:dyDescent="0.2">
      <c r="A37" s="29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0"/>
      <c r="BE37" s="29"/>
    </row>
    <row r="41" spans="1:57" s="2" customFormat="1" ht="7.05" customHeight="1" x14ac:dyDescent="0.2">
      <c r="A41" s="29"/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30"/>
      <c r="BE41" s="29"/>
    </row>
    <row r="42" spans="1:57" s="2" customFormat="1" ht="25.05" customHeight="1" x14ac:dyDescent="0.2">
      <c r="A42" s="29"/>
      <c r="B42" s="30"/>
      <c r="C42" s="21" t="s">
        <v>44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30"/>
      <c r="BE42" s="29"/>
    </row>
    <row r="43" spans="1:57" s="2" customFormat="1" ht="7.05" customHeight="1" x14ac:dyDescent="0.2">
      <c r="A43" s="29"/>
      <c r="B43" s="30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30"/>
      <c r="BE43" s="29"/>
    </row>
    <row r="44" spans="1:57" s="4" customFormat="1" ht="12" customHeight="1" x14ac:dyDescent="0.2">
      <c r="B44" s="43"/>
      <c r="C44" s="26" t="s">
        <v>13</v>
      </c>
      <c r="L44" s="4" t="str">
        <f>K5</f>
        <v>2020</v>
      </c>
      <c r="AR44" s="43"/>
    </row>
    <row r="45" spans="1:57" s="5" customFormat="1" ht="37.049999999999997" customHeight="1" x14ac:dyDescent="0.2">
      <c r="B45" s="44"/>
      <c r="C45" s="45" t="s">
        <v>15</v>
      </c>
      <c r="L45" s="283" t="str">
        <f>K6</f>
        <v>Vícepráce Bukovany</v>
      </c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R45" s="44"/>
    </row>
    <row r="46" spans="1:57" s="2" customFormat="1" ht="7.05" customHeight="1" x14ac:dyDescent="0.2">
      <c r="A46" s="29"/>
      <c r="B46" s="30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30"/>
      <c r="BE46" s="29"/>
    </row>
    <row r="47" spans="1:57" s="2" customFormat="1" ht="12" customHeight="1" x14ac:dyDescent="0.2">
      <c r="A47" s="29"/>
      <c r="B47" s="30"/>
      <c r="C47" s="26" t="s">
        <v>19</v>
      </c>
      <c r="D47" s="29"/>
      <c r="E47" s="29"/>
      <c r="F47" s="29"/>
      <c r="G47" s="29"/>
      <c r="H47" s="29"/>
      <c r="I47" s="29"/>
      <c r="J47" s="29"/>
      <c r="K47" s="29"/>
      <c r="L47" s="46" t="str">
        <f>IF(K8="","",K8)</f>
        <v xml:space="preserve"> </v>
      </c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6" t="s">
        <v>21</v>
      </c>
      <c r="AJ47" s="29"/>
      <c r="AK47" s="29"/>
      <c r="AL47" s="29"/>
      <c r="AM47" s="285">
        <f>IF(AN8= "","",AN8)</f>
        <v>44160</v>
      </c>
      <c r="AN47" s="285"/>
      <c r="AO47" s="29"/>
      <c r="AP47" s="29"/>
      <c r="AQ47" s="29"/>
      <c r="AR47" s="30"/>
      <c r="BE47" s="29"/>
    </row>
    <row r="48" spans="1:57" s="2" customFormat="1" ht="7.05" customHeight="1" x14ac:dyDescent="0.2">
      <c r="A48" s="29"/>
      <c r="B48" s="30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30"/>
      <c r="BE48" s="29"/>
    </row>
    <row r="49" spans="1:91" s="2" customFormat="1" ht="15.3" customHeight="1" x14ac:dyDescent="0.2">
      <c r="A49" s="29"/>
      <c r="B49" s="30"/>
      <c r="C49" s="26" t="s">
        <v>22</v>
      </c>
      <c r="D49" s="29"/>
      <c r="E49" s="29"/>
      <c r="F49" s="29"/>
      <c r="G49" s="29"/>
      <c r="H49" s="29"/>
      <c r="I49" s="29"/>
      <c r="J49" s="29"/>
      <c r="K49" s="29"/>
      <c r="L49" s="4" t="str">
        <f>IF(E11= "","",E11)</f>
        <v xml:space="preserve"> </v>
      </c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6" t="s">
        <v>26</v>
      </c>
      <c r="AJ49" s="29"/>
      <c r="AK49" s="29"/>
      <c r="AL49" s="29"/>
      <c r="AM49" s="286" t="str">
        <f>IF(E17="","",E17)</f>
        <v xml:space="preserve"> </v>
      </c>
      <c r="AN49" s="287"/>
      <c r="AO49" s="287"/>
      <c r="AP49" s="287"/>
      <c r="AQ49" s="29"/>
      <c r="AR49" s="30"/>
      <c r="AS49" s="288" t="s">
        <v>45</v>
      </c>
      <c r="AT49" s="289"/>
      <c r="AU49" s="48"/>
      <c r="AV49" s="48"/>
      <c r="AW49" s="48"/>
      <c r="AX49" s="48"/>
      <c r="AY49" s="48"/>
      <c r="AZ49" s="48"/>
      <c r="BA49" s="48"/>
      <c r="BB49" s="48"/>
      <c r="BC49" s="48"/>
      <c r="BD49" s="49"/>
      <c r="BE49" s="29"/>
    </row>
    <row r="50" spans="1:91" s="2" customFormat="1" ht="15.3" customHeight="1" x14ac:dyDescent="0.2">
      <c r="A50" s="29"/>
      <c r="B50" s="30"/>
      <c r="C50" s="26" t="s">
        <v>25</v>
      </c>
      <c r="D50" s="29"/>
      <c r="E50" s="29"/>
      <c r="F50" s="29"/>
      <c r="G50" s="29"/>
      <c r="H50" s="29"/>
      <c r="I50" s="29"/>
      <c r="J50" s="29"/>
      <c r="K50" s="29"/>
      <c r="L50" s="4" t="str">
        <f>IF(E14="","",E14)</f>
        <v xml:space="preserve"> </v>
      </c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6" t="s">
        <v>28</v>
      </c>
      <c r="AJ50" s="29"/>
      <c r="AK50" s="29"/>
      <c r="AL50" s="29"/>
      <c r="AM50" s="286" t="str">
        <f>IF(E20="","",E20)</f>
        <v xml:space="preserve"> </v>
      </c>
      <c r="AN50" s="287"/>
      <c r="AO50" s="287"/>
      <c r="AP50" s="287"/>
      <c r="AQ50" s="29"/>
      <c r="AR50" s="30"/>
      <c r="AS50" s="290"/>
      <c r="AT50" s="291"/>
      <c r="AU50" s="50"/>
      <c r="AV50" s="50"/>
      <c r="AW50" s="50"/>
      <c r="AX50" s="50"/>
      <c r="AY50" s="50"/>
      <c r="AZ50" s="50"/>
      <c r="BA50" s="50"/>
      <c r="BB50" s="50"/>
      <c r="BC50" s="50"/>
      <c r="BD50" s="51"/>
      <c r="BE50" s="29"/>
    </row>
    <row r="51" spans="1:91" s="2" customFormat="1" ht="10.95" customHeight="1" x14ac:dyDescent="0.2">
      <c r="A51" s="29"/>
      <c r="B51" s="30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30"/>
      <c r="AS51" s="290"/>
      <c r="AT51" s="291"/>
      <c r="AU51" s="50"/>
      <c r="AV51" s="50"/>
      <c r="AW51" s="50"/>
      <c r="AX51" s="50"/>
      <c r="AY51" s="50"/>
      <c r="AZ51" s="50"/>
      <c r="BA51" s="50"/>
      <c r="BB51" s="50"/>
      <c r="BC51" s="50"/>
      <c r="BD51" s="51"/>
      <c r="BE51" s="29"/>
    </row>
    <row r="52" spans="1:91" s="2" customFormat="1" ht="29.25" customHeight="1" x14ac:dyDescent="0.2">
      <c r="A52" s="29"/>
      <c r="B52" s="30"/>
      <c r="C52" s="292" t="s">
        <v>46</v>
      </c>
      <c r="D52" s="293"/>
      <c r="E52" s="293"/>
      <c r="F52" s="293"/>
      <c r="G52" s="293"/>
      <c r="H52" s="52"/>
      <c r="I52" s="294" t="s">
        <v>47</v>
      </c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293"/>
      <c r="AD52" s="293"/>
      <c r="AE52" s="293"/>
      <c r="AF52" s="293"/>
      <c r="AG52" s="295" t="s">
        <v>48</v>
      </c>
      <c r="AH52" s="293"/>
      <c r="AI52" s="293"/>
      <c r="AJ52" s="293"/>
      <c r="AK52" s="293"/>
      <c r="AL52" s="293"/>
      <c r="AM52" s="293"/>
      <c r="AN52" s="294" t="s">
        <v>49</v>
      </c>
      <c r="AO52" s="293"/>
      <c r="AP52" s="293"/>
      <c r="AQ52" s="53" t="s">
        <v>50</v>
      </c>
      <c r="AR52" s="30"/>
      <c r="AS52" s="54" t="s">
        <v>51</v>
      </c>
      <c r="AT52" s="55" t="s">
        <v>52</v>
      </c>
      <c r="AU52" s="55" t="s">
        <v>53</v>
      </c>
      <c r="AV52" s="55" t="s">
        <v>54</v>
      </c>
      <c r="AW52" s="55" t="s">
        <v>55</v>
      </c>
      <c r="AX52" s="55" t="s">
        <v>56</v>
      </c>
      <c r="AY52" s="55" t="s">
        <v>57</v>
      </c>
      <c r="AZ52" s="55" t="s">
        <v>58</v>
      </c>
      <c r="BA52" s="55" t="s">
        <v>59</v>
      </c>
      <c r="BB52" s="55" t="s">
        <v>60</v>
      </c>
      <c r="BC52" s="55" t="s">
        <v>61</v>
      </c>
      <c r="BD52" s="56" t="s">
        <v>62</v>
      </c>
      <c r="BE52" s="29"/>
    </row>
    <row r="53" spans="1:91" s="2" customFormat="1" ht="10.95" customHeight="1" x14ac:dyDescent="0.2">
      <c r="A53" s="29"/>
      <c r="B53" s="30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30"/>
      <c r="AS53" s="57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9"/>
      <c r="BE53" s="29"/>
    </row>
    <row r="54" spans="1:91" s="6" customFormat="1" ht="32.549999999999997" customHeight="1" x14ac:dyDescent="0.2">
      <c r="B54" s="60"/>
      <c r="C54" s="61" t="s">
        <v>63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299">
        <f>ROUND(SUM(AG55:AG60),2)</f>
        <v>666247.26</v>
      </c>
      <c r="AH54" s="299"/>
      <c r="AI54" s="299"/>
      <c r="AJ54" s="299"/>
      <c r="AK54" s="299"/>
      <c r="AL54" s="299"/>
      <c r="AM54" s="299"/>
      <c r="AN54" s="300">
        <f t="shared" ref="AN54:AN60" si="0">SUM(AG54,AT54)</f>
        <v>785008.2</v>
      </c>
      <c r="AO54" s="300"/>
      <c r="AP54" s="300"/>
      <c r="AQ54" s="64" t="s">
        <v>3</v>
      </c>
      <c r="AR54" s="60"/>
      <c r="AS54" s="65">
        <f>ROUND(SUM(AS55:AS60),2)</f>
        <v>0</v>
      </c>
      <c r="AT54" s="66">
        <f t="shared" ref="AT54:AT60" si="1">ROUND(SUM(AV54:AW54),2)</f>
        <v>118760.94</v>
      </c>
      <c r="AU54" s="67">
        <f>ROUND(SUM(AU55:AU60),5)</f>
        <v>1035.40993</v>
      </c>
      <c r="AV54" s="66">
        <f>ROUND(AZ54*L29,2)</f>
        <v>118760.94</v>
      </c>
      <c r="AW54" s="66">
        <f>ROUND(BA54*L30,2)</f>
        <v>0</v>
      </c>
      <c r="AX54" s="66">
        <f>ROUND(BB54*L29,2)</f>
        <v>0</v>
      </c>
      <c r="AY54" s="66">
        <f>ROUND(BC54*L30,2)</f>
        <v>0</v>
      </c>
      <c r="AZ54" s="66">
        <f>ROUND(SUM(AZ55:AZ60),2)</f>
        <v>565528.30000000005</v>
      </c>
      <c r="BA54" s="66">
        <f>ROUND(SUM(BA55:BA60),2)</f>
        <v>0</v>
      </c>
      <c r="BB54" s="66">
        <f>ROUND(SUM(BB55:BB60),2)</f>
        <v>0</v>
      </c>
      <c r="BC54" s="66">
        <f>ROUND(SUM(BC55:BC60),2)</f>
        <v>0</v>
      </c>
      <c r="BD54" s="68">
        <f>ROUND(SUM(BD55:BD60),2)</f>
        <v>0</v>
      </c>
      <c r="BS54" s="69" t="s">
        <v>64</v>
      </c>
      <c r="BT54" s="69" t="s">
        <v>65</v>
      </c>
      <c r="BU54" s="70" t="s">
        <v>66</v>
      </c>
      <c r="BV54" s="69" t="s">
        <v>67</v>
      </c>
      <c r="BW54" s="69" t="s">
        <v>5</v>
      </c>
      <c r="BX54" s="69" t="s">
        <v>68</v>
      </c>
      <c r="CL54" s="69" t="s">
        <v>3</v>
      </c>
    </row>
    <row r="55" spans="1:91" s="7" customFormat="1" ht="16.5" customHeight="1" x14ac:dyDescent="0.2">
      <c r="A55" s="71" t="s">
        <v>69</v>
      </c>
      <c r="B55" s="72"/>
      <c r="C55" s="73"/>
      <c r="D55" s="298" t="s">
        <v>14</v>
      </c>
      <c r="E55" s="298"/>
      <c r="F55" s="298"/>
      <c r="G55" s="298"/>
      <c r="H55" s="298"/>
      <c r="I55" s="74"/>
      <c r="J55" s="298" t="s">
        <v>648</v>
      </c>
      <c r="K55" s="298"/>
      <c r="L55" s="298"/>
      <c r="M55" s="298"/>
      <c r="N55" s="298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298"/>
      <c r="Z55" s="298"/>
      <c r="AA55" s="298"/>
      <c r="AB55" s="298"/>
      <c r="AC55" s="298"/>
      <c r="AD55" s="298"/>
      <c r="AE55" s="298"/>
      <c r="AF55" s="298"/>
      <c r="AG55" s="296">
        <f>'2020 - Otaceni skruží'!J30</f>
        <v>37483.699999999997</v>
      </c>
      <c r="AH55" s="297"/>
      <c r="AI55" s="297"/>
      <c r="AJ55" s="297"/>
      <c r="AK55" s="297"/>
      <c r="AL55" s="297"/>
      <c r="AM55" s="297"/>
      <c r="AN55" s="296">
        <f t="shared" si="0"/>
        <v>45355.28</v>
      </c>
      <c r="AO55" s="297"/>
      <c r="AP55" s="297"/>
      <c r="AQ55" s="75" t="s">
        <v>70</v>
      </c>
      <c r="AR55" s="72"/>
      <c r="AS55" s="76">
        <v>0</v>
      </c>
      <c r="AT55" s="77">
        <f t="shared" si="1"/>
        <v>7871.58</v>
      </c>
      <c r="AU55" s="78">
        <f>'2020 - Otaceni skruží'!P83</f>
        <v>41.038330000000002</v>
      </c>
      <c r="AV55" s="77">
        <f>'2020 - Otaceni skruží'!J33</f>
        <v>7871.58</v>
      </c>
      <c r="AW55" s="77">
        <f>'2020 - Otaceni skruží'!J34</f>
        <v>0</v>
      </c>
      <c r="AX55" s="77">
        <f>'2020 - Otaceni skruží'!J35</f>
        <v>0</v>
      </c>
      <c r="AY55" s="77">
        <f>'2020 - Otaceni skruží'!J36</f>
        <v>0</v>
      </c>
      <c r="AZ55" s="77">
        <f>'2020 - Otaceni skruží'!F33</f>
        <v>37483.699999999997</v>
      </c>
      <c r="BA55" s="77">
        <f>'2020 - Otaceni skruží'!F34</f>
        <v>0</v>
      </c>
      <c r="BB55" s="77">
        <f>'2020 - Otaceni skruží'!F35</f>
        <v>0</v>
      </c>
      <c r="BC55" s="77">
        <f>'2020 - Otaceni skruží'!F36</f>
        <v>0</v>
      </c>
      <c r="BD55" s="79">
        <f>'2020 - Otaceni skruží'!F37</f>
        <v>0</v>
      </c>
      <c r="BT55" s="80" t="s">
        <v>71</v>
      </c>
      <c r="BV55" s="80" t="s">
        <v>67</v>
      </c>
      <c r="BW55" s="80" t="s">
        <v>72</v>
      </c>
      <c r="BX55" s="80" t="s">
        <v>5</v>
      </c>
      <c r="CL55" s="80" t="s">
        <v>3</v>
      </c>
      <c r="CM55" s="80" t="s">
        <v>73</v>
      </c>
    </row>
    <row r="56" spans="1:91" s="7" customFormat="1" ht="16.5" customHeight="1" x14ac:dyDescent="0.2">
      <c r="A56" s="71" t="s">
        <v>69</v>
      </c>
      <c r="B56" s="72"/>
      <c r="C56" s="73"/>
      <c r="D56" s="298" t="s">
        <v>74</v>
      </c>
      <c r="E56" s="298"/>
      <c r="F56" s="298"/>
      <c r="G56" s="298"/>
      <c r="H56" s="298"/>
      <c r="I56" s="74"/>
      <c r="J56" s="298" t="s">
        <v>75</v>
      </c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298"/>
      <c r="AD56" s="298"/>
      <c r="AE56" s="298"/>
      <c r="AF56" s="298"/>
      <c r="AG56" s="296">
        <f>'2020-1 - nová dešťová kan...'!J30</f>
        <v>209985.69</v>
      </c>
      <c r="AH56" s="297"/>
      <c r="AI56" s="297"/>
      <c r="AJ56" s="297"/>
      <c r="AK56" s="297"/>
      <c r="AL56" s="297"/>
      <c r="AM56" s="297"/>
      <c r="AN56" s="296">
        <f t="shared" si="0"/>
        <v>254082.68</v>
      </c>
      <c r="AO56" s="297"/>
      <c r="AP56" s="297"/>
      <c r="AQ56" s="75" t="s">
        <v>70</v>
      </c>
      <c r="AR56" s="72"/>
      <c r="AS56" s="76">
        <v>0</v>
      </c>
      <c r="AT56" s="77">
        <f t="shared" si="1"/>
        <v>44096.99</v>
      </c>
      <c r="AU56" s="78">
        <f>'2020-1 - nová dešťová kan...'!P90</f>
        <v>467.1124880000001</v>
      </c>
      <c r="AV56" s="77">
        <f>'2020-1 - nová dešťová kan...'!J33</f>
        <v>44096.99</v>
      </c>
      <c r="AW56" s="77">
        <f>'2020-1 - nová dešťová kan...'!J34</f>
        <v>0</v>
      </c>
      <c r="AX56" s="77">
        <f>'2020-1 - nová dešťová kan...'!J35</f>
        <v>0</v>
      </c>
      <c r="AY56" s="77">
        <f>'2020-1 - nová dešťová kan...'!J36</f>
        <v>0</v>
      </c>
      <c r="AZ56" s="77">
        <f>'2020-1 - nová dešťová kan...'!F33</f>
        <v>209985.69</v>
      </c>
      <c r="BA56" s="77">
        <f>'2020-1 - nová dešťová kan...'!F34</f>
        <v>0</v>
      </c>
      <c r="BB56" s="77">
        <f>'2020-1 - nová dešťová kan...'!F35</f>
        <v>0</v>
      </c>
      <c r="BC56" s="77">
        <f>'2020-1 - nová dešťová kan...'!F36</f>
        <v>0</v>
      </c>
      <c r="BD56" s="79">
        <f>'2020-1 - nová dešťová kan...'!F37</f>
        <v>0</v>
      </c>
      <c r="BT56" s="80" t="s">
        <v>71</v>
      </c>
      <c r="BV56" s="80" t="s">
        <v>67</v>
      </c>
      <c r="BW56" s="80" t="s">
        <v>76</v>
      </c>
      <c r="BX56" s="80" t="s">
        <v>5</v>
      </c>
      <c r="CL56" s="80" t="s">
        <v>3</v>
      </c>
      <c r="CM56" s="80" t="s">
        <v>73</v>
      </c>
    </row>
    <row r="57" spans="1:91" s="7" customFormat="1" ht="16.5" customHeight="1" x14ac:dyDescent="0.2">
      <c r="A57" s="71" t="s">
        <v>69</v>
      </c>
      <c r="B57" s="72"/>
      <c r="C57" s="73"/>
      <c r="D57" s="298" t="s">
        <v>77</v>
      </c>
      <c r="E57" s="298"/>
      <c r="F57" s="298"/>
      <c r="G57" s="298"/>
      <c r="H57" s="298"/>
      <c r="I57" s="74"/>
      <c r="J57" s="298" t="s">
        <v>78</v>
      </c>
      <c r="K57" s="298"/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298"/>
      <c r="AD57" s="298"/>
      <c r="AE57" s="298"/>
      <c r="AF57" s="298"/>
      <c r="AG57" s="296">
        <f>'2020-2 - napojení kanaliz...'!J30</f>
        <v>10233.700000000001</v>
      </c>
      <c r="AH57" s="297"/>
      <c r="AI57" s="297"/>
      <c r="AJ57" s="297"/>
      <c r="AK57" s="297"/>
      <c r="AL57" s="297"/>
      <c r="AM57" s="297"/>
      <c r="AN57" s="296">
        <f t="shared" si="0"/>
        <v>12382.78</v>
      </c>
      <c r="AO57" s="297"/>
      <c r="AP57" s="297"/>
      <c r="AQ57" s="75" t="s">
        <v>70</v>
      </c>
      <c r="AR57" s="72"/>
      <c r="AS57" s="76">
        <v>0</v>
      </c>
      <c r="AT57" s="77">
        <f t="shared" si="1"/>
        <v>2149.08</v>
      </c>
      <c r="AU57" s="78">
        <f>'2020-2 - napojení kanaliz...'!P84</f>
        <v>38.580439999999996</v>
      </c>
      <c r="AV57" s="77">
        <f>'2020-2 - napojení kanaliz...'!J33</f>
        <v>2149.08</v>
      </c>
      <c r="AW57" s="77">
        <f>'2020-2 - napojení kanaliz...'!J34</f>
        <v>0</v>
      </c>
      <c r="AX57" s="77">
        <f>'2020-2 - napojení kanaliz...'!J35</f>
        <v>0</v>
      </c>
      <c r="AY57" s="77">
        <f>'2020-2 - napojení kanaliz...'!J36</f>
        <v>0</v>
      </c>
      <c r="AZ57" s="77">
        <f>'2020-2 - napojení kanaliz...'!F33</f>
        <v>10233.700000000001</v>
      </c>
      <c r="BA57" s="77">
        <f>'2020-2 - napojení kanaliz...'!F34</f>
        <v>0</v>
      </c>
      <c r="BB57" s="77">
        <f>'2020-2 - napojení kanaliz...'!F35</f>
        <v>0</v>
      </c>
      <c r="BC57" s="77">
        <f>'2020-2 - napojení kanaliz...'!F36</f>
        <v>0</v>
      </c>
      <c r="BD57" s="79">
        <f>'2020-2 - napojení kanaliz...'!F37</f>
        <v>0</v>
      </c>
      <c r="BT57" s="80" t="s">
        <v>71</v>
      </c>
      <c r="BV57" s="80" t="s">
        <v>67</v>
      </c>
      <c r="BW57" s="80" t="s">
        <v>79</v>
      </c>
      <c r="BX57" s="80" t="s">
        <v>5</v>
      </c>
      <c r="CL57" s="80" t="s">
        <v>3</v>
      </c>
      <c r="CM57" s="80" t="s">
        <v>73</v>
      </c>
    </row>
    <row r="58" spans="1:91" s="7" customFormat="1" ht="24.75" customHeight="1" x14ac:dyDescent="0.2">
      <c r="A58" s="71" t="s">
        <v>69</v>
      </c>
      <c r="B58" s="72"/>
      <c r="C58" s="73"/>
      <c r="D58" s="298" t="s">
        <v>80</v>
      </c>
      <c r="E58" s="298"/>
      <c r="F58" s="298"/>
      <c r="G58" s="298"/>
      <c r="H58" s="298"/>
      <c r="I58" s="74"/>
      <c r="J58" s="298" t="s">
        <v>81</v>
      </c>
      <c r="K58" s="298"/>
      <c r="L58" s="298"/>
      <c r="M58" s="298"/>
      <c r="N58" s="298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8"/>
      <c r="Z58" s="298"/>
      <c r="AA58" s="298"/>
      <c r="AB58" s="298"/>
      <c r="AC58" s="298"/>
      <c r="AD58" s="298"/>
      <c r="AE58" s="298"/>
      <c r="AF58" s="298"/>
      <c r="AG58" s="296">
        <f>'2020-3 - bourání asfaltů ...'!J30</f>
        <v>40751.279999999999</v>
      </c>
      <c r="AH58" s="297"/>
      <c r="AI58" s="297"/>
      <c r="AJ58" s="297"/>
      <c r="AK58" s="297"/>
      <c r="AL58" s="297"/>
      <c r="AM58" s="297"/>
      <c r="AN58" s="296">
        <f t="shared" si="0"/>
        <v>49309.05</v>
      </c>
      <c r="AO58" s="297"/>
      <c r="AP58" s="297"/>
      <c r="AQ58" s="75" t="s">
        <v>70</v>
      </c>
      <c r="AR58" s="72"/>
      <c r="AS58" s="76">
        <v>0</v>
      </c>
      <c r="AT58" s="77">
        <f t="shared" si="1"/>
        <v>8557.77</v>
      </c>
      <c r="AU58" s="78">
        <f>'2020-3 - bourání asfaltů ...'!P83</f>
        <v>37.287572999999995</v>
      </c>
      <c r="AV58" s="77">
        <f>'2020-3 - bourání asfaltů ...'!J33</f>
        <v>8557.77</v>
      </c>
      <c r="AW58" s="77">
        <f>'2020-3 - bourání asfaltů ...'!J34</f>
        <v>0</v>
      </c>
      <c r="AX58" s="77">
        <f>'2020-3 - bourání asfaltů ...'!J35</f>
        <v>0</v>
      </c>
      <c r="AY58" s="77">
        <f>'2020-3 - bourání asfaltů ...'!J36</f>
        <v>0</v>
      </c>
      <c r="AZ58" s="77">
        <f>'2020-3 - bourání asfaltů ...'!F33</f>
        <v>40751.279999999999</v>
      </c>
      <c r="BA58" s="77">
        <f>'2020-3 - bourání asfaltů ...'!F34</f>
        <v>0</v>
      </c>
      <c r="BB58" s="77">
        <f>'2020-3 - bourání asfaltů ...'!F35</f>
        <v>0</v>
      </c>
      <c r="BC58" s="77">
        <f>'2020-3 - bourání asfaltů ...'!F36</f>
        <v>0</v>
      </c>
      <c r="BD58" s="79">
        <f>'2020-3 - bourání asfaltů ...'!F37</f>
        <v>0</v>
      </c>
      <c r="BT58" s="80" t="s">
        <v>71</v>
      </c>
      <c r="BV58" s="80" t="s">
        <v>67</v>
      </c>
      <c r="BW58" s="80" t="s">
        <v>82</v>
      </c>
      <c r="BX58" s="80" t="s">
        <v>5</v>
      </c>
      <c r="CL58" s="80" t="s">
        <v>3</v>
      </c>
      <c r="CM58" s="80" t="s">
        <v>73</v>
      </c>
    </row>
    <row r="59" spans="1:91" s="7" customFormat="1" ht="16.5" customHeight="1" x14ac:dyDescent="0.2">
      <c r="A59" s="71" t="s">
        <v>69</v>
      </c>
      <c r="B59" s="72"/>
      <c r="C59" s="73"/>
      <c r="D59" s="298" t="s">
        <v>83</v>
      </c>
      <c r="E59" s="298"/>
      <c r="F59" s="298"/>
      <c r="G59" s="298"/>
      <c r="H59" s="298"/>
      <c r="I59" s="74"/>
      <c r="J59" s="298" t="s">
        <v>84</v>
      </c>
      <c r="K59" s="298"/>
      <c r="L59" s="298"/>
      <c r="M59" s="298"/>
      <c r="N59" s="298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296">
        <f>'2020-4 - opěrná stěna'!J30</f>
        <v>214439.46</v>
      </c>
      <c r="AH59" s="297"/>
      <c r="AI59" s="297"/>
      <c r="AJ59" s="297"/>
      <c r="AK59" s="297"/>
      <c r="AL59" s="297"/>
      <c r="AM59" s="297"/>
      <c r="AN59" s="296">
        <f t="shared" si="0"/>
        <v>246754.37</v>
      </c>
      <c r="AO59" s="297"/>
      <c r="AP59" s="297"/>
      <c r="AQ59" s="75" t="s">
        <v>70</v>
      </c>
      <c r="AR59" s="72"/>
      <c r="AS59" s="76">
        <v>0</v>
      </c>
      <c r="AT59" s="77">
        <f t="shared" si="1"/>
        <v>32314.91</v>
      </c>
      <c r="AU59" s="78">
        <f>'2020-4 - opěrná stěna'!P84</f>
        <v>392.53</v>
      </c>
      <c r="AV59" s="77">
        <f>'2020-4 - opěrná stěna'!J33</f>
        <v>32314.91</v>
      </c>
      <c r="AW59" s="77">
        <f>'2020-4 - opěrná stěna'!J34</f>
        <v>0</v>
      </c>
      <c r="AX59" s="77">
        <f>'2020-4 - opěrná stěna'!J35</f>
        <v>0</v>
      </c>
      <c r="AY59" s="77">
        <f>'2020-4 - opěrná stěna'!J36</f>
        <v>0</v>
      </c>
      <c r="AZ59" s="77">
        <f>'2020-4 - opěrná stěna'!F33</f>
        <v>153880.5</v>
      </c>
      <c r="BA59" s="77">
        <f>'2020-4 - opěrná stěna'!F34</f>
        <v>0</v>
      </c>
      <c r="BB59" s="77">
        <f>'2020-4 - opěrná stěna'!F35</f>
        <v>0</v>
      </c>
      <c r="BC59" s="77">
        <f>'2020-4 - opěrná stěna'!F36</f>
        <v>0</v>
      </c>
      <c r="BD59" s="79">
        <f>'2020-4 - opěrná stěna'!F37</f>
        <v>0</v>
      </c>
      <c r="BT59" s="80" t="s">
        <v>71</v>
      </c>
      <c r="BV59" s="80" t="s">
        <v>67</v>
      </c>
      <c r="BW59" s="80" t="s">
        <v>85</v>
      </c>
      <c r="BX59" s="80" t="s">
        <v>5</v>
      </c>
      <c r="CL59" s="80" t="s">
        <v>3</v>
      </c>
      <c r="CM59" s="80" t="s">
        <v>73</v>
      </c>
    </row>
    <row r="60" spans="1:91" s="7" customFormat="1" ht="16.5" customHeight="1" x14ac:dyDescent="0.2">
      <c r="A60" s="71" t="s">
        <v>69</v>
      </c>
      <c r="B60" s="72"/>
      <c r="C60" s="73"/>
      <c r="D60" s="298" t="s">
        <v>86</v>
      </c>
      <c r="E60" s="298"/>
      <c r="F60" s="298"/>
      <c r="G60" s="298"/>
      <c r="H60" s="298"/>
      <c r="I60" s="74"/>
      <c r="J60" s="298" t="s">
        <v>87</v>
      </c>
      <c r="K60" s="298"/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8"/>
      <c r="AD60" s="298"/>
      <c r="AE60" s="298"/>
      <c r="AF60" s="298"/>
      <c r="AG60" s="296">
        <f>'2020-5 - chodníky, asfalt...'!J30</f>
        <v>153353.43</v>
      </c>
      <c r="AH60" s="297"/>
      <c r="AI60" s="297"/>
      <c r="AJ60" s="297"/>
      <c r="AK60" s="297"/>
      <c r="AL60" s="297"/>
      <c r="AM60" s="297"/>
      <c r="AN60" s="296">
        <f t="shared" si="0"/>
        <v>177124.05</v>
      </c>
      <c r="AO60" s="297"/>
      <c r="AP60" s="297"/>
      <c r="AQ60" s="75" t="s">
        <v>70</v>
      </c>
      <c r="AR60" s="72"/>
      <c r="AS60" s="81">
        <v>0</v>
      </c>
      <c r="AT60" s="82">
        <f t="shared" si="1"/>
        <v>23770.62</v>
      </c>
      <c r="AU60" s="83">
        <f>'2020-5 - chodníky, asfalt...'!P92</f>
        <v>58.861096999999994</v>
      </c>
      <c r="AV60" s="82">
        <f>'2020-5 - chodníky, asfalt...'!J33</f>
        <v>23770.62</v>
      </c>
      <c r="AW60" s="82">
        <f>'2020-5 - chodníky, asfalt...'!J34</f>
        <v>0</v>
      </c>
      <c r="AX60" s="82">
        <f>'2020-5 - chodníky, asfalt...'!J35</f>
        <v>0</v>
      </c>
      <c r="AY60" s="82">
        <f>'2020-5 - chodníky, asfalt...'!J36</f>
        <v>0</v>
      </c>
      <c r="AZ60" s="82">
        <f>'2020-5 - chodníky, asfalt...'!F33</f>
        <v>113193.43</v>
      </c>
      <c r="BA60" s="82">
        <f>'2020-5 - chodníky, asfalt...'!F34</f>
        <v>0</v>
      </c>
      <c r="BB60" s="82">
        <f>'2020-5 - chodníky, asfalt...'!F35</f>
        <v>0</v>
      </c>
      <c r="BC60" s="82">
        <f>'2020-5 - chodníky, asfalt...'!F36</f>
        <v>0</v>
      </c>
      <c r="BD60" s="84">
        <f>'2020-5 - chodníky, asfalt...'!F37</f>
        <v>0</v>
      </c>
      <c r="BT60" s="80" t="s">
        <v>71</v>
      </c>
      <c r="BV60" s="80" t="s">
        <v>67</v>
      </c>
      <c r="BW60" s="80" t="s">
        <v>88</v>
      </c>
      <c r="BX60" s="80" t="s">
        <v>5</v>
      </c>
      <c r="CL60" s="80" t="s">
        <v>3</v>
      </c>
      <c r="CM60" s="80" t="s">
        <v>73</v>
      </c>
    </row>
    <row r="61" spans="1:91" s="2" customFormat="1" ht="30" customHeight="1" x14ac:dyDescent="0.2">
      <c r="A61" s="29"/>
      <c r="B61" s="30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30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</row>
    <row r="62" spans="1:91" s="2" customFormat="1" ht="7.05" customHeight="1" x14ac:dyDescent="0.2">
      <c r="A62" s="29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30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</row>
  </sheetData>
  <mergeCells count="60"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AN60:AP60"/>
    <mergeCell ref="AG60:AM60"/>
    <mergeCell ref="D60:H60"/>
    <mergeCell ref="J60:AF60"/>
    <mergeCell ref="AG54:AM54"/>
    <mergeCell ref="AN54:AP54"/>
    <mergeCell ref="AN58:AP58"/>
    <mergeCell ref="AG58:AM58"/>
    <mergeCell ref="J58:AF58"/>
    <mergeCell ref="D58:H58"/>
    <mergeCell ref="AN59:AP59"/>
    <mergeCell ref="AG59:AM59"/>
    <mergeCell ref="D59:H59"/>
    <mergeCell ref="J59:AF59"/>
    <mergeCell ref="J56:AF56"/>
    <mergeCell ref="D56:H56"/>
    <mergeCell ref="AN56:AP56"/>
    <mergeCell ref="AG56:AM56"/>
    <mergeCell ref="J57:AF57"/>
    <mergeCell ref="AG57:AM57"/>
    <mergeCell ref="D57:H57"/>
    <mergeCell ref="AN57:AP57"/>
    <mergeCell ref="C52:G52"/>
    <mergeCell ref="AN52:AP52"/>
    <mergeCell ref="AG52:AM52"/>
    <mergeCell ref="I52:AF52"/>
    <mergeCell ref="AN55:AP55"/>
    <mergeCell ref="D55:H55"/>
    <mergeCell ref="AG55:AM55"/>
    <mergeCell ref="J55:AF55"/>
    <mergeCell ref="L45:AO45"/>
    <mergeCell ref="AM47:AN47"/>
    <mergeCell ref="AM49:AP49"/>
    <mergeCell ref="AS49:AT51"/>
    <mergeCell ref="AM50:AP50"/>
  </mergeCells>
  <hyperlinks>
    <hyperlink ref="A55" location="'2020 - Otaceni skruží'!C2" display="/" xr:uid="{00000000-0004-0000-0000-000000000000}"/>
    <hyperlink ref="A56" location="'2020-1 - nová dešťová kan...'!C2" display="/" xr:uid="{00000000-0004-0000-0000-000001000000}"/>
    <hyperlink ref="A57" location="'2020-2 - napojení kanaliz...'!C2" display="/" xr:uid="{00000000-0004-0000-0000-000002000000}"/>
    <hyperlink ref="A58" location="'2020-3 - bourání asfaltů ...'!C2" display="/" xr:uid="{00000000-0004-0000-0000-000003000000}"/>
    <hyperlink ref="A59" location="'2020-4 - opěrná stěna'!C2" display="/" xr:uid="{00000000-0004-0000-0000-000004000000}"/>
    <hyperlink ref="A60" location="'2020-5 - chodníky, asfalt...'!C2" display="/" xr:uid="{00000000-0004-0000-0000-000005000000}"/>
  </hyperlinks>
  <pageMargins left="0.39374999999999999" right="0.39374999999999999" top="0.39374999999999999" bottom="0.39374999999999999" header="0" footer="0"/>
  <pageSetup paperSize="9" scale="9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01"/>
  <sheetViews>
    <sheetView showGridLines="0" workbookViewId="0">
      <selection activeCell="E10" sqref="E10"/>
    </sheetView>
  </sheetViews>
  <sheetFormatPr defaultRowHeight="10.199999999999999" x14ac:dyDescent="0.2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100.7109375" style="1" customWidth="1"/>
    <col min="7" max="7" width="7" style="1" customWidth="1"/>
    <col min="8" max="8" width="11.42578125" style="1" customWidth="1"/>
    <col min="9" max="11" width="20.140625" style="1" customWidth="1"/>
    <col min="12" max="12" width="9.28515625" style="1" customWidth="1"/>
    <col min="13" max="13" width="10.71093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x14ac:dyDescent="0.2">
      <c r="A1" s="85"/>
    </row>
    <row r="2" spans="1:46" s="1" customFormat="1" ht="37.049999999999997" customHeight="1" x14ac:dyDescent="0.2">
      <c r="L2" s="311" t="s">
        <v>6</v>
      </c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7" t="s">
        <v>72</v>
      </c>
    </row>
    <row r="3" spans="1:46" s="1" customFormat="1" ht="7.0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5.05" customHeight="1" x14ac:dyDescent="0.2">
      <c r="B4" s="20"/>
      <c r="D4" s="21" t="s">
        <v>89</v>
      </c>
      <c r="L4" s="20"/>
      <c r="M4" s="86" t="s">
        <v>11</v>
      </c>
      <c r="AT4" s="17" t="s">
        <v>4</v>
      </c>
    </row>
    <row r="5" spans="1:46" s="1" customFormat="1" ht="7.05" customHeight="1" x14ac:dyDescent="0.2">
      <c r="B5" s="20"/>
      <c r="L5" s="20"/>
    </row>
    <row r="6" spans="1:46" s="1" customFormat="1" ht="12" customHeight="1" x14ac:dyDescent="0.2">
      <c r="B6" s="20"/>
      <c r="D6" s="26" t="s">
        <v>15</v>
      </c>
      <c r="L6" s="20"/>
    </row>
    <row r="7" spans="1:46" s="1" customFormat="1" ht="16.5" customHeight="1" x14ac:dyDescent="0.2">
      <c r="B7" s="20"/>
      <c r="E7" s="317" t="str">
        <f>'Rekapitulace stavby'!K6</f>
        <v>Vícepráce Bukovany</v>
      </c>
      <c r="F7" s="318"/>
      <c r="G7" s="318"/>
      <c r="H7" s="318"/>
      <c r="L7" s="20"/>
    </row>
    <row r="8" spans="1:46" s="2" customFormat="1" ht="12" customHeight="1" x14ac:dyDescent="0.2">
      <c r="A8" s="29"/>
      <c r="B8" s="30"/>
      <c r="C8" s="29"/>
      <c r="D8" s="26" t="s">
        <v>90</v>
      </c>
      <c r="E8" s="29"/>
      <c r="F8" s="29"/>
      <c r="G8" s="29"/>
      <c r="H8" s="29"/>
      <c r="I8" s="29"/>
      <c r="J8" s="29"/>
      <c r="K8" s="29"/>
      <c r="L8" s="87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 x14ac:dyDescent="0.2">
      <c r="A9" s="29"/>
      <c r="B9" s="30"/>
      <c r="C9" s="29"/>
      <c r="D9" s="29"/>
      <c r="E9" s="283" t="s">
        <v>649</v>
      </c>
      <c r="F9" s="316"/>
      <c r="G9" s="316"/>
      <c r="H9" s="316"/>
      <c r="I9" s="29"/>
      <c r="J9" s="29"/>
      <c r="K9" s="29"/>
      <c r="L9" s="87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x14ac:dyDescent="0.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87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 x14ac:dyDescent="0.2">
      <c r="A11" s="29"/>
      <c r="B11" s="30"/>
      <c r="C11" s="29"/>
      <c r="D11" s="26" t="s">
        <v>17</v>
      </c>
      <c r="E11" s="29"/>
      <c r="F11" s="24" t="s">
        <v>3</v>
      </c>
      <c r="G11" s="29"/>
      <c r="H11" s="29"/>
      <c r="I11" s="26" t="s">
        <v>18</v>
      </c>
      <c r="J11" s="24" t="s">
        <v>3</v>
      </c>
      <c r="K11" s="29"/>
      <c r="L11" s="87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">
      <c r="A12" s="29"/>
      <c r="B12" s="30"/>
      <c r="C12" s="29"/>
      <c r="D12" s="26" t="s">
        <v>19</v>
      </c>
      <c r="E12" s="29"/>
      <c r="F12" s="24" t="s">
        <v>20</v>
      </c>
      <c r="G12" s="29"/>
      <c r="H12" s="29"/>
      <c r="I12" s="26" t="s">
        <v>21</v>
      </c>
      <c r="J12" s="47">
        <f>'Rekapitulace stavby'!AN8</f>
        <v>44160</v>
      </c>
      <c r="K12" s="29"/>
      <c r="L12" s="87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5" customHeight="1" x14ac:dyDescent="0.2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87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6" t="s">
        <v>22</v>
      </c>
      <c r="E14" s="29"/>
      <c r="F14" s="29"/>
      <c r="G14" s="29"/>
      <c r="H14" s="29"/>
      <c r="I14" s="26" t="s">
        <v>23</v>
      </c>
      <c r="J14" s="24" t="str">
        <f>IF('Rekapitulace stavby'!AN10="","",'Rekapitulace stavby'!AN10)</f>
        <v/>
      </c>
      <c r="K14" s="29"/>
      <c r="L14" s="87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 x14ac:dyDescent="0.2">
      <c r="A15" s="29"/>
      <c r="B15" s="30"/>
      <c r="C15" s="29"/>
      <c r="D15" s="29"/>
      <c r="E15" s="24" t="str">
        <f>IF('Rekapitulace stavby'!E11="","",'Rekapitulace stavby'!E11)</f>
        <v xml:space="preserve"> </v>
      </c>
      <c r="F15" s="29"/>
      <c r="G15" s="29"/>
      <c r="H15" s="29"/>
      <c r="I15" s="26" t="s">
        <v>24</v>
      </c>
      <c r="J15" s="24" t="str">
        <f>IF('Rekapitulace stavby'!AN11="","",'Rekapitulace stavby'!AN11)</f>
        <v/>
      </c>
      <c r="K15" s="29"/>
      <c r="L15" s="87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7.05" customHeight="1" x14ac:dyDescent="0.2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87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 x14ac:dyDescent="0.2">
      <c r="A17" s="29"/>
      <c r="B17" s="30"/>
      <c r="C17" s="29"/>
      <c r="D17" s="26" t="s">
        <v>25</v>
      </c>
      <c r="E17" s="29"/>
      <c r="F17" s="29"/>
      <c r="G17" s="29"/>
      <c r="H17" s="29"/>
      <c r="I17" s="26" t="s">
        <v>23</v>
      </c>
      <c r="J17" s="24" t="str">
        <f>'Rekapitulace stavby'!AN13</f>
        <v/>
      </c>
      <c r="K17" s="29"/>
      <c r="L17" s="87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 x14ac:dyDescent="0.2">
      <c r="A18" s="29"/>
      <c r="B18" s="30"/>
      <c r="C18" s="29"/>
      <c r="D18" s="29"/>
      <c r="E18" s="304" t="str">
        <f>'Rekapitulace stavby'!E14</f>
        <v xml:space="preserve"> </v>
      </c>
      <c r="F18" s="304"/>
      <c r="G18" s="304"/>
      <c r="H18" s="304"/>
      <c r="I18" s="26" t="s">
        <v>24</v>
      </c>
      <c r="J18" s="24" t="str">
        <f>'Rekapitulace stavby'!AN14</f>
        <v/>
      </c>
      <c r="K18" s="29"/>
      <c r="L18" s="87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7.05" customHeight="1" x14ac:dyDescent="0.2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87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 x14ac:dyDescent="0.2">
      <c r="A20" s="29"/>
      <c r="B20" s="30"/>
      <c r="C20" s="29"/>
      <c r="D20" s="26" t="s">
        <v>26</v>
      </c>
      <c r="E20" s="29"/>
      <c r="F20" s="29"/>
      <c r="G20" s="29"/>
      <c r="H20" s="29"/>
      <c r="I20" s="26" t="s">
        <v>23</v>
      </c>
      <c r="J20" s="24" t="str">
        <f>IF('Rekapitulace stavby'!AN16="","",'Rekapitulace stavby'!AN16)</f>
        <v/>
      </c>
      <c r="K20" s="29"/>
      <c r="L20" s="87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 x14ac:dyDescent="0.2">
      <c r="A21" s="29"/>
      <c r="B21" s="30"/>
      <c r="C21" s="29"/>
      <c r="D21" s="29"/>
      <c r="E21" s="24" t="str">
        <f>IF('Rekapitulace stavby'!E17="","",'Rekapitulace stavby'!E17)</f>
        <v xml:space="preserve"> </v>
      </c>
      <c r="F21" s="29"/>
      <c r="G21" s="29"/>
      <c r="H21" s="29"/>
      <c r="I21" s="26" t="s">
        <v>24</v>
      </c>
      <c r="J21" s="24" t="str">
        <f>IF('Rekapitulace stavby'!AN17="","",'Rekapitulace stavby'!AN17)</f>
        <v/>
      </c>
      <c r="K21" s="29"/>
      <c r="L21" s="87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7.05" customHeight="1" x14ac:dyDescent="0.2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87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 x14ac:dyDescent="0.2">
      <c r="A23" s="29"/>
      <c r="B23" s="30"/>
      <c r="C23" s="29"/>
      <c r="D23" s="26" t="s">
        <v>28</v>
      </c>
      <c r="E23" s="29"/>
      <c r="F23" s="29"/>
      <c r="G23" s="29"/>
      <c r="H23" s="29"/>
      <c r="I23" s="26" t="s">
        <v>23</v>
      </c>
      <c r="J23" s="24" t="str">
        <f>IF('Rekapitulace stavby'!AN19="","",'Rekapitulace stavby'!AN19)</f>
        <v/>
      </c>
      <c r="K23" s="29"/>
      <c r="L23" s="87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 x14ac:dyDescent="0.2">
      <c r="A24" s="29"/>
      <c r="B24" s="30"/>
      <c r="C24" s="29"/>
      <c r="D24" s="29"/>
      <c r="E24" s="24" t="str">
        <f>IF('Rekapitulace stavby'!E20="","",'Rekapitulace stavby'!E20)</f>
        <v xml:space="preserve"> </v>
      </c>
      <c r="F24" s="29"/>
      <c r="G24" s="29"/>
      <c r="H24" s="29"/>
      <c r="I24" s="26" t="s">
        <v>24</v>
      </c>
      <c r="J24" s="24" t="str">
        <f>IF('Rekapitulace stavby'!AN20="","",'Rekapitulace stavby'!AN20)</f>
        <v/>
      </c>
      <c r="K24" s="29"/>
      <c r="L24" s="87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7.05" customHeight="1" x14ac:dyDescent="0.2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87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 x14ac:dyDescent="0.2">
      <c r="A26" s="29"/>
      <c r="B26" s="30"/>
      <c r="C26" s="29"/>
      <c r="D26" s="26" t="s">
        <v>29</v>
      </c>
      <c r="E26" s="29"/>
      <c r="F26" s="29"/>
      <c r="G26" s="29"/>
      <c r="H26" s="29"/>
      <c r="I26" s="29"/>
      <c r="J26" s="29"/>
      <c r="K26" s="29"/>
      <c r="L26" s="87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 x14ac:dyDescent="0.2">
      <c r="A27" s="88"/>
      <c r="B27" s="89"/>
      <c r="C27" s="88"/>
      <c r="D27" s="88"/>
      <c r="E27" s="307" t="s">
        <v>3</v>
      </c>
      <c r="F27" s="307"/>
      <c r="G27" s="307"/>
      <c r="H27" s="307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s="2" customFormat="1" ht="7.05" customHeight="1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87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7.05" customHeight="1" x14ac:dyDescent="0.2">
      <c r="A29" s="29"/>
      <c r="B29" s="30"/>
      <c r="C29" s="29"/>
      <c r="D29" s="58"/>
      <c r="E29" s="58"/>
      <c r="F29" s="58"/>
      <c r="G29" s="58"/>
      <c r="H29" s="58"/>
      <c r="I29" s="58"/>
      <c r="J29" s="58"/>
      <c r="K29" s="58"/>
      <c r="L29" s="87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 x14ac:dyDescent="0.2">
      <c r="A30" s="29"/>
      <c r="B30" s="30"/>
      <c r="C30" s="29"/>
      <c r="D30" s="91" t="s">
        <v>31</v>
      </c>
      <c r="E30" s="29"/>
      <c r="F30" s="29"/>
      <c r="G30" s="29"/>
      <c r="H30" s="29"/>
      <c r="I30" s="29"/>
      <c r="J30" s="63">
        <f>ROUND(J83, 2)</f>
        <v>37483.699999999997</v>
      </c>
      <c r="K30" s="29"/>
      <c r="L30" s="87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7.05" customHeight="1" x14ac:dyDescent="0.2">
      <c r="A31" s="29"/>
      <c r="B31" s="30"/>
      <c r="C31" s="29"/>
      <c r="D31" s="58"/>
      <c r="E31" s="58"/>
      <c r="F31" s="58"/>
      <c r="G31" s="58"/>
      <c r="H31" s="58"/>
      <c r="I31" s="58"/>
      <c r="J31" s="58"/>
      <c r="K31" s="58"/>
      <c r="L31" s="87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55" customHeight="1" x14ac:dyDescent="0.2">
      <c r="A32" s="29"/>
      <c r="B32" s="30"/>
      <c r="C32" s="29"/>
      <c r="D32" s="29"/>
      <c r="E32" s="29"/>
      <c r="F32" s="33" t="s">
        <v>33</v>
      </c>
      <c r="G32" s="29"/>
      <c r="H32" s="29"/>
      <c r="I32" s="33" t="s">
        <v>32</v>
      </c>
      <c r="J32" s="33" t="s">
        <v>34</v>
      </c>
      <c r="K32" s="29"/>
      <c r="L32" s="87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55" customHeight="1" x14ac:dyDescent="0.2">
      <c r="A33" s="29"/>
      <c r="B33" s="30"/>
      <c r="C33" s="29"/>
      <c r="D33" s="92" t="s">
        <v>35</v>
      </c>
      <c r="E33" s="26" t="s">
        <v>36</v>
      </c>
      <c r="F33" s="93">
        <f>ROUND((SUM(BE83:BE100)),  2)</f>
        <v>37483.699999999997</v>
      </c>
      <c r="G33" s="29"/>
      <c r="H33" s="29"/>
      <c r="I33" s="94">
        <v>0.21</v>
      </c>
      <c r="J33" s="93">
        <f>ROUND(((SUM(BE83:BE100))*I33),  2)</f>
        <v>7871.58</v>
      </c>
      <c r="K33" s="29"/>
      <c r="L33" s="87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55" customHeight="1" x14ac:dyDescent="0.2">
      <c r="A34" s="29"/>
      <c r="B34" s="30"/>
      <c r="C34" s="29"/>
      <c r="D34" s="29"/>
      <c r="E34" s="26" t="s">
        <v>37</v>
      </c>
      <c r="F34" s="93">
        <f>ROUND((SUM(BF83:BF100)),  2)</f>
        <v>0</v>
      </c>
      <c r="G34" s="29"/>
      <c r="H34" s="29"/>
      <c r="I34" s="94">
        <v>0.15</v>
      </c>
      <c r="J34" s="93">
        <f>ROUND(((SUM(BF83:BF100))*I34),  2)</f>
        <v>0</v>
      </c>
      <c r="K34" s="29"/>
      <c r="L34" s="87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55" hidden="1" customHeight="1" x14ac:dyDescent="0.2">
      <c r="A35" s="29"/>
      <c r="B35" s="30"/>
      <c r="C35" s="29"/>
      <c r="D35" s="29"/>
      <c r="E35" s="26" t="s">
        <v>38</v>
      </c>
      <c r="F35" s="93">
        <f>ROUND((SUM(BG83:BG100)),  2)</f>
        <v>0</v>
      </c>
      <c r="G35" s="29"/>
      <c r="H35" s="29"/>
      <c r="I35" s="94">
        <v>0.21</v>
      </c>
      <c r="J35" s="93">
        <f>0</f>
        <v>0</v>
      </c>
      <c r="K35" s="29"/>
      <c r="L35" s="87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55" hidden="1" customHeight="1" x14ac:dyDescent="0.2">
      <c r="A36" s="29"/>
      <c r="B36" s="30"/>
      <c r="C36" s="29"/>
      <c r="D36" s="29"/>
      <c r="E36" s="26" t="s">
        <v>39</v>
      </c>
      <c r="F36" s="93">
        <f>ROUND((SUM(BH83:BH100)),  2)</f>
        <v>0</v>
      </c>
      <c r="G36" s="29"/>
      <c r="H36" s="29"/>
      <c r="I36" s="94">
        <v>0.15</v>
      </c>
      <c r="J36" s="93">
        <f>0</f>
        <v>0</v>
      </c>
      <c r="K36" s="29"/>
      <c r="L36" s="87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55" hidden="1" customHeight="1" x14ac:dyDescent="0.2">
      <c r="A37" s="29"/>
      <c r="B37" s="30"/>
      <c r="C37" s="29"/>
      <c r="D37" s="29"/>
      <c r="E37" s="26" t="s">
        <v>40</v>
      </c>
      <c r="F37" s="93">
        <f>ROUND((SUM(BI83:BI100)),  2)</f>
        <v>0</v>
      </c>
      <c r="G37" s="29"/>
      <c r="H37" s="29"/>
      <c r="I37" s="94">
        <v>0</v>
      </c>
      <c r="J37" s="93">
        <f>0</f>
        <v>0</v>
      </c>
      <c r="K37" s="29"/>
      <c r="L37" s="87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7.05" customHeight="1" x14ac:dyDescent="0.2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87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 x14ac:dyDescent="0.2">
      <c r="A39" s="29"/>
      <c r="B39" s="30"/>
      <c r="C39" s="95"/>
      <c r="D39" s="96" t="s">
        <v>41</v>
      </c>
      <c r="E39" s="52"/>
      <c r="F39" s="52"/>
      <c r="G39" s="97" t="s">
        <v>42</v>
      </c>
      <c r="H39" s="98" t="s">
        <v>43</v>
      </c>
      <c r="I39" s="52"/>
      <c r="J39" s="99">
        <f>SUM(J30:J37)</f>
        <v>45355.28</v>
      </c>
      <c r="K39" s="100"/>
      <c r="L39" s="87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55" customHeight="1" x14ac:dyDescent="0.2">
      <c r="A40" s="29"/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87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4" spans="1:31" s="2" customFormat="1" ht="7.05" customHeight="1" x14ac:dyDescent="0.2">
      <c r="A44" s="29"/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87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2" customFormat="1" ht="25.05" customHeight="1" x14ac:dyDescent="0.2">
      <c r="A45" s="29"/>
      <c r="B45" s="30"/>
      <c r="C45" s="21" t="s">
        <v>91</v>
      </c>
      <c r="D45" s="29"/>
      <c r="E45" s="29"/>
      <c r="F45" s="29"/>
      <c r="G45" s="29"/>
      <c r="H45" s="29"/>
      <c r="I45" s="29"/>
      <c r="J45" s="29"/>
      <c r="K45" s="29"/>
      <c r="L45" s="87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</row>
    <row r="46" spans="1:31" s="2" customFormat="1" ht="7.05" customHeight="1" x14ac:dyDescent="0.2">
      <c r="A46" s="29"/>
      <c r="B46" s="30"/>
      <c r="C46" s="29"/>
      <c r="D46" s="29"/>
      <c r="E46" s="29"/>
      <c r="F46" s="29"/>
      <c r="G46" s="29"/>
      <c r="H46" s="29"/>
      <c r="I46" s="29"/>
      <c r="J46" s="29"/>
      <c r="K46" s="29"/>
      <c r="L46" s="87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</row>
    <row r="47" spans="1:31" s="2" customFormat="1" ht="12" customHeight="1" x14ac:dyDescent="0.2">
      <c r="A47" s="29"/>
      <c r="B47" s="30"/>
      <c r="C47" s="26" t="s">
        <v>15</v>
      </c>
      <c r="D47" s="29"/>
      <c r="E47" s="29"/>
      <c r="F47" s="29"/>
      <c r="G47" s="29"/>
      <c r="H47" s="29"/>
      <c r="I47" s="29"/>
      <c r="J47" s="29"/>
      <c r="K47" s="29"/>
      <c r="L47" s="87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</row>
    <row r="48" spans="1:31" s="2" customFormat="1" ht="16.5" customHeight="1" x14ac:dyDescent="0.2">
      <c r="A48" s="29"/>
      <c r="B48" s="30"/>
      <c r="C48" s="29"/>
      <c r="D48" s="29"/>
      <c r="E48" s="317" t="str">
        <f>E7</f>
        <v>Vícepráce Bukovany</v>
      </c>
      <c r="F48" s="318"/>
      <c r="G48" s="318"/>
      <c r="H48" s="318"/>
      <c r="I48" s="29"/>
      <c r="J48" s="29"/>
      <c r="K48" s="29"/>
      <c r="L48" s="87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</row>
    <row r="49" spans="1:47" s="2" customFormat="1" ht="12" customHeight="1" x14ac:dyDescent="0.2">
      <c r="A49" s="29"/>
      <c r="B49" s="30"/>
      <c r="C49" s="26" t="s">
        <v>90</v>
      </c>
      <c r="D49" s="29"/>
      <c r="E49" s="29"/>
      <c r="F49" s="29"/>
      <c r="G49" s="29"/>
      <c r="H49" s="29"/>
      <c r="I49" s="29"/>
      <c r="J49" s="29"/>
      <c r="K49" s="29"/>
      <c r="L49" s="87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</row>
    <row r="50" spans="1:47" s="2" customFormat="1" ht="16.5" customHeight="1" x14ac:dyDescent="0.2">
      <c r="A50" s="29"/>
      <c r="B50" s="30"/>
      <c r="C50" s="29"/>
      <c r="D50" s="29"/>
      <c r="E50" s="283" t="str">
        <f>E9</f>
        <v>2020 - otaceni skruží</v>
      </c>
      <c r="F50" s="316"/>
      <c r="G50" s="316"/>
      <c r="H50" s="316"/>
      <c r="I50" s="29"/>
      <c r="J50" s="29"/>
      <c r="K50" s="29"/>
      <c r="L50" s="87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</row>
    <row r="51" spans="1:47" s="2" customFormat="1" ht="7.05" customHeight="1" x14ac:dyDescent="0.2">
      <c r="A51" s="29"/>
      <c r="B51" s="30"/>
      <c r="C51" s="29"/>
      <c r="D51" s="29"/>
      <c r="E51" s="29"/>
      <c r="F51" s="29"/>
      <c r="G51" s="29"/>
      <c r="H51" s="29"/>
      <c r="I51" s="29"/>
      <c r="J51" s="29"/>
      <c r="K51" s="29"/>
      <c r="L51" s="87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</row>
    <row r="52" spans="1:47" s="2" customFormat="1" ht="12" customHeight="1" x14ac:dyDescent="0.2">
      <c r="A52" s="29"/>
      <c r="B52" s="30"/>
      <c r="C52" s="26" t="s">
        <v>19</v>
      </c>
      <c r="D52" s="29"/>
      <c r="E52" s="29"/>
      <c r="F52" s="24" t="str">
        <f>F12</f>
        <v xml:space="preserve"> </v>
      </c>
      <c r="G52" s="29"/>
      <c r="H52" s="29"/>
      <c r="I52" s="26" t="s">
        <v>21</v>
      </c>
      <c r="J52" s="47">
        <f>IF(J12="","",J12)</f>
        <v>44160</v>
      </c>
      <c r="K52" s="29"/>
      <c r="L52" s="87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</row>
    <row r="53" spans="1:47" s="2" customFormat="1" ht="7.05" customHeight="1" x14ac:dyDescent="0.2">
      <c r="A53" s="29"/>
      <c r="B53" s="30"/>
      <c r="C53" s="29"/>
      <c r="D53" s="29"/>
      <c r="E53" s="29"/>
      <c r="F53" s="29"/>
      <c r="G53" s="29"/>
      <c r="H53" s="29"/>
      <c r="I53" s="29"/>
      <c r="J53" s="29"/>
      <c r="K53" s="29"/>
      <c r="L53" s="87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</row>
    <row r="54" spans="1:47" s="2" customFormat="1" ht="15.3" customHeight="1" x14ac:dyDescent="0.2">
      <c r="A54" s="29"/>
      <c r="B54" s="30"/>
      <c r="C54" s="26" t="s">
        <v>22</v>
      </c>
      <c r="D54" s="29"/>
      <c r="E54" s="29"/>
      <c r="F54" s="24" t="str">
        <f>E15</f>
        <v xml:space="preserve"> </v>
      </c>
      <c r="G54" s="29"/>
      <c r="H54" s="29"/>
      <c r="I54" s="26" t="s">
        <v>26</v>
      </c>
      <c r="J54" s="27" t="str">
        <f>E21</f>
        <v xml:space="preserve"> </v>
      </c>
      <c r="K54" s="29"/>
      <c r="L54" s="87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</row>
    <row r="55" spans="1:47" s="2" customFormat="1" ht="15.3" customHeight="1" x14ac:dyDescent="0.2">
      <c r="A55" s="29"/>
      <c r="B55" s="30"/>
      <c r="C55" s="26" t="s">
        <v>25</v>
      </c>
      <c r="D55" s="29"/>
      <c r="E55" s="29"/>
      <c r="F55" s="24" t="str">
        <f>IF(E18="","",E18)</f>
        <v xml:space="preserve"> </v>
      </c>
      <c r="G55" s="29"/>
      <c r="H55" s="29"/>
      <c r="I55" s="26" t="s">
        <v>28</v>
      </c>
      <c r="J55" s="27" t="str">
        <f>E24</f>
        <v xml:space="preserve"> </v>
      </c>
      <c r="K55" s="29"/>
      <c r="L55" s="87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</row>
    <row r="56" spans="1:47" s="2" customFormat="1" ht="10.35" customHeight="1" x14ac:dyDescent="0.2">
      <c r="A56" s="29"/>
      <c r="B56" s="30"/>
      <c r="C56" s="29"/>
      <c r="D56" s="29"/>
      <c r="E56" s="29"/>
      <c r="F56" s="29"/>
      <c r="G56" s="29"/>
      <c r="H56" s="29"/>
      <c r="I56" s="29"/>
      <c r="J56" s="29"/>
      <c r="K56" s="29"/>
      <c r="L56" s="87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</row>
    <row r="57" spans="1:47" s="2" customFormat="1" ht="29.25" customHeight="1" x14ac:dyDescent="0.2">
      <c r="A57" s="29"/>
      <c r="B57" s="30"/>
      <c r="C57" s="101" t="s">
        <v>92</v>
      </c>
      <c r="D57" s="95"/>
      <c r="E57" s="95"/>
      <c r="F57" s="95"/>
      <c r="G57" s="95"/>
      <c r="H57" s="95"/>
      <c r="I57" s="95"/>
      <c r="J57" s="102" t="s">
        <v>93</v>
      </c>
      <c r="K57" s="95"/>
      <c r="L57" s="87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</row>
    <row r="58" spans="1:47" s="2" customFormat="1" ht="10.35" customHeight="1" x14ac:dyDescent="0.2">
      <c r="A58" s="29"/>
      <c r="B58" s="30"/>
      <c r="C58" s="29"/>
      <c r="D58" s="29"/>
      <c r="E58" s="29"/>
      <c r="F58" s="29"/>
      <c r="G58" s="29"/>
      <c r="H58" s="29"/>
      <c r="I58" s="29"/>
      <c r="J58" s="29"/>
      <c r="K58" s="29"/>
      <c r="L58" s="87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</row>
    <row r="59" spans="1:47" s="2" customFormat="1" ht="22.95" customHeight="1" x14ac:dyDescent="0.2">
      <c r="A59" s="29"/>
      <c r="B59" s="30"/>
      <c r="C59" s="103" t="s">
        <v>63</v>
      </c>
      <c r="D59" s="29"/>
      <c r="E59" s="29"/>
      <c r="F59" s="29"/>
      <c r="G59" s="29"/>
      <c r="H59" s="29"/>
      <c r="I59" s="29"/>
      <c r="J59" s="63">
        <f>J83</f>
        <v>37483.699999999997</v>
      </c>
      <c r="K59" s="29"/>
      <c r="L59" s="87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U59" s="17" t="s">
        <v>94</v>
      </c>
    </row>
    <row r="60" spans="1:47" s="9" customFormat="1" ht="25.05" customHeight="1" x14ac:dyDescent="0.2">
      <c r="B60" s="104"/>
      <c r="D60" s="105" t="s">
        <v>95</v>
      </c>
      <c r="E60" s="106"/>
      <c r="F60" s="106"/>
      <c r="G60" s="106"/>
      <c r="H60" s="106"/>
      <c r="I60" s="106"/>
      <c r="J60" s="107">
        <f>J84</f>
        <v>37483.699999999997</v>
      </c>
      <c r="L60" s="104"/>
    </row>
    <row r="61" spans="1:47" s="10" customFormat="1" ht="19.95" customHeight="1" x14ac:dyDescent="0.2">
      <c r="B61" s="108"/>
      <c r="D61" s="109" t="s">
        <v>96</v>
      </c>
      <c r="E61" s="110"/>
      <c r="F61" s="110"/>
      <c r="G61" s="110"/>
      <c r="H61" s="110"/>
      <c r="I61" s="110"/>
      <c r="J61" s="111">
        <f>J85</f>
        <v>17909.7</v>
      </c>
      <c r="L61" s="108"/>
    </row>
    <row r="62" spans="1:47" s="10" customFormat="1" ht="19.95" customHeight="1" x14ac:dyDescent="0.2">
      <c r="B62" s="108"/>
      <c r="D62" s="109" t="s">
        <v>97</v>
      </c>
      <c r="E62" s="110"/>
      <c r="F62" s="110"/>
      <c r="G62" s="110"/>
      <c r="H62" s="110"/>
      <c r="I62" s="110"/>
      <c r="J62" s="111">
        <f>J94</f>
        <v>15074</v>
      </c>
      <c r="L62" s="108"/>
    </row>
    <row r="63" spans="1:47" s="10" customFormat="1" ht="19.95" customHeight="1" x14ac:dyDescent="0.2">
      <c r="B63" s="108"/>
      <c r="D63" s="109" t="s">
        <v>98</v>
      </c>
      <c r="E63" s="110"/>
      <c r="F63" s="110"/>
      <c r="G63" s="110"/>
      <c r="H63" s="110"/>
      <c r="I63" s="110"/>
      <c r="J63" s="111">
        <f>J99</f>
        <v>4500</v>
      </c>
      <c r="L63" s="108"/>
    </row>
    <row r="64" spans="1:47" s="2" customFormat="1" ht="21.75" customHeight="1" x14ac:dyDescent="0.2">
      <c r="A64" s="29"/>
      <c r="B64" s="30"/>
      <c r="C64" s="29"/>
      <c r="D64" s="29"/>
      <c r="E64" s="29"/>
      <c r="F64" s="29"/>
      <c r="G64" s="29"/>
      <c r="H64" s="29"/>
      <c r="I64" s="29"/>
      <c r="J64" s="29"/>
      <c r="K64" s="29"/>
      <c r="L64" s="87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</row>
    <row r="65" spans="1:31" s="2" customFormat="1" ht="7.05" customHeight="1" x14ac:dyDescent="0.2">
      <c r="A65" s="29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87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9" spans="1:31" s="2" customFormat="1" ht="7.05" customHeight="1" x14ac:dyDescent="0.2">
      <c r="A69" s="29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87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</row>
    <row r="70" spans="1:31" s="2" customFormat="1" ht="25.05" customHeight="1" x14ac:dyDescent="0.2">
      <c r="A70" s="29"/>
      <c r="B70" s="30"/>
      <c r="C70" s="21" t="s">
        <v>99</v>
      </c>
      <c r="D70" s="29"/>
      <c r="E70" s="29"/>
      <c r="F70" s="29"/>
      <c r="G70" s="29"/>
      <c r="H70" s="29"/>
      <c r="I70" s="29"/>
      <c r="J70" s="29"/>
      <c r="K70" s="29"/>
      <c r="L70" s="87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</row>
    <row r="71" spans="1:31" s="2" customFormat="1" ht="7.05" customHeight="1" x14ac:dyDescent="0.2">
      <c r="A71" s="29"/>
      <c r="B71" s="30"/>
      <c r="C71" s="29"/>
      <c r="D71" s="29"/>
      <c r="E71" s="29"/>
      <c r="F71" s="29"/>
      <c r="G71" s="29"/>
      <c r="H71" s="29"/>
      <c r="I71" s="29"/>
      <c r="J71" s="29"/>
      <c r="K71" s="29"/>
      <c r="L71" s="87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</row>
    <row r="72" spans="1:31" s="2" customFormat="1" ht="12" customHeight="1" x14ac:dyDescent="0.2">
      <c r="A72" s="29"/>
      <c r="B72" s="30"/>
      <c r="C72" s="26" t="s">
        <v>15</v>
      </c>
      <c r="D72" s="29"/>
      <c r="E72" s="29"/>
      <c r="F72" s="29"/>
      <c r="G72" s="29"/>
      <c r="H72" s="29"/>
      <c r="I72" s="29"/>
      <c r="J72" s="29"/>
      <c r="K72" s="29"/>
      <c r="L72" s="87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</row>
    <row r="73" spans="1:31" s="2" customFormat="1" ht="16.5" customHeight="1" x14ac:dyDescent="0.2">
      <c r="A73" s="29"/>
      <c r="B73" s="30"/>
      <c r="C73" s="29"/>
      <c r="D73" s="29"/>
      <c r="E73" s="317" t="str">
        <f>E7</f>
        <v>Vícepráce Bukovany</v>
      </c>
      <c r="F73" s="318"/>
      <c r="G73" s="318"/>
      <c r="H73" s="318"/>
      <c r="I73" s="29"/>
      <c r="J73" s="29"/>
      <c r="K73" s="29"/>
      <c r="L73" s="87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</row>
    <row r="74" spans="1:31" s="2" customFormat="1" ht="12" customHeight="1" x14ac:dyDescent="0.2">
      <c r="A74" s="29"/>
      <c r="B74" s="30"/>
      <c r="C74" s="26" t="s">
        <v>90</v>
      </c>
      <c r="D74" s="29"/>
      <c r="E74" s="29"/>
      <c r="F74" s="29"/>
      <c r="G74" s="29"/>
      <c r="H74" s="29"/>
      <c r="I74" s="29"/>
      <c r="J74" s="29"/>
      <c r="K74" s="29"/>
      <c r="L74" s="87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</row>
    <row r="75" spans="1:31" s="2" customFormat="1" ht="16.5" customHeight="1" x14ac:dyDescent="0.2">
      <c r="A75" s="29"/>
      <c r="B75" s="30"/>
      <c r="C75" s="29"/>
      <c r="D75" s="29"/>
      <c r="E75" s="283" t="str">
        <f>E9</f>
        <v>2020 - otaceni skruží</v>
      </c>
      <c r="F75" s="316"/>
      <c r="G75" s="316"/>
      <c r="H75" s="316"/>
      <c r="I75" s="29"/>
      <c r="J75" s="29"/>
      <c r="K75" s="29"/>
      <c r="L75" s="87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</row>
    <row r="76" spans="1:31" s="2" customFormat="1" ht="7.05" customHeight="1" x14ac:dyDescent="0.2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87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2" customHeight="1" x14ac:dyDescent="0.2">
      <c r="A77" s="29"/>
      <c r="B77" s="30"/>
      <c r="C77" s="26" t="s">
        <v>19</v>
      </c>
      <c r="D77" s="29"/>
      <c r="E77" s="29"/>
      <c r="F77" s="24" t="str">
        <f>F12</f>
        <v xml:space="preserve"> </v>
      </c>
      <c r="G77" s="29"/>
      <c r="H77" s="29"/>
      <c r="I77" s="26" t="s">
        <v>21</v>
      </c>
      <c r="J77" s="47">
        <f>IF(J12="","",J12)</f>
        <v>44160</v>
      </c>
      <c r="K77" s="29"/>
      <c r="L77" s="87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spans="1:31" s="2" customFormat="1" ht="7.05" customHeight="1" x14ac:dyDescent="0.2">
      <c r="A78" s="29"/>
      <c r="B78" s="30"/>
      <c r="C78" s="29"/>
      <c r="D78" s="29"/>
      <c r="E78" s="29"/>
      <c r="F78" s="29"/>
      <c r="G78" s="29"/>
      <c r="H78" s="29"/>
      <c r="I78" s="29"/>
      <c r="J78" s="29"/>
      <c r="K78" s="29"/>
      <c r="L78" s="87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</row>
    <row r="79" spans="1:31" s="2" customFormat="1" ht="15.3" customHeight="1" x14ac:dyDescent="0.2">
      <c r="A79" s="29"/>
      <c r="B79" s="30"/>
      <c r="C79" s="26" t="s">
        <v>22</v>
      </c>
      <c r="D79" s="29"/>
      <c r="E79" s="29"/>
      <c r="F79" s="24" t="str">
        <f>E15</f>
        <v xml:space="preserve"> </v>
      </c>
      <c r="G79" s="29"/>
      <c r="H79" s="29"/>
      <c r="I79" s="26" t="s">
        <v>26</v>
      </c>
      <c r="J79" s="27" t="str">
        <f>E21</f>
        <v xml:space="preserve"> </v>
      </c>
      <c r="K79" s="29"/>
      <c r="L79" s="87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</row>
    <row r="80" spans="1:31" s="2" customFormat="1" ht="15.3" customHeight="1" x14ac:dyDescent="0.2">
      <c r="A80" s="29"/>
      <c r="B80" s="30"/>
      <c r="C80" s="26" t="s">
        <v>25</v>
      </c>
      <c r="D80" s="29"/>
      <c r="E80" s="29"/>
      <c r="F80" s="24" t="str">
        <f>IF(E18="","",E18)</f>
        <v xml:space="preserve"> </v>
      </c>
      <c r="G80" s="29"/>
      <c r="H80" s="29"/>
      <c r="I80" s="26" t="s">
        <v>28</v>
      </c>
      <c r="J80" s="27" t="str">
        <f>E24</f>
        <v xml:space="preserve"> </v>
      </c>
      <c r="K80" s="29"/>
      <c r="L80" s="87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</row>
    <row r="81" spans="1:65" s="2" customFormat="1" ht="10.35" customHeight="1" x14ac:dyDescent="0.2">
      <c r="A81" s="29"/>
      <c r="B81" s="30"/>
      <c r="C81" s="29"/>
      <c r="D81" s="29"/>
      <c r="E81" s="29"/>
      <c r="F81" s="29"/>
      <c r="G81" s="29"/>
      <c r="H81" s="29"/>
      <c r="I81" s="29"/>
      <c r="J81" s="29"/>
      <c r="K81" s="29"/>
      <c r="L81" s="87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65" s="11" customFormat="1" ht="29.25" customHeight="1" x14ac:dyDescent="0.2">
      <c r="A82" s="112"/>
      <c r="B82" s="113"/>
      <c r="C82" s="114" t="s">
        <v>100</v>
      </c>
      <c r="D82" s="115" t="s">
        <v>50</v>
      </c>
      <c r="E82" s="115" t="s">
        <v>46</v>
      </c>
      <c r="F82" s="115" t="s">
        <v>47</v>
      </c>
      <c r="G82" s="115" t="s">
        <v>101</v>
      </c>
      <c r="H82" s="115" t="s">
        <v>102</v>
      </c>
      <c r="I82" s="115" t="s">
        <v>103</v>
      </c>
      <c r="J82" s="115" t="s">
        <v>93</v>
      </c>
      <c r="K82" s="116" t="s">
        <v>104</v>
      </c>
      <c r="L82" s="117"/>
      <c r="M82" s="54" t="s">
        <v>3</v>
      </c>
      <c r="N82" s="55" t="s">
        <v>35</v>
      </c>
      <c r="O82" s="55" t="s">
        <v>105</v>
      </c>
      <c r="P82" s="55" t="s">
        <v>106</v>
      </c>
      <c r="Q82" s="55" t="s">
        <v>107</v>
      </c>
      <c r="R82" s="55" t="s">
        <v>108</v>
      </c>
      <c r="S82" s="55" t="s">
        <v>109</v>
      </c>
      <c r="T82" s="56" t="s">
        <v>110</v>
      </c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</row>
    <row r="83" spans="1:65" s="2" customFormat="1" ht="22.95" customHeight="1" x14ac:dyDescent="0.3">
      <c r="A83" s="29"/>
      <c r="B83" s="30"/>
      <c r="C83" s="61" t="s">
        <v>111</v>
      </c>
      <c r="D83" s="29"/>
      <c r="E83" s="29"/>
      <c r="F83" s="29"/>
      <c r="G83" s="29"/>
      <c r="H83" s="29"/>
      <c r="I83" s="29"/>
      <c r="J83" s="118">
        <f>BK83</f>
        <v>37483.699999999997</v>
      </c>
      <c r="K83" s="29"/>
      <c r="L83" s="30"/>
      <c r="M83" s="57"/>
      <c r="N83" s="48"/>
      <c r="O83" s="58"/>
      <c r="P83" s="119">
        <f>P84</f>
        <v>41.038330000000002</v>
      </c>
      <c r="Q83" s="58"/>
      <c r="R83" s="119">
        <f>R84</f>
        <v>1.4626300000000001</v>
      </c>
      <c r="S83" s="58"/>
      <c r="T83" s="120">
        <f>T84</f>
        <v>8.08</v>
      </c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T83" s="17" t="s">
        <v>64</v>
      </c>
      <c r="AU83" s="17" t="s">
        <v>94</v>
      </c>
      <c r="BK83" s="121">
        <f>BK84</f>
        <v>37483.699999999997</v>
      </c>
    </row>
    <row r="84" spans="1:65" s="12" customFormat="1" ht="25.95" customHeight="1" x14ac:dyDescent="0.25">
      <c r="B84" s="122"/>
      <c r="D84" s="123" t="s">
        <v>64</v>
      </c>
      <c r="E84" s="124" t="s">
        <v>112</v>
      </c>
      <c r="F84" s="124" t="s">
        <v>113</v>
      </c>
      <c r="J84" s="125">
        <f>BK84</f>
        <v>37483.699999999997</v>
      </c>
      <c r="L84" s="122"/>
      <c r="M84" s="126"/>
      <c r="N84" s="127"/>
      <c r="O84" s="127"/>
      <c r="P84" s="128">
        <f>P85+P94+P99</f>
        <v>41.038330000000002</v>
      </c>
      <c r="Q84" s="127"/>
      <c r="R84" s="128">
        <f>R85+R94+R99</f>
        <v>1.4626300000000001</v>
      </c>
      <c r="S84" s="127"/>
      <c r="T84" s="129">
        <f>T85+T94+T99</f>
        <v>8.08</v>
      </c>
      <c r="AR84" s="123" t="s">
        <v>71</v>
      </c>
      <c r="AT84" s="130" t="s">
        <v>64</v>
      </c>
      <c r="AU84" s="130" t="s">
        <v>65</v>
      </c>
      <c r="AY84" s="123" t="s">
        <v>114</v>
      </c>
      <c r="BK84" s="131">
        <f>BK85+BK94+BK99</f>
        <v>37483.699999999997</v>
      </c>
    </row>
    <row r="85" spans="1:65" s="12" customFormat="1" ht="22.95" customHeight="1" x14ac:dyDescent="0.25">
      <c r="B85" s="122"/>
      <c r="D85" s="123" t="s">
        <v>64</v>
      </c>
      <c r="E85" s="132" t="s">
        <v>71</v>
      </c>
      <c r="F85" s="132" t="s">
        <v>115</v>
      </c>
      <c r="J85" s="133">
        <f>BK85</f>
        <v>17909.7</v>
      </c>
      <c r="L85" s="122"/>
      <c r="M85" s="126"/>
      <c r="N85" s="127"/>
      <c r="O85" s="127"/>
      <c r="P85" s="128">
        <f>SUM(P86:P93)</f>
        <v>24.720330000000001</v>
      </c>
      <c r="Q85" s="127"/>
      <c r="R85" s="128">
        <f>SUM(R86:R93)</f>
        <v>1.3140000000000001</v>
      </c>
      <c r="S85" s="127"/>
      <c r="T85" s="129">
        <f>SUM(T86:T93)</f>
        <v>0</v>
      </c>
      <c r="AR85" s="123" t="s">
        <v>71</v>
      </c>
      <c r="AT85" s="130" t="s">
        <v>64</v>
      </c>
      <c r="AU85" s="130" t="s">
        <v>71</v>
      </c>
      <c r="AY85" s="123" t="s">
        <v>114</v>
      </c>
      <c r="BK85" s="131">
        <f>SUM(BK86:BK93)</f>
        <v>17909.7</v>
      </c>
    </row>
    <row r="86" spans="1:65" s="2" customFormat="1" ht="16.5" customHeight="1" x14ac:dyDescent="0.2">
      <c r="A86" s="29"/>
      <c r="B86" s="134"/>
      <c r="C86" s="135" t="s">
        <v>71</v>
      </c>
      <c r="D86" s="135" t="s">
        <v>116</v>
      </c>
      <c r="E86" s="136" t="s">
        <v>117</v>
      </c>
      <c r="F86" s="137" t="s">
        <v>118</v>
      </c>
      <c r="G86" s="138" t="s">
        <v>119</v>
      </c>
      <c r="H86" s="139">
        <v>13.99</v>
      </c>
      <c r="I86" s="140">
        <v>850</v>
      </c>
      <c r="J86" s="140">
        <f>ROUND(I86*H86,2)</f>
        <v>11891.5</v>
      </c>
      <c r="K86" s="137" t="s">
        <v>120</v>
      </c>
      <c r="L86" s="30"/>
      <c r="M86" s="141" t="s">
        <v>3</v>
      </c>
      <c r="N86" s="142" t="s">
        <v>36</v>
      </c>
      <c r="O86" s="143">
        <v>0.67600000000000005</v>
      </c>
      <c r="P86" s="143">
        <f>O86*H86</f>
        <v>9.4572400000000005</v>
      </c>
      <c r="Q86" s="143">
        <v>0</v>
      </c>
      <c r="R86" s="143">
        <f>Q86*H86</f>
        <v>0</v>
      </c>
      <c r="S86" s="143">
        <v>0</v>
      </c>
      <c r="T86" s="144">
        <f>S86*H86</f>
        <v>0</v>
      </c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R86" s="145" t="s">
        <v>121</v>
      </c>
      <c r="AT86" s="145" t="s">
        <v>116</v>
      </c>
      <c r="AU86" s="145" t="s">
        <v>73</v>
      </c>
      <c r="AY86" s="17" t="s">
        <v>114</v>
      </c>
      <c r="BE86" s="146">
        <f>IF(N86="základní",J86,0)</f>
        <v>11891.5</v>
      </c>
      <c r="BF86" s="146">
        <f>IF(N86="snížená",J86,0)</f>
        <v>0</v>
      </c>
      <c r="BG86" s="146">
        <f>IF(N86="zákl. přenesená",J86,0)</f>
        <v>0</v>
      </c>
      <c r="BH86" s="146">
        <f>IF(N86="sníž. přenesená",J86,0)</f>
        <v>0</v>
      </c>
      <c r="BI86" s="146">
        <f>IF(N86="nulová",J86,0)</f>
        <v>0</v>
      </c>
      <c r="BJ86" s="17" t="s">
        <v>71</v>
      </c>
      <c r="BK86" s="146">
        <f>ROUND(I86*H86,2)</f>
        <v>11891.5</v>
      </c>
      <c r="BL86" s="17" t="s">
        <v>121</v>
      </c>
      <c r="BM86" s="145" t="s">
        <v>122</v>
      </c>
    </row>
    <row r="87" spans="1:65" s="13" customFormat="1" x14ac:dyDescent="0.2">
      <c r="B87" s="147"/>
      <c r="D87" s="148" t="s">
        <v>123</v>
      </c>
      <c r="E87" s="149" t="s">
        <v>3</v>
      </c>
      <c r="F87" s="150" t="s">
        <v>124</v>
      </c>
      <c r="H87" s="151">
        <v>16</v>
      </c>
      <c r="L87" s="147"/>
      <c r="M87" s="152"/>
      <c r="N87" s="153"/>
      <c r="O87" s="153"/>
      <c r="P87" s="153"/>
      <c r="Q87" s="153"/>
      <c r="R87" s="153"/>
      <c r="S87" s="153"/>
      <c r="T87" s="154"/>
      <c r="AT87" s="149" t="s">
        <v>123</v>
      </c>
      <c r="AU87" s="149" t="s">
        <v>73</v>
      </c>
      <c r="AV87" s="13" t="s">
        <v>73</v>
      </c>
      <c r="AW87" s="13" t="s">
        <v>27</v>
      </c>
      <c r="AX87" s="13" t="s">
        <v>65</v>
      </c>
      <c r="AY87" s="149" t="s">
        <v>114</v>
      </c>
    </row>
    <row r="88" spans="1:65" s="13" customFormat="1" x14ac:dyDescent="0.2">
      <c r="B88" s="147"/>
      <c r="D88" s="148" t="s">
        <v>123</v>
      </c>
      <c r="E88" s="149" t="s">
        <v>3</v>
      </c>
      <c r="F88" s="150" t="s">
        <v>125</v>
      </c>
      <c r="H88" s="151">
        <v>-2.0099999999999998</v>
      </c>
      <c r="L88" s="147"/>
      <c r="M88" s="152"/>
      <c r="N88" s="153"/>
      <c r="O88" s="153"/>
      <c r="P88" s="153"/>
      <c r="Q88" s="153"/>
      <c r="R88" s="153"/>
      <c r="S88" s="153"/>
      <c r="T88" s="154"/>
      <c r="AT88" s="149" t="s">
        <v>123</v>
      </c>
      <c r="AU88" s="149" t="s">
        <v>73</v>
      </c>
      <c r="AV88" s="13" t="s">
        <v>73</v>
      </c>
      <c r="AW88" s="13" t="s">
        <v>27</v>
      </c>
      <c r="AX88" s="13" t="s">
        <v>65</v>
      </c>
      <c r="AY88" s="149" t="s">
        <v>114</v>
      </c>
    </row>
    <row r="89" spans="1:65" s="14" customFormat="1" x14ac:dyDescent="0.2">
      <c r="B89" s="155"/>
      <c r="D89" s="148" t="s">
        <v>123</v>
      </c>
      <c r="E89" s="156" t="s">
        <v>3</v>
      </c>
      <c r="F89" s="157" t="s">
        <v>126</v>
      </c>
      <c r="H89" s="158">
        <v>13.99</v>
      </c>
      <c r="L89" s="155"/>
      <c r="M89" s="159"/>
      <c r="N89" s="160"/>
      <c r="O89" s="160"/>
      <c r="P89" s="160"/>
      <c r="Q89" s="160"/>
      <c r="R89" s="160"/>
      <c r="S89" s="160"/>
      <c r="T89" s="161"/>
      <c r="AT89" s="156" t="s">
        <v>123</v>
      </c>
      <c r="AU89" s="156" t="s">
        <v>73</v>
      </c>
      <c r="AV89" s="14" t="s">
        <v>121</v>
      </c>
      <c r="AW89" s="14" t="s">
        <v>27</v>
      </c>
      <c r="AX89" s="14" t="s">
        <v>71</v>
      </c>
      <c r="AY89" s="156" t="s">
        <v>114</v>
      </c>
    </row>
    <row r="90" spans="1:65" s="2" customFormat="1" ht="16.5" customHeight="1" x14ac:dyDescent="0.2">
      <c r="A90" s="29"/>
      <c r="B90" s="134"/>
      <c r="C90" s="162" t="s">
        <v>127</v>
      </c>
      <c r="D90" s="162" t="s">
        <v>128</v>
      </c>
      <c r="E90" s="163" t="s">
        <v>129</v>
      </c>
      <c r="F90" s="164" t="s">
        <v>130</v>
      </c>
      <c r="G90" s="165" t="s">
        <v>131</v>
      </c>
      <c r="H90" s="166">
        <v>4</v>
      </c>
      <c r="I90" s="167">
        <v>500</v>
      </c>
      <c r="J90" s="167">
        <f>ROUND(I90*H90,2)</f>
        <v>2000</v>
      </c>
      <c r="K90" s="164" t="s">
        <v>120</v>
      </c>
      <c r="L90" s="168"/>
      <c r="M90" s="169" t="s">
        <v>3</v>
      </c>
      <c r="N90" s="170" t="s">
        <v>36</v>
      </c>
      <c r="O90" s="143">
        <v>0</v>
      </c>
      <c r="P90" s="143">
        <f>O90*H90</f>
        <v>0</v>
      </c>
      <c r="Q90" s="143">
        <v>6.5000000000000002E-2</v>
      </c>
      <c r="R90" s="143">
        <f>Q90*H90</f>
        <v>0.26</v>
      </c>
      <c r="S90" s="143">
        <v>0</v>
      </c>
      <c r="T90" s="144">
        <f>S90*H90</f>
        <v>0</v>
      </c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R90" s="145" t="s">
        <v>132</v>
      </c>
      <c r="AT90" s="145" t="s">
        <v>128</v>
      </c>
      <c r="AU90" s="145" t="s">
        <v>73</v>
      </c>
      <c r="AY90" s="17" t="s">
        <v>114</v>
      </c>
      <c r="BE90" s="146">
        <f>IF(N90="základní",J90,0)</f>
        <v>2000</v>
      </c>
      <c r="BF90" s="146">
        <f>IF(N90="snížená",J90,0)</f>
        <v>0</v>
      </c>
      <c r="BG90" s="146">
        <f>IF(N90="zákl. přenesená",J90,0)</f>
        <v>0</v>
      </c>
      <c r="BH90" s="146">
        <f>IF(N90="sníž. přenesená",J90,0)</f>
        <v>0</v>
      </c>
      <c r="BI90" s="146">
        <f>IF(N90="nulová",J90,0)</f>
        <v>0</v>
      </c>
      <c r="BJ90" s="17" t="s">
        <v>71</v>
      </c>
      <c r="BK90" s="146">
        <f>ROUND(I90*H90,2)</f>
        <v>2000</v>
      </c>
      <c r="BL90" s="17" t="s">
        <v>121</v>
      </c>
      <c r="BM90" s="145" t="s">
        <v>133</v>
      </c>
    </row>
    <row r="91" spans="1:65" s="2" customFormat="1" ht="16.5" customHeight="1" x14ac:dyDescent="0.2">
      <c r="A91" s="29"/>
      <c r="B91" s="134"/>
      <c r="C91" s="162" t="s">
        <v>73</v>
      </c>
      <c r="D91" s="162" t="s">
        <v>128</v>
      </c>
      <c r="E91" s="163" t="s">
        <v>134</v>
      </c>
      <c r="F91" s="164" t="s">
        <v>135</v>
      </c>
      <c r="G91" s="165" t="s">
        <v>131</v>
      </c>
      <c r="H91" s="166">
        <v>1</v>
      </c>
      <c r="I91" s="167">
        <v>1500</v>
      </c>
      <c r="J91" s="167">
        <f>ROUND(I91*H91,2)</f>
        <v>1500</v>
      </c>
      <c r="K91" s="164" t="s">
        <v>120</v>
      </c>
      <c r="L91" s="168"/>
      <c r="M91" s="169" t="s">
        <v>3</v>
      </c>
      <c r="N91" s="170" t="s">
        <v>36</v>
      </c>
      <c r="O91" s="143">
        <v>0</v>
      </c>
      <c r="P91" s="143">
        <f>O91*H91</f>
        <v>0</v>
      </c>
      <c r="Q91" s="143">
        <v>1.054</v>
      </c>
      <c r="R91" s="143">
        <f>Q91*H91</f>
        <v>1.054</v>
      </c>
      <c r="S91" s="143">
        <v>0</v>
      </c>
      <c r="T91" s="144">
        <f>S91*H91</f>
        <v>0</v>
      </c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R91" s="145" t="s">
        <v>132</v>
      </c>
      <c r="AT91" s="145" t="s">
        <v>128</v>
      </c>
      <c r="AU91" s="145" t="s">
        <v>73</v>
      </c>
      <c r="AY91" s="17" t="s">
        <v>114</v>
      </c>
      <c r="BE91" s="146">
        <f>IF(N91="základní",J91,0)</f>
        <v>1500</v>
      </c>
      <c r="BF91" s="146">
        <f>IF(N91="snížená",J91,0)</f>
        <v>0</v>
      </c>
      <c r="BG91" s="146">
        <f>IF(N91="zákl. přenesená",J91,0)</f>
        <v>0</v>
      </c>
      <c r="BH91" s="146">
        <f>IF(N91="sníž. přenesená",J91,0)</f>
        <v>0</v>
      </c>
      <c r="BI91" s="146">
        <f>IF(N91="nulová",J91,0)</f>
        <v>0</v>
      </c>
      <c r="BJ91" s="17" t="s">
        <v>71</v>
      </c>
      <c r="BK91" s="146">
        <f>ROUND(I91*H91,2)</f>
        <v>1500</v>
      </c>
      <c r="BL91" s="17" t="s">
        <v>121</v>
      </c>
      <c r="BM91" s="145" t="s">
        <v>136</v>
      </c>
    </row>
    <row r="92" spans="1:65" s="2" customFormat="1" ht="16.5" customHeight="1" x14ac:dyDescent="0.2">
      <c r="A92" s="29"/>
      <c r="B92" s="134"/>
      <c r="C92" s="135" t="s">
        <v>132</v>
      </c>
      <c r="D92" s="135" t="s">
        <v>116</v>
      </c>
      <c r="E92" s="136" t="s">
        <v>137</v>
      </c>
      <c r="F92" s="137" t="s">
        <v>138</v>
      </c>
      <c r="G92" s="138" t="s">
        <v>119</v>
      </c>
      <c r="H92" s="139">
        <v>13.99</v>
      </c>
      <c r="I92" s="140">
        <v>80</v>
      </c>
      <c r="J92" s="140">
        <f>ROUND(I92*H92,2)</f>
        <v>1119.2</v>
      </c>
      <c r="K92" s="137" t="s">
        <v>120</v>
      </c>
      <c r="L92" s="30"/>
      <c r="M92" s="141" t="s">
        <v>3</v>
      </c>
      <c r="N92" s="142" t="s">
        <v>36</v>
      </c>
      <c r="O92" s="143">
        <v>1.014</v>
      </c>
      <c r="P92" s="143">
        <f>O92*H92</f>
        <v>14.18586</v>
      </c>
      <c r="Q92" s="143">
        <v>0</v>
      </c>
      <c r="R92" s="143">
        <f>Q92*H92</f>
        <v>0</v>
      </c>
      <c r="S92" s="143">
        <v>0</v>
      </c>
      <c r="T92" s="144">
        <f>S92*H92</f>
        <v>0</v>
      </c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R92" s="145" t="s">
        <v>121</v>
      </c>
      <c r="AT92" s="145" t="s">
        <v>116</v>
      </c>
      <c r="AU92" s="145" t="s">
        <v>73</v>
      </c>
      <c r="AY92" s="17" t="s">
        <v>114</v>
      </c>
      <c r="BE92" s="146">
        <f>IF(N92="základní",J92,0)</f>
        <v>1119.2</v>
      </c>
      <c r="BF92" s="146">
        <f>IF(N92="snížená",J92,0)</f>
        <v>0</v>
      </c>
      <c r="BG92" s="146">
        <f>IF(N92="zákl. přenesená",J92,0)</f>
        <v>0</v>
      </c>
      <c r="BH92" s="146">
        <f>IF(N92="sníž. přenesená",J92,0)</f>
        <v>0</v>
      </c>
      <c r="BI92" s="146">
        <f>IF(N92="nulová",J92,0)</f>
        <v>0</v>
      </c>
      <c r="BJ92" s="17" t="s">
        <v>71</v>
      </c>
      <c r="BK92" s="146">
        <f>ROUND(I92*H92,2)</f>
        <v>1119.2</v>
      </c>
      <c r="BL92" s="17" t="s">
        <v>121</v>
      </c>
      <c r="BM92" s="145" t="s">
        <v>139</v>
      </c>
    </row>
    <row r="93" spans="1:65" s="2" customFormat="1" ht="16.5" customHeight="1" x14ac:dyDescent="0.2">
      <c r="A93" s="29"/>
      <c r="B93" s="134"/>
      <c r="C93" s="135" t="s">
        <v>140</v>
      </c>
      <c r="D93" s="135" t="s">
        <v>116</v>
      </c>
      <c r="E93" s="136" t="s">
        <v>141</v>
      </c>
      <c r="F93" s="137" t="s">
        <v>142</v>
      </c>
      <c r="G93" s="138" t="s">
        <v>119</v>
      </c>
      <c r="H93" s="139">
        <v>13.99</v>
      </c>
      <c r="I93" s="140">
        <v>100</v>
      </c>
      <c r="J93" s="140">
        <f>ROUND(I93*H93,2)</f>
        <v>1399</v>
      </c>
      <c r="K93" s="137" t="s">
        <v>120</v>
      </c>
      <c r="L93" s="30"/>
      <c r="M93" s="141" t="s">
        <v>3</v>
      </c>
      <c r="N93" s="142" t="s">
        <v>36</v>
      </c>
      <c r="O93" s="143">
        <v>7.6999999999999999E-2</v>
      </c>
      <c r="P93" s="143">
        <f>O93*H93</f>
        <v>1.0772299999999999</v>
      </c>
      <c r="Q93" s="143">
        <v>0</v>
      </c>
      <c r="R93" s="143">
        <f>Q93*H93</f>
        <v>0</v>
      </c>
      <c r="S93" s="143">
        <v>0</v>
      </c>
      <c r="T93" s="144">
        <f>S93*H93</f>
        <v>0</v>
      </c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R93" s="145" t="s">
        <v>121</v>
      </c>
      <c r="AT93" s="145" t="s">
        <v>116</v>
      </c>
      <c r="AU93" s="145" t="s">
        <v>73</v>
      </c>
      <c r="AY93" s="17" t="s">
        <v>114</v>
      </c>
      <c r="BE93" s="146">
        <f>IF(N93="základní",J93,0)</f>
        <v>1399</v>
      </c>
      <c r="BF93" s="146">
        <f>IF(N93="snížená",J93,0)</f>
        <v>0</v>
      </c>
      <c r="BG93" s="146">
        <f>IF(N93="zákl. přenesená",J93,0)</f>
        <v>0</v>
      </c>
      <c r="BH93" s="146">
        <f>IF(N93="sníž. přenesená",J93,0)</f>
        <v>0</v>
      </c>
      <c r="BI93" s="146">
        <f>IF(N93="nulová",J93,0)</f>
        <v>0</v>
      </c>
      <c r="BJ93" s="17" t="s">
        <v>71</v>
      </c>
      <c r="BK93" s="146">
        <f>ROUND(I93*H93,2)</f>
        <v>1399</v>
      </c>
      <c r="BL93" s="17" t="s">
        <v>121</v>
      </c>
      <c r="BM93" s="145" t="s">
        <v>143</v>
      </c>
    </row>
    <row r="94" spans="1:65" s="12" customFormat="1" ht="22.95" customHeight="1" x14ac:dyDescent="0.25">
      <c r="B94" s="122"/>
      <c r="D94" s="123" t="s">
        <v>64</v>
      </c>
      <c r="E94" s="132" t="s">
        <v>132</v>
      </c>
      <c r="F94" s="132" t="s">
        <v>144</v>
      </c>
      <c r="J94" s="133">
        <f>BK94</f>
        <v>15074</v>
      </c>
      <c r="L94" s="122"/>
      <c r="M94" s="126"/>
      <c r="N94" s="127"/>
      <c r="O94" s="127"/>
      <c r="P94" s="128">
        <f>SUM(P95:P98)</f>
        <v>16.317999999999998</v>
      </c>
      <c r="Q94" s="127"/>
      <c r="R94" s="128">
        <f>SUM(R95:R98)</f>
        <v>4.7629999999999999E-2</v>
      </c>
      <c r="S94" s="127"/>
      <c r="T94" s="129">
        <f>SUM(T95:T98)</f>
        <v>8.08</v>
      </c>
      <c r="AR94" s="123" t="s">
        <v>71</v>
      </c>
      <c r="AT94" s="130" t="s">
        <v>64</v>
      </c>
      <c r="AU94" s="130" t="s">
        <v>71</v>
      </c>
      <c r="AY94" s="123" t="s">
        <v>114</v>
      </c>
      <c r="BK94" s="131">
        <f>SUM(BK95:BK98)</f>
        <v>15074</v>
      </c>
    </row>
    <row r="95" spans="1:65" s="2" customFormat="1" ht="16.5" customHeight="1" x14ac:dyDescent="0.2">
      <c r="A95" s="29"/>
      <c r="B95" s="134"/>
      <c r="C95" s="135" t="s">
        <v>145</v>
      </c>
      <c r="D95" s="135" t="s">
        <v>116</v>
      </c>
      <c r="E95" s="136" t="s">
        <v>146</v>
      </c>
      <c r="F95" s="137" t="s">
        <v>147</v>
      </c>
      <c r="G95" s="138" t="s">
        <v>119</v>
      </c>
      <c r="H95" s="139">
        <v>4</v>
      </c>
      <c r="I95" s="140">
        <v>2560</v>
      </c>
      <c r="J95" s="140">
        <f>ROUND(I95*H95,2)</f>
        <v>10240</v>
      </c>
      <c r="K95" s="137" t="s">
        <v>3</v>
      </c>
      <c r="L95" s="30"/>
      <c r="M95" s="141" t="s">
        <v>3</v>
      </c>
      <c r="N95" s="142" t="s">
        <v>36</v>
      </c>
      <c r="O95" s="143">
        <v>2.177</v>
      </c>
      <c r="P95" s="143">
        <f>O95*H95</f>
        <v>8.7080000000000002</v>
      </c>
      <c r="Q95" s="143">
        <v>0</v>
      </c>
      <c r="R95" s="143">
        <f>Q95*H95</f>
        <v>0</v>
      </c>
      <c r="S95" s="143">
        <v>1.92</v>
      </c>
      <c r="T95" s="144">
        <f>S95*H95</f>
        <v>7.68</v>
      </c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R95" s="145" t="s">
        <v>121</v>
      </c>
      <c r="AT95" s="145" t="s">
        <v>116</v>
      </c>
      <c r="AU95" s="145" t="s">
        <v>73</v>
      </c>
      <c r="AY95" s="17" t="s">
        <v>114</v>
      </c>
      <c r="BE95" s="146">
        <f>IF(N95="základní",J95,0)</f>
        <v>10240</v>
      </c>
      <c r="BF95" s="146">
        <f>IF(N95="snížená",J95,0)</f>
        <v>0</v>
      </c>
      <c r="BG95" s="146">
        <f>IF(N95="zákl. přenesená",J95,0)</f>
        <v>0</v>
      </c>
      <c r="BH95" s="146">
        <f>IF(N95="sníž. přenesená",J95,0)</f>
        <v>0</v>
      </c>
      <c r="BI95" s="146">
        <f>IF(N95="nulová",J95,0)</f>
        <v>0</v>
      </c>
      <c r="BJ95" s="17" t="s">
        <v>71</v>
      </c>
      <c r="BK95" s="146">
        <f>ROUND(I95*H95,2)</f>
        <v>10240</v>
      </c>
      <c r="BL95" s="17" t="s">
        <v>121</v>
      </c>
      <c r="BM95" s="145" t="s">
        <v>148</v>
      </c>
    </row>
    <row r="96" spans="1:65" s="2" customFormat="1" ht="16.5" customHeight="1" x14ac:dyDescent="0.2">
      <c r="A96" s="29"/>
      <c r="B96" s="134"/>
      <c r="C96" s="135" t="s">
        <v>149</v>
      </c>
      <c r="D96" s="135" t="s">
        <v>116</v>
      </c>
      <c r="E96" s="136" t="s">
        <v>150</v>
      </c>
      <c r="F96" s="137" t="s">
        <v>151</v>
      </c>
      <c r="G96" s="138" t="s">
        <v>131</v>
      </c>
      <c r="H96" s="139">
        <v>1</v>
      </c>
      <c r="I96" s="140">
        <v>902</v>
      </c>
      <c r="J96" s="140">
        <f>ROUND(I96*H96,2)</f>
        <v>902</v>
      </c>
      <c r="K96" s="137" t="s">
        <v>120</v>
      </c>
      <c r="L96" s="30"/>
      <c r="M96" s="141" t="s">
        <v>3</v>
      </c>
      <c r="N96" s="142" t="s">
        <v>36</v>
      </c>
      <c r="O96" s="143">
        <v>1.5620000000000001</v>
      </c>
      <c r="P96" s="143">
        <f>O96*H96</f>
        <v>1.5620000000000001</v>
      </c>
      <c r="Q96" s="143">
        <v>1.0189999999999999E-2</v>
      </c>
      <c r="R96" s="143">
        <f>Q96*H96</f>
        <v>1.0189999999999999E-2</v>
      </c>
      <c r="S96" s="143">
        <v>0</v>
      </c>
      <c r="T96" s="144">
        <f>S96*H96</f>
        <v>0</v>
      </c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R96" s="145" t="s">
        <v>121</v>
      </c>
      <c r="AT96" s="145" t="s">
        <v>116</v>
      </c>
      <c r="AU96" s="145" t="s">
        <v>73</v>
      </c>
      <c r="AY96" s="17" t="s">
        <v>114</v>
      </c>
      <c r="BE96" s="146">
        <f>IF(N96="základní",J96,0)</f>
        <v>902</v>
      </c>
      <c r="BF96" s="146">
        <f>IF(N96="snížená",J96,0)</f>
        <v>0</v>
      </c>
      <c r="BG96" s="146">
        <f>IF(N96="zákl. přenesená",J96,0)</f>
        <v>0</v>
      </c>
      <c r="BH96" s="146">
        <f>IF(N96="sníž. přenesená",J96,0)</f>
        <v>0</v>
      </c>
      <c r="BI96" s="146">
        <f>IF(N96="nulová",J96,0)</f>
        <v>0</v>
      </c>
      <c r="BJ96" s="17" t="s">
        <v>71</v>
      </c>
      <c r="BK96" s="146">
        <f>ROUND(I96*H96,2)</f>
        <v>902</v>
      </c>
      <c r="BL96" s="17" t="s">
        <v>121</v>
      </c>
      <c r="BM96" s="145" t="s">
        <v>152</v>
      </c>
    </row>
    <row r="97" spans="1:65" s="2" customFormat="1" ht="16.5" customHeight="1" x14ac:dyDescent="0.2">
      <c r="A97" s="29"/>
      <c r="B97" s="134"/>
      <c r="C97" s="135" t="s">
        <v>121</v>
      </c>
      <c r="D97" s="135" t="s">
        <v>116</v>
      </c>
      <c r="E97" s="136" t="s">
        <v>153</v>
      </c>
      <c r="F97" s="137" t="s">
        <v>154</v>
      </c>
      <c r="G97" s="138" t="s">
        <v>131</v>
      </c>
      <c r="H97" s="139">
        <v>4</v>
      </c>
      <c r="I97" s="140">
        <v>383</v>
      </c>
      <c r="J97" s="140">
        <f>ROUND(I97*H97,2)</f>
        <v>1532</v>
      </c>
      <c r="K97" s="137" t="s">
        <v>120</v>
      </c>
      <c r="L97" s="30"/>
      <c r="M97" s="141" t="s">
        <v>3</v>
      </c>
      <c r="N97" s="142" t="s">
        <v>36</v>
      </c>
      <c r="O97" s="143">
        <v>0.33200000000000002</v>
      </c>
      <c r="P97" s="143">
        <f>O97*H97</f>
        <v>1.3280000000000001</v>
      </c>
      <c r="Q97" s="143">
        <v>0</v>
      </c>
      <c r="R97" s="143">
        <f>Q97*H97</f>
        <v>0</v>
      </c>
      <c r="S97" s="143">
        <v>0.1</v>
      </c>
      <c r="T97" s="144">
        <f>S97*H97</f>
        <v>0.4</v>
      </c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R97" s="145" t="s">
        <v>121</v>
      </c>
      <c r="AT97" s="145" t="s">
        <v>116</v>
      </c>
      <c r="AU97" s="145" t="s">
        <v>73</v>
      </c>
      <c r="AY97" s="17" t="s">
        <v>114</v>
      </c>
      <c r="BE97" s="146">
        <f>IF(N97="základní",J97,0)</f>
        <v>1532</v>
      </c>
      <c r="BF97" s="146">
        <f>IF(N97="snížená",J97,0)</f>
        <v>0</v>
      </c>
      <c r="BG97" s="146">
        <f>IF(N97="zákl. přenesená",J97,0)</f>
        <v>0</v>
      </c>
      <c r="BH97" s="146">
        <f>IF(N97="sníž. přenesená",J97,0)</f>
        <v>0</v>
      </c>
      <c r="BI97" s="146">
        <f>IF(N97="nulová",J97,0)</f>
        <v>0</v>
      </c>
      <c r="BJ97" s="17" t="s">
        <v>71</v>
      </c>
      <c r="BK97" s="146">
        <f>ROUND(I97*H97,2)</f>
        <v>1532</v>
      </c>
      <c r="BL97" s="17" t="s">
        <v>121</v>
      </c>
      <c r="BM97" s="145" t="s">
        <v>155</v>
      </c>
    </row>
    <row r="98" spans="1:65" s="2" customFormat="1" ht="16.5" customHeight="1" x14ac:dyDescent="0.2">
      <c r="A98" s="29"/>
      <c r="B98" s="134"/>
      <c r="C98" s="135" t="s">
        <v>156</v>
      </c>
      <c r="D98" s="135" t="s">
        <v>116</v>
      </c>
      <c r="E98" s="136" t="s">
        <v>157</v>
      </c>
      <c r="F98" s="137" t="s">
        <v>158</v>
      </c>
      <c r="G98" s="138" t="s">
        <v>131</v>
      </c>
      <c r="H98" s="139">
        <v>4</v>
      </c>
      <c r="I98" s="140">
        <v>600</v>
      </c>
      <c r="J98" s="140">
        <f>ROUND(I98*H98,2)</f>
        <v>2400</v>
      </c>
      <c r="K98" s="137" t="s">
        <v>120</v>
      </c>
      <c r="L98" s="30"/>
      <c r="M98" s="141" t="s">
        <v>3</v>
      </c>
      <c r="N98" s="142" t="s">
        <v>36</v>
      </c>
      <c r="O98" s="143">
        <v>1.18</v>
      </c>
      <c r="P98" s="143">
        <f>O98*H98</f>
        <v>4.72</v>
      </c>
      <c r="Q98" s="143">
        <v>9.3600000000000003E-3</v>
      </c>
      <c r="R98" s="143">
        <f>Q98*H98</f>
        <v>3.7440000000000001E-2</v>
      </c>
      <c r="S98" s="143">
        <v>0</v>
      </c>
      <c r="T98" s="144">
        <f>S98*H98</f>
        <v>0</v>
      </c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R98" s="145" t="s">
        <v>121</v>
      </c>
      <c r="AT98" s="145" t="s">
        <v>116</v>
      </c>
      <c r="AU98" s="145" t="s">
        <v>73</v>
      </c>
      <c r="AY98" s="17" t="s">
        <v>114</v>
      </c>
      <c r="BE98" s="146">
        <f>IF(N98="základní",J98,0)</f>
        <v>2400</v>
      </c>
      <c r="BF98" s="146">
        <f>IF(N98="snížená",J98,0)</f>
        <v>0</v>
      </c>
      <c r="BG98" s="146">
        <f>IF(N98="zákl. přenesená",J98,0)</f>
        <v>0</v>
      </c>
      <c r="BH98" s="146">
        <f>IF(N98="sníž. přenesená",J98,0)</f>
        <v>0</v>
      </c>
      <c r="BI98" s="146">
        <f>IF(N98="nulová",J98,0)</f>
        <v>0</v>
      </c>
      <c r="BJ98" s="17" t="s">
        <v>71</v>
      </c>
      <c r="BK98" s="146">
        <f>ROUND(I98*H98,2)</f>
        <v>2400</v>
      </c>
      <c r="BL98" s="17" t="s">
        <v>121</v>
      </c>
      <c r="BM98" s="145" t="s">
        <v>159</v>
      </c>
    </row>
    <row r="99" spans="1:65" s="12" customFormat="1" ht="22.95" customHeight="1" x14ac:dyDescent="0.25">
      <c r="B99" s="122"/>
      <c r="D99" s="123" t="s">
        <v>64</v>
      </c>
      <c r="E99" s="132" t="s">
        <v>140</v>
      </c>
      <c r="F99" s="132" t="s">
        <v>160</v>
      </c>
      <c r="J99" s="133">
        <f>BK99</f>
        <v>4500</v>
      </c>
      <c r="L99" s="122"/>
      <c r="M99" s="126"/>
      <c r="N99" s="127"/>
      <c r="O99" s="127"/>
      <c r="P99" s="128">
        <f>P100</f>
        <v>0</v>
      </c>
      <c r="Q99" s="127"/>
      <c r="R99" s="128">
        <f>R100</f>
        <v>0.10100000000000001</v>
      </c>
      <c r="S99" s="127"/>
      <c r="T99" s="129">
        <f>T100</f>
        <v>0</v>
      </c>
      <c r="AR99" s="123" t="s">
        <v>71</v>
      </c>
      <c r="AT99" s="130" t="s">
        <v>64</v>
      </c>
      <c r="AU99" s="130" t="s">
        <v>71</v>
      </c>
      <c r="AY99" s="123" t="s">
        <v>114</v>
      </c>
      <c r="BK99" s="131">
        <f>BK100</f>
        <v>4500</v>
      </c>
    </row>
    <row r="100" spans="1:65" s="2" customFormat="1" ht="16.5" customHeight="1" x14ac:dyDescent="0.2">
      <c r="A100" s="29"/>
      <c r="B100" s="134"/>
      <c r="C100" s="162" t="s">
        <v>161</v>
      </c>
      <c r="D100" s="162" t="s">
        <v>128</v>
      </c>
      <c r="E100" s="163" t="s">
        <v>162</v>
      </c>
      <c r="F100" s="164" t="s">
        <v>163</v>
      </c>
      <c r="G100" s="165" t="s">
        <v>131</v>
      </c>
      <c r="H100" s="166">
        <v>1</v>
      </c>
      <c r="I100" s="167">
        <v>4500</v>
      </c>
      <c r="J100" s="167">
        <f>ROUND(I100*H100,2)</f>
        <v>4500</v>
      </c>
      <c r="K100" s="164" t="s">
        <v>120</v>
      </c>
      <c r="L100" s="168"/>
      <c r="M100" s="171" t="s">
        <v>3</v>
      </c>
      <c r="N100" s="172" t="s">
        <v>36</v>
      </c>
      <c r="O100" s="173">
        <v>0</v>
      </c>
      <c r="P100" s="173">
        <f>O100*H100</f>
        <v>0</v>
      </c>
      <c r="Q100" s="173">
        <v>0.10100000000000001</v>
      </c>
      <c r="R100" s="173">
        <f>Q100*H100</f>
        <v>0.10100000000000001</v>
      </c>
      <c r="S100" s="173">
        <v>0</v>
      </c>
      <c r="T100" s="174">
        <f>S100*H100</f>
        <v>0</v>
      </c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R100" s="145" t="s">
        <v>132</v>
      </c>
      <c r="AT100" s="145" t="s">
        <v>128</v>
      </c>
      <c r="AU100" s="145" t="s">
        <v>73</v>
      </c>
      <c r="AY100" s="17" t="s">
        <v>114</v>
      </c>
      <c r="BE100" s="146">
        <f>IF(N100="základní",J100,0)</f>
        <v>4500</v>
      </c>
      <c r="BF100" s="146">
        <f>IF(N100="snížená",J100,0)</f>
        <v>0</v>
      </c>
      <c r="BG100" s="146">
        <f>IF(N100="zákl. přenesená",J100,0)</f>
        <v>0</v>
      </c>
      <c r="BH100" s="146">
        <f>IF(N100="sníž. přenesená",J100,0)</f>
        <v>0</v>
      </c>
      <c r="BI100" s="146">
        <f>IF(N100="nulová",J100,0)</f>
        <v>0</v>
      </c>
      <c r="BJ100" s="17" t="s">
        <v>71</v>
      </c>
      <c r="BK100" s="146">
        <f>ROUND(I100*H100,2)</f>
        <v>4500</v>
      </c>
      <c r="BL100" s="17" t="s">
        <v>121</v>
      </c>
      <c r="BM100" s="145" t="s">
        <v>164</v>
      </c>
    </row>
    <row r="101" spans="1:65" s="2" customFormat="1" ht="7.05" customHeight="1" x14ac:dyDescent="0.2">
      <c r="A101" s="29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30"/>
      <c r="M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</sheetData>
  <autoFilter ref="C82:K100" xr:uid="{00000000-0009-0000-0000-000001000000}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140"/>
  <sheetViews>
    <sheetView showGridLines="0" workbookViewId="0"/>
  </sheetViews>
  <sheetFormatPr defaultRowHeight="10.199999999999999" x14ac:dyDescent="0.2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100.7109375" style="1" customWidth="1"/>
    <col min="7" max="7" width="7" style="1" customWidth="1"/>
    <col min="8" max="8" width="11.42578125" style="1" customWidth="1"/>
    <col min="9" max="11" width="20.140625" style="1" customWidth="1"/>
    <col min="12" max="12" width="9.28515625" style="1" customWidth="1"/>
    <col min="13" max="13" width="10.71093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x14ac:dyDescent="0.2">
      <c r="A1" s="85"/>
    </row>
    <row r="2" spans="1:46" s="1" customFormat="1" ht="37.049999999999997" customHeight="1" x14ac:dyDescent="0.2">
      <c r="L2" s="311" t="s">
        <v>6</v>
      </c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7" t="s">
        <v>76</v>
      </c>
    </row>
    <row r="3" spans="1:46" s="1" customFormat="1" ht="7.0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5.05" customHeight="1" x14ac:dyDescent="0.2">
      <c r="B4" s="20"/>
      <c r="D4" s="21" t="s">
        <v>89</v>
      </c>
      <c r="L4" s="20"/>
      <c r="M4" s="86" t="s">
        <v>11</v>
      </c>
      <c r="AT4" s="17" t="s">
        <v>4</v>
      </c>
    </row>
    <row r="5" spans="1:46" s="1" customFormat="1" ht="7.05" customHeight="1" x14ac:dyDescent="0.2">
      <c r="B5" s="20"/>
      <c r="L5" s="20"/>
    </row>
    <row r="6" spans="1:46" s="1" customFormat="1" ht="12" customHeight="1" x14ac:dyDescent="0.2">
      <c r="B6" s="20"/>
      <c r="D6" s="26" t="s">
        <v>15</v>
      </c>
      <c r="L6" s="20"/>
    </row>
    <row r="7" spans="1:46" s="1" customFormat="1" ht="16.5" customHeight="1" x14ac:dyDescent="0.2">
      <c r="B7" s="20"/>
      <c r="E7" s="317" t="str">
        <f>'Rekapitulace stavby'!K6</f>
        <v>Vícepráce Bukovany</v>
      </c>
      <c r="F7" s="318"/>
      <c r="G7" s="318"/>
      <c r="H7" s="318"/>
      <c r="L7" s="20"/>
    </row>
    <row r="8" spans="1:46" s="2" customFormat="1" ht="12" customHeight="1" x14ac:dyDescent="0.2">
      <c r="A8" s="29"/>
      <c r="B8" s="30"/>
      <c r="C8" s="29"/>
      <c r="D8" s="26" t="s">
        <v>90</v>
      </c>
      <c r="E8" s="29"/>
      <c r="F8" s="29"/>
      <c r="G8" s="29"/>
      <c r="H8" s="29"/>
      <c r="I8" s="29"/>
      <c r="J8" s="29"/>
      <c r="K8" s="29"/>
      <c r="L8" s="87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 x14ac:dyDescent="0.2">
      <c r="A9" s="29"/>
      <c r="B9" s="30"/>
      <c r="C9" s="29"/>
      <c r="D9" s="29"/>
      <c r="E9" s="283" t="s">
        <v>165</v>
      </c>
      <c r="F9" s="316"/>
      <c r="G9" s="316"/>
      <c r="H9" s="316"/>
      <c r="I9" s="29"/>
      <c r="J9" s="29"/>
      <c r="K9" s="29"/>
      <c r="L9" s="87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x14ac:dyDescent="0.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87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 x14ac:dyDescent="0.2">
      <c r="A11" s="29"/>
      <c r="B11" s="30"/>
      <c r="C11" s="29"/>
      <c r="D11" s="26" t="s">
        <v>17</v>
      </c>
      <c r="E11" s="29"/>
      <c r="F11" s="24" t="s">
        <v>3</v>
      </c>
      <c r="G11" s="29"/>
      <c r="H11" s="29"/>
      <c r="I11" s="26" t="s">
        <v>18</v>
      </c>
      <c r="J11" s="24" t="s">
        <v>3</v>
      </c>
      <c r="K11" s="29"/>
      <c r="L11" s="87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">
      <c r="A12" s="29"/>
      <c r="B12" s="30"/>
      <c r="C12" s="29"/>
      <c r="D12" s="26" t="s">
        <v>19</v>
      </c>
      <c r="E12" s="29"/>
      <c r="F12" s="24" t="s">
        <v>20</v>
      </c>
      <c r="G12" s="29"/>
      <c r="H12" s="29"/>
      <c r="I12" s="26" t="s">
        <v>21</v>
      </c>
      <c r="J12" s="47">
        <f>'Rekapitulace stavby'!AN8</f>
        <v>44160</v>
      </c>
      <c r="K12" s="29"/>
      <c r="L12" s="87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5" customHeight="1" x14ac:dyDescent="0.2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87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6" t="s">
        <v>22</v>
      </c>
      <c r="E14" s="29"/>
      <c r="F14" s="29"/>
      <c r="G14" s="29"/>
      <c r="H14" s="29"/>
      <c r="I14" s="26" t="s">
        <v>23</v>
      </c>
      <c r="J14" s="24" t="str">
        <f>IF('Rekapitulace stavby'!AN10="","",'Rekapitulace stavby'!AN10)</f>
        <v/>
      </c>
      <c r="K14" s="29"/>
      <c r="L14" s="87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 x14ac:dyDescent="0.2">
      <c r="A15" s="29"/>
      <c r="B15" s="30"/>
      <c r="C15" s="29"/>
      <c r="D15" s="29"/>
      <c r="E15" s="24" t="str">
        <f>IF('Rekapitulace stavby'!E11="","",'Rekapitulace stavby'!E11)</f>
        <v xml:space="preserve"> </v>
      </c>
      <c r="F15" s="29"/>
      <c r="G15" s="29"/>
      <c r="H15" s="29"/>
      <c r="I15" s="26" t="s">
        <v>24</v>
      </c>
      <c r="J15" s="24" t="str">
        <f>IF('Rekapitulace stavby'!AN11="","",'Rekapitulace stavby'!AN11)</f>
        <v/>
      </c>
      <c r="K15" s="29"/>
      <c r="L15" s="87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7.05" customHeight="1" x14ac:dyDescent="0.2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87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 x14ac:dyDescent="0.2">
      <c r="A17" s="29"/>
      <c r="B17" s="30"/>
      <c r="C17" s="29"/>
      <c r="D17" s="26" t="s">
        <v>25</v>
      </c>
      <c r="E17" s="29"/>
      <c r="F17" s="29"/>
      <c r="G17" s="29"/>
      <c r="H17" s="29"/>
      <c r="I17" s="26" t="s">
        <v>23</v>
      </c>
      <c r="J17" s="24" t="str">
        <f>'Rekapitulace stavby'!AN13</f>
        <v/>
      </c>
      <c r="K17" s="29"/>
      <c r="L17" s="87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 x14ac:dyDescent="0.2">
      <c r="A18" s="29"/>
      <c r="B18" s="30"/>
      <c r="C18" s="29"/>
      <c r="D18" s="29"/>
      <c r="E18" s="304" t="str">
        <f>'Rekapitulace stavby'!E14</f>
        <v xml:space="preserve"> </v>
      </c>
      <c r="F18" s="304"/>
      <c r="G18" s="304"/>
      <c r="H18" s="304"/>
      <c r="I18" s="26" t="s">
        <v>24</v>
      </c>
      <c r="J18" s="24" t="str">
        <f>'Rekapitulace stavby'!AN14</f>
        <v/>
      </c>
      <c r="K18" s="29"/>
      <c r="L18" s="87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7.05" customHeight="1" x14ac:dyDescent="0.2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87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 x14ac:dyDescent="0.2">
      <c r="A20" s="29"/>
      <c r="B20" s="30"/>
      <c r="C20" s="29"/>
      <c r="D20" s="26" t="s">
        <v>26</v>
      </c>
      <c r="E20" s="29"/>
      <c r="F20" s="29"/>
      <c r="G20" s="29"/>
      <c r="H20" s="29"/>
      <c r="I20" s="26" t="s">
        <v>23</v>
      </c>
      <c r="J20" s="24" t="str">
        <f>IF('Rekapitulace stavby'!AN16="","",'Rekapitulace stavby'!AN16)</f>
        <v/>
      </c>
      <c r="K20" s="29"/>
      <c r="L20" s="87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 x14ac:dyDescent="0.2">
      <c r="A21" s="29"/>
      <c r="B21" s="30"/>
      <c r="C21" s="29"/>
      <c r="D21" s="29"/>
      <c r="E21" s="24" t="str">
        <f>IF('Rekapitulace stavby'!E17="","",'Rekapitulace stavby'!E17)</f>
        <v xml:space="preserve"> </v>
      </c>
      <c r="F21" s="29"/>
      <c r="G21" s="29"/>
      <c r="H21" s="29"/>
      <c r="I21" s="26" t="s">
        <v>24</v>
      </c>
      <c r="J21" s="24" t="str">
        <f>IF('Rekapitulace stavby'!AN17="","",'Rekapitulace stavby'!AN17)</f>
        <v/>
      </c>
      <c r="K21" s="29"/>
      <c r="L21" s="87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7.05" customHeight="1" x14ac:dyDescent="0.2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87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 x14ac:dyDescent="0.2">
      <c r="A23" s="29"/>
      <c r="B23" s="30"/>
      <c r="C23" s="29"/>
      <c r="D23" s="26" t="s">
        <v>28</v>
      </c>
      <c r="E23" s="29"/>
      <c r="F23" s="29"/>
      <c r="G23" s="29"/>
      <c r="H23" s="29"/>
      <c r="I23" s="26" t="s">
        <v>23</v>
      </c>
      <c r="J23" s="24" t="str">
        <f>IF('Rekapitulace stavby'!AN19="","",'Rekapitulace stavby'!AN19)</f>
        <v/>
      </c>
      <c r="K23" s="29"/>
      <c r="L23" s="87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 x14ac:dyDescent="0.2">
      <c r="A24" s="29"/>
      <c r="B24" s="30"/>
      <c r="C24" s="29"/>
      <c r="D24" s="29"/>
      <c r="E24" s="24" t="str">
        <f>IF('Rekapitulace stavby'!E20="","",'Rekapitulace stavby'!E20)</f>
        <v xml:space="preserve"> </v>
      </c>
      <c r="F24" s="29"/>
      <c r="G24" s="29"/>
      <c r="H24" s="29"/>
      <c r="I24" s="26" t="s">
        <v>24</v>
      </c>
      <c r="J24" s="24" t="str">
        <f>IF('Rekapitulace stavby'!AN20="","",'Rekapitulace stavby'!AN20)</f>
        <v/>
      </c>
      <c r="K24" s="29"/>
      <c r="L24" s="87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7.05" customHeight="1" x14ac:dyDescent="0.2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87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 x14ac:dyDescent="0.2">
      <c r="A26" s="29"/>
      <c r="B26" s="30"/>
      <c r="C26" s="29"/>
      <c r="D26" s="26" t="s">
        <v>29</v>
      </c>
      <c r="E26" s="29"/>
      <c r="F26" s="29"/>
      <c r="G26" s="29"/>
      <c r="H26" s="29"/>
      <c r="I26" s="29"/>
      <c r="J26" s="29"/>
      <c r="K26" s="29"/>
      <c r="L26" s="87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 x14ac:dyDescent="0.2">
      <c r="A27" s="88"/>
      <c r="B27" s="89"/>
      <c r="C27" s="88"/>
      <c r="D27" s="88"/>
      <c r="E27" s="307" t="s">
        <v>3</v>
      </c>
      <c r="F27" s="307"/>
      <c r="G27" s="307"/>
      <c r="H27" s="307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s="2" customFormat="1" ht="7.05" customHeight="1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87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7.05" customHeight="1" x14ac:dyDescent="0.2">
      <c r="A29" s="29"/>
      <c r="B29" s="30"/>
      <c r="C29" s="29"/>
      <c r="D29" s="58"/>
      <c r="E29" s="58"/>
      <c r="F29" s="58"/>
      <c r="G29" s="58"/>
      <c r="H29" s="58"/>
      <c r="I29" s="58"/>
      <c r="J29" s="58"/>
      <c r="K29" s="58"/>
      <c r="L29" s="87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 x14ac:dyDescent="0.2">
      <c r="A30" s="29"/>
      <c r="B30" s="30"/>
      <c r="C30" s="29"/>
      <c r="D30" s="91" t="s">
        <v>31</v>
      </c>
      <c r="E30" s="29"/>
      <c r="F30" s="29"/>
      <c r="G30" s="29"/>
      <c r="H30" s="29"/>
      <c r="I30" s="29"/>
      <c r="J30" s="63">
        <f>ROUND(J90, 2)</f>
        <v>209985.69</v>
      </c>
      <c r="K30" s="29"/>
      <c r="L30" s="87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7.05" customHeight="1" x14ac:dyDescent="0.2">
      <c r="A31" s="29"/>
      <c r="B31" s="30"/>
      <c r="C31" s="29"/>
      <c r="D31" s="58"/>
      <c r="E31" s="58"/>
      <c r="F31" s="58"/>
      <c r="G31" s="58"/>
      <c r="H31" s="58"/>
      <c r="I31" s="58"/>
      <c r="J31" s="58"/>
      <c r="K31" s="58"/>
      <c r="L31" s="87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55" customHeight="1" x14ac:dyDescent="0.2">
      <c r="A32" s="29"/>
      <c r="B32" s="30"/>
      <c r="C32" s="29"/>
      <c r="D32" s="29"/>
      <c r="E32" s="29"/>
      <c r="F32" s="33" t="s">
        <v>33</v>
      </c>
      <c r="G32" s="29"/>
      <c r="H32" s="29"/>
      <c r="I32" s="33" t="s">
        <v>32</v>
      </c>
      <c r="J32" s="33" t="s">
        <v>34</v>
      </c>
      <c r="K32" s="29"/>
      <c r="L32" s="87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55" customHeight="1" x14ac:dyDescent="0.2">
      <c r="A33" s="29"/>
      <c r="B33" s="30"/>
      <c r="C33" s="29"/>
      <c r="D33" s="92" t="s">
        <v>35</v>
      </c>
      <c r="E33" s="26" t="s">
        <v>36</v>
      </c>
      <c r="F33" s="93">
        <f>ROUND((SUM(BE90:BE139)),  2)</f>
        <v>209985.69</v>
      </c>
      <c r="G33" s="29"/>
      <c r="H33" s="29"/>
      <c r="I33" s="94">
        <v>0.21</v>
      </c>
      <c r="J33" s="93">
        <f>ROUND(((SUM(BE90:BE139))*I33),  2)</f>
        <v>44096.99</v>
      </c>
      <c r="K33" s="29"/>
      <c r="L33" s="87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55" customHeight="1" x14ac:dyDescent="0.2">
      <c r="A34" s="29"/>
      <c r="B34" s="30"/>
      <c r="C34" s="29"/>
      <c r="D34" s="29"/>
      <c r="E34" s="26" t="s">
        <v>37</v>
      </c>
      <c r="F34" s="93">
        <f>ROUND((SUM(BF90:BF139)),  2)</f>
        <v>0</v>
      </c>
      <c r="G34" s="29"/>
      <c r="H34" s="29"/>
      <c r="I34" s="94">
        <v>0.15</v>
      </c>
      <c r="J34" s="93">
        <f>ROUND(((SUM(BF90:BF139))*I34),  2)</f>
        <v>0</v>
      </c>
      <c r="K34" s="29"/>
      <c r="L34" s="87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55" hidden="1" customHeight="1" x14ac:dyDescent="0.2">
      <c r="A35" s="29"/>
      <c r="B35" s="30"/>
      <c r="C35" s="29"/>
      <c r="D35" s="29"/>
      <c r="E35" s="26" t="s">
        <v>38</v>
      </c>
      <c r="F35" s="93">
        <f>ROUND((SUM(BG90:BG139)),  2)</f>
        <v>0</v>
      </c>
      <c r="G35" s="29"/>
      <c r="H35" s="29"/>
      <c r="I35" s="94">
        <v>0.21</v>
      </c>
      <c r="J35" s="93">
        <f>0</f>
        <v>0</v>
      </c>
      <c r="K35" s="29"/>
      <c r="L35" s="87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55" hidden="1" customHeight="1" x14ac:dyDescent="0.2">
      <c r="A36" s="29"/>
      <c r="B36" s="30"/>
      <c r="C36" s="29"/>
      <c r="D36" s="29"/>
      <c r="E36" s="26" t="s">
        <v>39</v>
      </c>
      <c r="F36" s="93">
        <f>ROUND((SUM(BH90:BH139)),  2)</f>
        <v>0</v>
      </c>
      <c r="G36" s="29"/>
      <c r="H36" s="29"/>
      <c r="I36" s="94">
        <v>0.15</v>
      </c>
      <c r="J36" s="93">
        <f>0</f>
        <v>0</v>
      </c>
      <c r="K36" s="29"/>
      <c r="L36" s="87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55" hidden="1" customHeight="1" x14ac:dyDescent="0.2">
      <c r="A37" s="29"/>
      <c r="B37" s="30"/>
      <c r="C37" s="29"/>
      <c r="D37" s="29"/>
      <c r="E37" s="26" t="s">
        <v>40</v>
      </c>
      <c r="F37" s="93">
        <f>ROUND((SUM(BI90:BI139)),  2)</f>
        <v>0</v>
      </c>
      <c r="G37" s="29"/>
      <c r="H37" s="29"/>
      <c r="I37" s="94">
        <v>0</v>
      </c>
      <c r="J37" s="93">
        <f>0</f>
        <v>0</v>
      </c>
      <c r="K37" s="29"/>
      <c r="L37" s="87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7.05" customHeight="1" x14ac:dyDescent="0.2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87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 x14ac:dyDescent="0.2">
      <c r="A39" s="29"/>
      <c r="B39" s="30"/>
      <c r="C39" s="95"/>
      <c r="D39" s="96" t="s">
        <v>41</v>
      </c>
      <c r="E39" s="52"/>
      <c r="F39" s="52"/>
      <c r="G39" s="97" t="s">
        <v>42</v>
      </c>
      <c r="H39" s="98" t="s">
        <v>43</v>
      </c>
      <c r="I39" s="52"/>
      <c r="J39" s="99">
        <f>SUM(J30:J37)</f>
        <v>254082.68</v>
      </c>
      <c r="K39" s="100"/>
      <c r="L39" s="87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55" customHeight="1" x14ac:dyDescent="0.2">
      <c r="A40" s="29"/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87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4" spans="1:31" s="2" customFormat="1" ht="7.05" customHeight="1" x14ac:dyDescent="0.2">
      <c r="A44" s="29"/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87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2" customFormat="1" ht="25.05" customHeight="1" x14ac:dyDescent="0.2">
      <c r="A45" s="29"/>
      <c r="B45" s="30"/>
      <c r="C45" s="21" t="s">
        <v>91</v>
      </c>
      <c r="D45" s="29"/>
      <c r="E45" s="29"/>
      <c r="F45" s="29"/>
      <c r="G45" s="29"/>
      <c r="H45" s="29"/>
      <c r="I45" s="29"/>
      <c r="J45" s="29"/>
      <c r="K45" s="29"/>
      <c r="L45" s="87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</row>
    <row r="46" spans="1:31" s="2" customFormat="1" ht="7.05" customHeight="1" x14ac:dyDescent="0.2">
      <c r="A46" s="29"/>
      <c r="B46" s="30"/>
      <c r="C46" s="29"/>
      <c r="D46" s="29"/>
      <c r="E46" s="29"/>
      <c r="F46" s="29"/>
      <c r="G46" s="29"/>
      <c r="H46" s="29"/>
      <c r="I46" s="29"/>
      <c r="J46" s="29"/>
      <c r="K46" s="29"/>
      <c r="L46" s="87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</row>
    <row r="47" spans="1:31" s="2" customFormat="1" ht="12" customHeight="1" x14ac:dyDescent="0.2">
      <c r="A47" s="29"/>
      <c r="B47" s="30"/>
      <c r="C47" s="26" t="s">
        <v>15</v>
      </c>
      <c r="D47" s="29"/>
      <c r="E47" s="29"/>
      <c r="F47" s="29"/>
      <c r="G47" s="29"/>
      <c r="H47" s="29"/>
      <c r="I47" s="29"/>
      <c r="J47" s="29"/>
      <c r="K47" s="29"/>
      <c r="L47" s="87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</row>
    <row r="48" spans="1:31" s="2" customFormat="1" ht="16.5" customHeight="1" x14ac:dyDescent="0.2">
      <c r="A48" s="29"/>
      <c r="B48" s="30"/>
      <c r="C48" s="29"/>
      <c r="D48" s="29"/>
      <c r="E48" s="317" t="str">
        <f>E7</f>
        <v>Vícepráce Bukovany</v>
      </c>
      <c r="F48" s="318"/>
      <c r="G48" s="318"/>
      <c r="H48" s="318"/>
      <c r="I48" s="29"/>
      <c r="J48" s="29"/>
      <c r="K48" s="29"/>
      <c r="L48" s="87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</row>
    <row r="49" spans="1:47" s="2" customFormat="1" ht="12" customHeight="1" x14ac:dyDescent="0.2">
      <c r="A49" s="29"/>
      <c r="B49" s="30"/>
      <c r="C49" s="26" t="s">
        <v>90</v>
      </c>
      <c r="D49" s="29"/>
      <c r="E49" s="29"/>
      <c r="F49" s="29"/>
      <c r="G49" s="29"/>
      <c r="H49" s="29"/>
      <c r="I49" s="29"/>
      <c r="J49" s="29"/>
      <c r="K49" s="29"/>
      <c r="L49" s="87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</row>
    <row r="50" spans="1:47" s="2" customFormat="1" ht="16.5" customHeight="1" x14ac:dyDescent="0.2">
      <c r="A50" s="29"/>
      <c r="B50" s="30"/>
      <c r="C50" s="29"/>
      <c r="D50" s="29"/>
      <c r="E50" s="283" t="str">
        <f>E9</f>
        <v>2020-1 - nová dešťová kanalizace</v>
      </c>
      <c r="F50" s="316"/>
      <c r="G50" s="316"/>
      <c r="H50" s="316"/>
      <c r="I50" s="29"/>
      <c r="J50" s="29"/>
      <c r="K50" s="29"/>
      <c r="L50" s="87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</row>
    <row r="51" spans="1:47" s="2" customFormat="1" ht="7.05" customHeight="1" x14ac:dyDescent="0.2">
      <c r="A51" s="29"/>
      <c r="B51" s="30"/>
      <c r="C51" s="29"/>
      <c r="D51" s="29"/>
      <c r="E51" s="29"/>
      <c r="F51" s="29"/>
      <c r="G51" s="29"/>
      <c r="H51" s="29"/>
      <c r="I51" s="29"/>
      <c r="J51" s="29"/>
      <c r="K51" s="29"/>
      <c r="L51" s="87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</row>
    <row r="52" spans="1:47" s="2" customFormat="1" ht="12" customHeight="1" x14ac:dyDescent="0.2">
      <c r="A52" s="29"/>
      <c r="B52" s="30"/>
      <c r="C52" s="26" t="s">
        <v>19</v>
      </c>
      <c r="D52" s="29"/>
      <c r="E52" s="29"/>
      <c r="F52" s="24" t="str">
        <f>F12</f>
        <v xml:space="preserve"> </v>
      </c>
      <c r="G52" s="29"/>
      <c r="H52" s="29"/>
      <c r="I52" s="26" t="s">
        <v>21</v>
      </c>
      <c r="J52" s="47">
        <f>IF(J12="","",J12)</f>
        <v>44160</v>
      </c>
      <c r="K52" s="29"/>
      <c r="L52" s="87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</row>
    <row r="53" spans="1:47" s="2" customFormat="1" ht="7.05" customHeight="1" x14ac:dyDescent="0.2">
      <c r="A53" s="29"/>
      <c r="B53" s="30"/>
      <c r="C53" s="29"/>
      <c r="D53" s="29"/>
      <c r="E53" s="29"/>
      <c r="F53" s="29"/>
      <c r="G53" s="29"/>
      <c r="H53" s="29"/>
      <c r="I53" s="29"/>
      <c r="J53" s="29"/>
      <c r="K53" s="29"/>
      <c r="L53" s="87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</row>
    <row r="54" spans="1:47" s="2" customFormat="1" ht="15.3" customHeight="1" x14ac:dyDescent="0.2">
      <c r="A54" s="29"/>
      <c r="B54" s="30"/>
      <c r="C54" s="26" t="s">
        <v>22</v>
      </c>
      <c r="D54" s="29"/>
      <c r="E54" s="29"/>
      <c r="F54" s="24" t="str">
        <f>E15</f>
        <v xml:space="preserve"> </v>
      </c>
      <c r="G54" s="29"/>
      <c r="H54" s="29"/>
      <c r="I54" s="26" t="s">
        <v>26</v>
      </c>
      <c r="J54" s="27" t="str">
        <f>E21</f>
        <v xml:space="preserve"> </v>
      </c>
      <c r="K54" s="29"/>
      <c r="L54" s="87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</row>
    <row r="55" spans="1:47" s="2" customFormat="1" ht="15.3" customHeight="1" x14ac:dyDescent="0.2">
      <c r="A55" s="29"/>
      <c r="B55" s="30"/>
      <c r="C55" s="26" t="s">
        <v>25</v>
      </c>
      <c r="D55" s="29"/>
      <c r="E55" s="29"/>
      <c r="F55" s="24" t="str">
        <f>IF(E18="","",E18)</f>
        <v xml:space="preserve"> </v>
      </c>
      <c r="G55" s="29"/>
      <c r="H55" s="29"/>
      <c r="I55" s="26" t="s">
        <v>28</v>
      </c>
      <c r="J55" s="27" t="str">
        <f>E24</f>
        <v xml:space="preserve"> </v>
      </c>
      <c r="K55" s="29"/>
      <c r="L55" s="87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</row>
    <row r="56" spans="1:47" s="2" customFormat="1" ht="10.35" customHeight="1" x14ac:dyDescent="0.2">
      <c r="A56" s="29"/>
      <c r="B56" s="30"/>
      <c r="C56" s="29"/>
      <c r="D56" s="29"/>
      <c r="E56" s="29"/>
      <c r="F56" s="29"/>
      <c r="G56" s="29"/>
      <c r="H56" s="29"/>
      <c r="I56" s="29"/>
      <c r="J56" s="29"/>
      <c r="K56" s="29"/>
      <c r="L56" s="87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</row>
    <row r="57" spans="1:47" s="2" customFormat="1" ht="29.25" customHeight="1" x14ac:dyDescent="0.2">
      <c r="A57" s="29"/>
      <c r="B57" s="30"/>
      <c r="C57" s="101" t="s">
        <v>92</v>
      </c>
      <c r="D57" s="95"/>
      <c r="E57" s="95"/>
      <c r="F57" s="95"/>
      <c r="G57" s="95"/>
      <c r="H57" s="95"/>
      <c r="I57" s="95"/>
      <c r="J57" s="102" t="s">
        <v>93</v>
      </c>
      <c r="K57" s="95"/>
      <c r="L57" s="87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</row>
    <row r="58" spans="1:47" s="2" customFormat="1" ht="10.35" customHeight="1" x14ac:dyDescent="0.2">
      <c r="A58" s="29"/>
      <c r="B58" s="30"/>
      <c r="C58" s="29"/>
      <c r="D58" s="29"/>
      <c r="E58" s="29"/>
      <c r="F58" s="29"/>
      <c r="G58" s="29"/>
      <c r="H58" s="29"/>
      <c r="I58" s="29"/>
      <c r="J58" s="29"/>
      <c r="K58" s="29"/>
      <c r="L58" s="87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</row>
    <row r="59" spans="1:47" s="2" customFormat="1" ht="22.95" customHeight="1" x14ac:dyDescent="0.2">
      <c r="A59" s="29"/>
      <c r="B59" s="30"/>
      <c r="C59" s="103" t="s">
        <v>63</v>
      </c>
      <c r="D59" s="29"/>
      <c r="E59" s="29"/>
      <c r="F59" s="29"/>
      <c r="G59" s="29"/>
      <c r="H59" s="29"/>
      <c r="I59" s="29"/>
      <c r="J59" s="63">
        <f>J90</f>
        <v>209985.69</v>
      </c>
      <c r="K59" s="29"/>
      <c r="L59" s="87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U59" s="17" t="s">
        <v>94</v>
      </c>
    </row>
    <row r="60" spans="1:47" s="9" customFormat="1" ht="25.05" customHeight="1" x14ac:dyDescent="0.2">
      <c r="B60" s="104"/>
      <c r="D60" s="105" t="s">
        <v>95</v>
      </c>
      <c r="E60" s="106"/>
      <c r="F60" s="106"/>
      <c r="G60" s="106"/>
      <c r="H60" s="106"/>
      <c r="I60" s="106"/>
      <c r="J60" s="107">
        <f>J91</f>
        <v>208635.69</v>
      </c>
      <c r="L60" s="104"/>
    </row>
    <row r="61" spans="1:47" s="10" customFormat="1" ht="19.95" customHeight="1" x14ac:dyDescent="0.2">
      <c r="B61" s="108"/>
      <c r="D61" s="109" t="s">
        <v>96</v>
      </c>
      <c r="E61" s="110"/>
      <c r="F61" s="110"/>
      <c r="G61" s="110"/>
      <c r="H61" s="110"/>
      <c r="I61" s="110"/>
      <c r="J61" s="111">
        <f>J92</f>
        <v>63115.199999999997</v>
      </c>
      <c r="L61" s="108"/>
    </row>
    <row r="62" spans="1:47" s="10" customFormat="1" ht="19.95" customHeight="1" x14ac:dyDescent="0.2">
      <c r="B62" s="108"/>
      <c r="D62" s="109" t="s">
        <v>166</v>
      </c>
      <c r="E62" s="110"/>
      <c r="F62" s="110"/>
      <c r="G62" s="110"/>
      <c r="H62" s="110"/>
      <c r="I62" s="110"/>
      <c r="J62" s="111">
        <f>J107</f>
        <v>3089.65</v>
      </c>
      <c r="L62" s="108"/>
    </row>
    <row r="63" spans="1:47" s="10" customFormat="1" ht="19.95" customHeight="1" x14ac:dyDescent="0.2">
      <c r="B63" s="108"/>
      <c r="D63" s="109" t="s">
        <v>167</v>
      </c>
      <c r="E63" s="110"/>
      <c r="F63" s="110"/>
      <c r="G63" s="110"/>
      <c r="H63" s="110"/>
      <c r="I63" s="110"/>
      <c r="J63" s="111">
        <f>J110</f>
        <v>1350</v>
      </c>
      <c r="L63" s="108"/>
    </row>
    <row r="64" spans="1:47" s="10" customFormat="1" ht="19.95" customHeight="1" x14ac:dyDescent="0.2">
      <c r="B64" s="108"/>
      <c r="D64" s="109" t="s">
        <v>168</v>
      </c>
      <c r="E64" s="110"/>
      <c r="F64" s="110"/>
      <c r="G64" s="110"/>
      <c r="H64" s="110"/>
      <c r="I64" s="110"/>
      <c r="J64" s="111">
        <f>J112</f>
        <v>14976</v>
      </c>
      <c r="L64" s="108"/>
    </row>
    <row r="65" spans="1:31" s="10" customFormat="1" ht="19.95" customHeight="1" x14ac:dyDescent="0.2">
      <c r="B65" s="108"/>
      <c r="D65" s="109" t="s">
        <v>97</v>
      </c>
      <c r="E65" s="110"/>
      <c r="F65" s="110"/>
      <c r="G65" s="110"/>
      <c r="H65" s="110"/>
      <c r="I65" s="110"/>
      <c r="J65" s="111">
        <f>J115</f>
        <v>53824</v>
      </c>
      <c r="L65" s="108"/>
    </row>
    <row r="66" spans="1:31" s="10" customFormat="1" ht="19.95" customHeight="1" x14ac:dyDescent="0.2">
      <c r="B66" s="108"/>
      <c r="D66" s="109" t="s">
        <v>98</v>
      </c>
      <c r="E66" s="110"/>
      <c r="F66" s="110"/>
      <c r="G66" s="110"/>
      <c r="H66" s="110"/>
      <c r="I66" s="110"/>
      <c r="J66" s="111">
        <f>J121</f>
        <v>53448</v>
      </c>
      <c r="L66" s="108"/>
    </row>
    <row r="67" spans="1:31" s="10" customFormat="1" ht="19.95" customHeight="1" x14ac:dyDescent="0.2">
      <c r="B67" s="108"/>
      <c r="D67" s="109" t="s">
        <v>169</v>
      </c>
      <c r="E67" s="110"/>
      <c r="F67" s="110"/>
      <c r="G67" s="110"/>
      <c r="H67" s="110"/>
      <c r="I67" s="110"/>
      <c r="J67" s="111">
        <f>J128</f>
        <v>12610.64</v>
      </c>
      <c r="L67" s="108"/>
    </row>
    <row r="68" spans="1:31" s="10" customFormat="1" ht="19.95" customHeight="1" x14ac:dyDescent="0.2">
      <c r="B68" s="108"/>
      <c r="D68" s="109" t="s">
        <v>170</v>
      </c>
      <c r="E68" s="110"/>
      <c r="F68" s="110"/>
      <c r="G68" s="110"/>
      <c r="H68" s="110"/>
      <c r="I68" s="110"/>
      <c r="J68" s="111">
        <f>J135</f>
        <v>6222.2</v>
      </c>
      <c r="L68" s="108"/>
    </row>
    <row r="69" spans="1:31" s="9" customFormat="1" ht="25.05" customHeight="1" x14ac:dyDescent="0.2">
      <c r="B69" s="104"/>
      <c r="D69" s="105" t="s">
        <v>171</v>
      </c>
      <c r="E69" s="106"/>
      <c r="F69" s="106"/>
      <c r="G69" s="106"/>
      <c r="H69" s="106"/>
      <c r="I69" s="106"/>
      <c r="J69" s="107">
        <f>J137</f>
        <v>1350</v>
      </c>
      <c r="L69" s="104"/>
    </row>
    <row r="70" spans="1:31" s="10" customFormat="1" ht="19.95" customHeight="1" x14ac:dyDescent="0.2">
      <c r="B70" s="108"/>
      <c r="D70" s="109" t="s">
        <v>172</v>
      </c>
      <c r="E70" s="110"/>
      <c r="F70" s="110"/>
      <c r="G70" s="110"/>
      <c r="H70" s="110"/>
      <c r="I70" s="110"/>
      <c r="J70" s="111">
        <f>J138</f>
        <v>1350</v>
      </c>
      <c r="L70" s="108"/>
    </row>
    <row r="71" spans="1:31" s="2" customFormat="1" ht="21.75" customHeight="1" x14ac:dyDescent="0.2">
      <c r="A71" s="29"/>
      <c r="B71" s="30"/>
      <c r="C71" s="29"/>
      <c r="D71" s="29"/>
      <c r="E71" s="29"/>
      <c r="F71" s="29"/>
      <c r="G71" s="29"/>
      <c r="H71" s="29"/>
      <c r="I71" s="29"/>
      <c r="J71" s="29"/>
      <c r="K71" s="29"/>
      <c r="L71" s="87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</row>
    <row r="72" spans="1:31" s="2" customFormat="1" ht="7.05" customHeight="1" x14ac:dyDescent="0.2">
      <c r="A72" s="29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87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</row>
    <row r="76" spans="1:31" s="2" customFormat="1" ht="7.05" customHeight="1" x14ac:dyDescent="0.2">
      <c r="A76" s="29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87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25.05" customHeight="1" x14ac:dyDescent="0.2">
      <c r="A77" s="29"/>
      <c r="B77" s="30"/>
      <c r="C77" s="21" t="s">
        <v>99</v>
      </c>
      <c r="D77" s="29"/>
      <c r="E77" s="29"/>
      <c r="F77" s="29"/>
      <c r="G77" s="29"/>
      <c r="H77" s="29"/>
      <c r="I77" s="29"/>
      <c r="J77" s="29"/>
      <c r="K77" s="29"/>
      <c r="L77" s="87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spans="1:31" s="2" customFormat="1" ht="7.05" customHeight="1" x14ac:dyDescent="0.2">
      <c r="A78" s="29"/>
      <c r="B78" s="30"/>
      <c r="C78" s="29"/>
      <c r="D78" s="29"/>
      <c r="E78" s="29"/>
      <c r="F78" s="29"/>
      <c r="G78" s="29"/>
      <c r="H78" s="29"/>
      <c r="I78" s="29"/>
      <c r="J78" s="29"/>
      <c r="K78" s="29"/>
      <c r="L78" s="87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</row>
    <row r="79" spans="1:31" s="2" customFormat="1" ht="12" customHeight="1" x14ac:dyDescent="0.2">
      <c r="A79" s="29"/>
      <c r="B79" s="30"/>
      <c r="C79" s="26" t="s">
        <v>15</v>
      </c>
      <c r="D79" s="29"/>
      <c r="E79" s="29"/>
      <c r="F79" s="29"/>
      <c r="G79" s="29"/>
      <c r="H79" s="29"/>
      <c r="I79" s="29"/>
      <c r="J79" s="29"/>
      <c r="K79" s="29"/>
      <c r="L79" s="87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</row>
    <row r="80" spans="1:31" s="2" customFormat="1" ht="16.5" customHeight="1" x14ac:dyDescent="0.2">
      <c r="A80" s="29"/>
      <c r="B80" s="30"/>
      <c r="C80" s="29"/>
      <c r="D80" s="29"/>
      <c r="E80" s="317" t="str">
        <f>E7</f>
        <v>Vícepráce Bukovany</v>
      </c>
      <c r="F80" s="318"/>
      <c r="G80" s="318"/>
      <c r="H80" s="318"/>
      <c r="I80" s="29"/>
      <c r="J80" s="29"/>
      <c r="K80" s="29"/>
      <c r="L80" s="87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</row>
    <row r="81" spans="1:65" s="2" customFormat="1" ht="12" customHeight="1" x14ac:dyDescent="0.2">
      <c r="A81" s="29"/>
      <c r="B81" s="30"/>
      <c r="C81" s="26" t="s">
        <v>90</v>
      </c>
      <c r="D81" s="29"/>
      <c r="E81" s="29"/>
      <c r="F81" s="29"/>
      <c r="G81" s="29"/>
      <c r="H81" s="29"/>
      <c r="I81" s="29"/>
      <c r="J81" s="29"/>
      <c r="K81" s="29"/>
      <c r="L81" s="87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65" s="2" customFormat="1" ht="16.5" customHeight="1" x14ac:dyDescent="0.2">
      <c r="A82" s="29"/>
      <c r="B82" s="30"/>
      <c r="C82" s="29"/>
      <c r="D82" s="29"/>
      <c r="E82" s="283" t="str">
        <f>E9</f>
        <v>2020-1 - nová dešťová kanalizace</v>
      </c>
      <c r="F82" s="316"/>
      <c r="G82" s="316"/>
      <c r="H82" s="316"/>
      <c r="I82" s="29"/>
      <c r="J82" s="29"/>
      <c r="K82" s="29"/>
      <c r="L82" s="87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65" s="2" customFormat="1" ht="7.05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87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65" s="2" customFormat="1" ht="12" customHeight="1" x14ac:dyDescent="0.2">
      <c r="A84" s="29"/>
      <c r="B84" s="30"/>
      <c r="C84" s="26" t="s">
        <v>19</v>
      </c>
      <c r="D84" s="29"/>
      <c r="E84" s="29"/>
      <c r="F84" s="24" t="str">
        <f>F12</f>
        <v xml:space="preserve"> </v>
      </c>
      <c r="G84" s="29"/>
      <c r="H84" s="29"/>
      <c r="I84" s="26" t="s">
        <v>21</v>
      </c>
      <c r="J84" s="47">
        <f>IF(J12="","",J12)</f>
        <v>44160</v>
      </c>
      <c r="K84" s="29"/>
      <c r="L84" s="87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65" s="2" customFormat="1" ht="7.05" customHeight="1" x14ac:dyDescent="0.2">
      <c r="A85" s="29"/>
      <c r="B85" s="30"/>
      <c r="C85" s="29"/>
      <c r="D85" s="29"/>
      <c r="E85" s="29"/>
      <c r="F85" s="29"/>
      <c r="G85" s="29"/>
      <c r="H85" s="29"/>
      <c r="I85" s="29"/>
      <c r="J85" s="29"/>
      <c r="K85" s="29"/>
      <c r="L85" s="87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65" s="2" customFormat="1" ht="15.3" customHeight="1" x14ac:dyDescent="0.2">
      <c r="A86" s="29"/>
      <c r="B86" s="30"/>
      <c r="C86" s="26" t="s">
        <v>22</v>
      </c>
      <c r="D86" s="29"/>
      <c r="E86" s="29"/>
      <c r="F86" s="24" t="str">
        <f>E15</f>
        <v xml:space="preserve"> </v>
      </c>
      <c r="G86" s="29"/>
      <c r="H86" s="29"/>
      <c r="I86" s="26" t="s">
        <v>26</v>
      </c>
      <c r="J86" s="27" t="str">
        <f>E21</f>
        <v xml:space="preserve"> </v>
      </c>
      <c r="K86" s="29"/>
      <c r="L86" s="87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65" s="2" customFormat="1" ht="15.3" customHeight="1" x14ac:dyDescent="0.2">
      <c r="A87" s="29"/>
      <c r="B87" s="30"/>
      <c r="C87" s="26" t="s">
        <v>25</v>
      </c>
      <c r="D87" s="29"/>
      <c r="E87" s="29"/>
      <c r="F87" s="24" t="str">
        <f>IF(E18="","",E18)</f>
        <v xml:space="preserve"> </v>
      </c>
      <c r="G87" s="29"/>
      <c r="H87" s="29"/>
      <c r="I87" s="26" t="s">
        <v>28</v>
      </c>
      <c r="J87" s="27" t="str">
        <f>E24</f>
        <v xml:space="preserve"> </v>
      </c>
      <c r="K87" s="29"/>
      <c r="L87" s="87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65" s="2" customFormat="1" ht="10.35" customHeight="1" x14ac:dyDescent="0.2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87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65" s="11" customFormat="1" ht="29.25" customHeight="1" x14ac:dyDescent="0.2">
      <c r="A89" s="112"/>
      <c r="B89" s="113"/>
      <c r="C89" s="114" t="s">
        <v>100</v>
      </c>
      <c r="D89" s="115" t="s">
        <v>50</v>
      </c>
      <c r="E89" s="115" t="s">
        <v>46</v>
      </c>
      <c r="F89" s="115" t="s">
        <v>47</v>
      </c>
      <c r="G89" s="115" t="s">
        <v>101</v>
      </c>
      <c r="H89" s="115" t="s">
        <v>102</v>
      </c>
      <c r="I89" s="115" t="s">
        <v>103</v>
      </c>
      <c r="J89" s="115" t="s">
        <v>93</v>
      </c>
      <c r="K89" s="116" t="s">
        <v>104</v>
      </c>
      <c r="L89" s="117"/>
      <c r="M89" s="54" t="s">
        <v>3</v>
      </c>
      <c r="N89" s="55" t="s">
        <v>35</v>
      </c>
      <c r="O89" s="55" t="s">
        <v>105</v>
      </c>
      <c r="P89" s="55" t="s">
        <v>106</v>
      </c>
      <c r="Q89" s="55" t="s">
        <v>107</v>
      </c>
      <c r="R89" s="55" t="s">
        <v>108</v>
      </c>
      <c r="S89" s="55" t="s">
        <v>109</v>
      </c>
      <c r="T89" s="56" t="s">
        <v>110</v>
      </c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</row>
    <row r="90" spans="1:65" s="2" customFormat="1" ht="22.95" customHeight="1" x14ac:dyDescent="0.3">
      <c r="A90" s="29"/>
      <c r="B90" s="30"/>
      <c r="C90" s="61" t="s">
        <v>111</v>
      </c>
      <c r="D90" s="29"/>
      <c r="E90" s="29"/>
      <c r="F90" s="29"/>
      <c r="G90" s="29"/>
      <c r="H90" s="29"/>
      <c r="I90" s="29"/>
      <c r="J90" s="118">
        <f>BK90</f>
        <v>209985.69</v>
      </c>
      <c r="K90" s="29"/>
      <c r="L90" s="30"/>
      <c r="M90" s="57"/>
      <c r="N90" s="48"/>
      <c r="O90" s="58"/>
      <c r="P90" s="119">
        <f>P91+P137</f>
        <v>467.1124880000001</v>
      </c>
      <c r="Q90" s="58"/>
      <c r="R90" s="119">
        <f>R91+R137</f>
        <v>62.222338279999995</v>
      </c>
      <c r="S90" s="58"/>
      <c r="T90" s="120">
        <f>T91+T137</f>
        <v>10.52</v>
      </c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T90" s="17" t="s">
        <v>64</v>
      </c>
      <c r="AU90" s="17" t="s">
        <v>94</v>
      </c>
      <c r="BK90" s="121">
        <f>BK91+BK137</f>
        <v>209985.69</v>
      </c>
    </row>
    <row r="91" spans="1:65" s="12" customFormat="1" ht="25.95" customHeight="1" x14ac:dyDescent="0.25">
      <c r="B91" s="122"/>
      <c r="D91" s="123" t="s">
        <v>64</v>
      </c>
      <c r="E91" s="124" t="s">
        <v>112</v>
      </c>
      <c r="F91" s="124" t="s">
        <v>113</v>
      </c>
      <c r="J91" s="125">
        <f>BK91</f>
        <v>208635.69</v>
      </c>
      <c r="L91" s="122"/>
      <c r="M91" s="126"/>
      <c r="N91" s="127"/>
      <c r="O91" s="127"/>
      <c r="P91" s="128">
        <f>P92+P107+P110+P112+P115+P121+P128+P135</f>
        <v>464.1124880000001</v>
      </c>
      <c r="Q91" s="127"/>
      <c r="R91" s="128">
        <f>R92+R107+R110+R112+R115+R121+R128+R135</f>
        <v>62.222338279999995</v>
      </c>
      <c r="S91" s="127"/>
      <c r="T91" s="129">
        <f>T92+T107+T110+T112+T115+T121+T128+T135</f>
        <v>10.52</v>
      </c>
      <c r="AR91" s="123" t="s">
        <v>71</v>
      </c>
      <c r="AT91" s="130" t="s">
        <v>64</v>
      </c>
      <c r="AU91" s="130" t="s">
        <v>65</v>
      </c>
      <c r="AY91" s="123" t="s">
        <v>114</v>
      </c>
      <c r="BK91" s="131">
        <f>BK92+BK107+BK110+BK112+BK115+BK121+BK128+BK135</f>
        <v>208635.69</v>
      </c>
    </row>
    <row r="92" spans="1:65" s="12" customFormat="1" ht="22.95" customHeight="1" x14ac:dyDescent="0.25">
      <c r="B92" s="122"/>
      <c r="D92" s="123" t="s">
        <v>64</v>
      </c>
      <c r="E92" s="132" t="s">
        <v>71</v>
      </c>
      <c r="F92" s="132" t="s">
        <v>115</v>
      </c>
      <c r="J92" s="133">
        <f>BK92</f>
        <v>63115.199999999997</v>
      </c>
      <c r="L92" s="122"/>
      <c r="M92" s="126"/>
      <c r="N92" s="127"/>
      <c r="O92" s="127"/>
      <c r="P92" s="128">
        <f>SUM(P93:P106)</f>
        <v>201.16800000000003</v>
      </c>
      <c r="Q92" s="127"/>
      <c r="R92" s="128">
        <f>SUM(R93:R106)</f>
        <v>0</v>
      </c>
      <c r="S92" s="127"/>
      <c r="T92" s="129">
        <f>SUM(T93:T106)</f>
        <v>0</v>
      </c>
      <c r="AR92" s="123" t="s">
        <v>71</v>
      </c>
      <c r="AT92" s="130" t="s">
        <v>64</v>
      </c>
      <c r="AU92" s="130" t="s">
        <v>71</v>
      </c>
      <c r="AY92" s="123" t="s">
        <v>114</v>
      </c>
      <c r="BK92" s="131">
        <f>SUM(BK93:BK106)</f>
        <v>63115.199999999997</v>
      </c>
    </row>
    <row r="93" spans="1:65" s="2" customFormat="1" ht="16.5" customHeight="1" x14ac:dyDescent="0.2">
      <c r="A93" s="29"/>
      <c r="B93" s="134"/>
      <c r="C93" s="135" t="s">
        <v>71</v>
      </c>
      <c r="D93" s="135" t="s">
        <v>116</v>
      </c>
      <c r="E93" s="136" t="s">
        <v>117</v>
      </c>
      <c r="F93" s="137" t="s">
        <v>118</v>
      </c>
      <c r="G93" s="138" t="s">
        <v>119</v>
      </c>
      <c r="H93" s="139">
        <v>21.6</v>
      </c>
      <c r="I93" s="140">
        <v>850</v>
      </c>
      <c r="J93" s="140">
        <f>ROUND(I93*H93,2)</f>
        <v>18360</v>
      </c>
      <c r="K93" s="137" t="s">
        <v>120</v>
      </c>
      <c r="L93" s="30"/>
      <c r="M93" s="141" t="s">
        <v>3</v>
      </c>
      <c r="N93" s="142" t="s">
        <v>36</v>
      </c>
      <c r="O93" s="143">
        <v>0.67600000000000005</v>
      </c>
      <c r="P93" s="143">
        <f>O93*H93</f>
        <v>14.601600000000001</v>
      </c>
      <c r="Q93" s="143">
        <v>0</v>
      </c>
      <c r="R93" s="143">
        <f>Q93*H93</f>
        <v>0</v>
      </c>
      <c r="S93" s="143">
        <v>0</v>
      </c>
      <c r="T93" s="144">
        <f>S93*H93</f>
        <v>0</v>
      </c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R93" s="145" t="s">
        <v>121</v>
      </c>
      <c r="AT93" s="145" t="s">
        <v>116</v>
      </c>
      <c r="AU93" s="145" t="s">
        <v>73</v>
      </c>
      <c r="AY93" s="17" t="s">
        <v>114</v>
      </c>
      <c r="BE93" s="146">
        <f>IF(N93="základní",J93,0)</f>
        <v>18360</v>
      </c>
      <c r="BF93" s="146">
        <f>IF(N93="snížená",J93,0)</f>
        <v>0</v>
      </c>
      <c r="BG93" s="146">
        <f>IF(N93="zákl. přenesená",J93,0)</f>
        <v>0</v>
      </c>
      <c r="BH93" s="146">
        <f>IF(N93="sníž. přenesená",J93,0)</f>
        <v>0</v>
      </c>
      <c r="BI93" s="146">
        <f>IF(N93="nulová",J93,0)</f>
        <v>0</v>
      </c>
      <c r="BJ93" s="17" t="s">
        <v>71</v>
      </c>
      <c r="BK93" s="146">
        <f>ROUND(I93*H93,2)</f>
        <v>18360</v>
      </c>
      <c r="BL93" s="17" t="s">
        <v>121</v>
      </c>
      <c r="BM93" s="145" t="s">
        <v>173</v>
      </c>
    </row>
    <row r="94" spans="1:65" s="13" customFormat="1" x14ac:dyDescent="0.2">
      <c r="B94" s="147"/>
      <c r="D94" s="148" t="s">
        <v>123</v>
      </c>
      <c r="E94" s="149" t="s">
        <v>3</v>
      </c>
      <c r="F94" s="150" t="s">
        <v>174</v>
      </c>
      <c r="H94" s="151">
        <v>21.6</v>
      </c>
      <c r="L94" s="147"/>
      <c r="M94" s="152"/>
      <c r="N94" s="153"/>
      <c r="O94" s="153"/>
      <c r="P94" s="153"/>
      <c r="Q94" s="153"/>
      <c r="R94" s="153"/>
      <c r="S94" s="153"/>
      <c r="T94" s="154"/>
      <c r="AT94" s="149" t="s">
        <v>123</v>
      </c>
      <c r="AU94" s="149" t="s">
        <v>73</v>
      </c>
      <c r="AV94" s="13" t="s">
        <v>73</v>
      </c>
      <c r="AW94" s="13" t="s">
        <v>27</v>
      </c>
      <c r="AX94" s="13" t="s">
        <v>71</v>
      </c>
      <c r="AY94" s="149" t="s">
        <v>114</v>
      </c>
    </row>
    <row r="95" spans="1:65" s="2" customFormat="1" ht="16.5" customHeight="1" x14ac:dyDescent="0.2">
      <c r="A95" s="29"/>
      <c r="B95" s="134"/>
      <c r="C95" s="135" t="s">
        <v>73</v>
      </c>
      <c r="D95" s="135" t="s">
        <v>116</v>
      </c>
      <c r="E95" s="136" t="s">
        <v>175</v>
      </c>
      <c r="F95" s="137" t="s">
        <v>176</v>
      </c>
      <c r="G95" s="138" t="s">
        <v>119</v>
      </c>
      <c r="H95" s="139">
        <v>36</v>
      </c>
      <c r="I95" s="140">
        <v>700</v>
      </c>
      <c r="J95" s="140">
        <f>ROUND(I95*H95,2)</f>
        <v>25200</v>
      </c>
      <c r="K95" s="137" t="s">
        <v>120</v>
      </c>
      <c r="L95" s="30"/>
      <c r="M95" s="141" t="s">
        <v>3</v>
      </c>
      <c r="N95" s="142" t="s">
        <v>36</v>
      </c>
      <c r="O95" s="143">
        <v>1.72</v>
      </c>
      <c r="P95" s="143">
        <f>O95*H95</f>
        <v>61.92</v>
      </c>
      <c r="Q95" s="143">
        <v>0</v>
      </c>
      <c r="R95" s="143">
        <f>Q95*H95</f>
        <v>0</v>
      </c>
      <c r="S95" s="143">
        <v>0</v>
      </c>
      <c r="T95" s="144">
        <f>S95*H95</f>
        <v>0</v>
      </c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R95" s="145" t="s">
        <v>121</v>
      </c>
      <c r="AT95" s="145" t="s">
        <v>116</v>
      </c>
      <c r="AU95" s="145" t="s">
        <v>73</v>
      </c>
      <c r="AY95" s="17" t="s">
        <v>114</v>
      </c>
      <c r="BE95" s="146">
        <f>IF(N95="základní",J95,0)</f>
        <v>25200</v>
      </c>
      <c r="BF95" s="146">
        <f>IF(N95="snížená",J95,0)</f>
        <v>0</v>
      </c>
      <c r="BG95" s="146">
        <f>IF(N95="zákl. přenesená",J95,0)</f>
        <v>0</v>
      </c>
      <c r="BH95" s="146">
        <f>IF(N95="sníž. přenesená",J95,0)</f>
        <v>0</v>
      </c>
      <c r="BI95" s="146">
        <f>IF(N95="nulová",J95,0)</f>
        <v>0</v>
      </c>
      <c r="BJ95" s="17" t="s">
        <v>71</v>
      </c>
      <c r="BK95" s="146">
        <f>ROUND(I95*H95,2)</f>
        <v>25200</v>
      </c>
      <c r="BL95" s="17" t="s">
        <v>121</v>
      </c>
      <c r="BM95" s="145" t="s">
        <v>177</v>
      </c>
    </row>
    <row r="96" spans="1:65" s="13" customFormat="1" x14ac:dyDescent="0.2">
      <c r="B96" s="147"/>
      <c r="D96" s="148" t="s">
        <v>123</v>
      </c>
      <c r="E96" s="149" t="s">
        <v>3</v>
      </c>
      <c r="F96" s="150" t="s">
        <v>178</v>
      </c>
      <c r="H96" s="151">
        <v>36</v>
      </c>
      <c r="L96" s="147"/>
      <c r="M96" s="152"/>
      <c r="N96" s="153"/>
      <c r="O96" s="153"/>
      <c r="P96" s="153"/>
      <c r="Q96" s="153"/>
      <c r="R96" s="153"/>
      <c r="S96" s="153"/>
      <c r="T96" s="154"/>
      <c r="AT96" s="149" t="s">
        <v>123</v>
      </c>
      <c r="AU96" s="149" t="s">
        <v>73</v>
      </c>
      <c r="AV96" s="13" t="s">
        <v>73</v>
      </c>
      <c r="AW96" s="13" t="s">
        <v>27</v>
      </c>
      <c r="AX96" s="13" t="s">
        <v>71</v>
      </c>
      <c r="AY96" s="149" t="s">
        <v>114</v>
      </c>
    </row>
    <row r="97" spans="1:65" s="2" customFormat="1" ht="16.5" customHeight="1" x14ac:dyDescent="0.2">
      <c r="A97" s="29"/>
      <c r="B97" s="134"/>
      <c r="C97" s="135" t="s">
        <v>149</v>
      </c>
      <c r="D97" s="135" t="s">
        <v>116</v>
      </c>
      <c r="E97" s="136" t="s">
        <v>179</v>
      </c>
      <c r="F97" s="137" t="s">
        <v>180</v>
      </c>
      <c r="G97" s="138" t="s">
        <v>119</v>
      </c>
      <c r="H97" s="139">
        <v>36</v>
      </c>
      <c r="I97" s="140">
        <v>60</v>
      </c>
      <c r="J97" s="140">
        <f>ROUND(I97*H97,2)</f>
        <v>2160</v>
      </c>
      <c r="K97" s="137" t="s">
        <v>120</v>
      </c>
      <c r="L97" s="30"/>
      <c r="M97" s="141" t="s">
        <v>3</v>
      </c>
      <c r="N97" s="142" t="s">
        <v>36</v>
      </c>
      <c r="O97" s="143">
        <v>1.72</v>
      </c>
      <c r="P97" s="143">
        <f>O97*H97</f>
        <v>61.92</v>
      </c>
      <c r="Q97" s="143">
        <v>0</v>
      </c>
      <c r="R97" s="143">
        <f>Q97*H97</f>
        <v>0</v>
      </c>
      <c r="S97" s="143">
        <v>0</v>
      </c>
      <c r="T97" s="144">
        <f>S97*H97</f>
        <v>0</v>
      </c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R97" s="145" t="s">
        <v>121</v>
      </c>
      <c r="AT97" s="145" t="s">
        <v>116</v>
      </c>
      <c r="AU97" s="145" t="s">
        <v>73</v>
      </c>
      <c r="AY97" s="17" t="s">
        <v>114</v>
      </c>
      <c r="BE97" s="146">
        <f>IF(N97="základní",J97,0)</f>
        <v>2160</v>
      </c>
      <c r="BF97" s="146">
        <f>IF(N97="snížená",J97,0)</f>
        <v>0</v>
      </c>
      <c r="BG97" s="146">
        <f>IF(N97="zákl. přenesená",J97,0)</f>
        <v>0</v>
      </c>
      <c r="BH97" s="146">
        <f>IF(N97="sníž. přenesená",J97,0)</f>
        <v>0</v>
      </c>
      <c r="BI97" s="146">
        <f>IF(N97="nulová",J97,0)</f>
        <v>0</v>
      </c>
      <c r="BJ97" s="17" t="s">
        <v>71</v>
      </c>
      <c r="BK97" s="146">
        <f>ROUND(I97*H97,2)</f>
        <v>2160</v>
      </c>
      <c r="BL97" s="17" t="s">
        <v>121</v>
      </c>
      <c r="BM97" s="145" t="s">
        <v>181</v>
      </c>
    </row>
    <row r="98" spans="1:65" s="2" customFormat="1" ht="16.5" customHeight="1" x14ac:dyDescent="0.2">
      <c r="A98" s="29"/>
      <c r="B98" s="134"/>
      <c r="C98" s="135" t="s">
        <v>121</v>
      </c>
      <c r="D98" s="135" t="s">
        <v>116</v>
      </c>
      <c r="E98" s="136" t="s">
        <v>182</v>
      </c>
      <c r="F98" s="137" t="s">
        <v>138</v>
      </c>
      <c r="G98" s="138" t="s">
        <v>119</v>
      </c>
      <c r="H98" s="139">
        <v>57.6</v>
      </c>
      <c r="I98" s="140">
        <v>80</v>
      </c>
      <c r="J98" s="140">
        <f>ROUND(I98*H98,2)</f>
        <v>4608</v>
      </c>
      <c r="K98" s="137" t="s">
        <v>120</v>
      </c>
      <c r="L98" s="30"/>
      <c r="M98" s="141" t="s">
        <v>3</v>
      </c>
      <c r="N98" s="142" t="s">
        <v>36</v>
      </c>
      <c r="O98" s="143">
        <v>1.014</v>
      </c>
      <c r="P98" s="143">
        <f>O98*H98</f>
        <v>58.406400000000005</v>
      </c>
      <c r="Q98" s="143">
        <v>0</v>
      </c>
      <c r="R98" s="143">
        <f>Q98*H98</f>
        <v>0</v>
      </c>
      <c r="S98" s="143">
        <v>0</v>
      </c>
      <c r="T98" s="144">
        <f>S98*H98</f>
        <v>0</v>
      </c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R98" s="145" t="s">
        <v>121</v>
      </c>
      <c r="AT98" s="145" t="s">
        <v>116</v>
      </c>
      <c r="AU98" s="145" t="s">
        <v>73</v>
      </c>
      <c r="AY98" s="17" t="s">
        <v>114</v>
      </c>
      <c r="BE98" s="146">
        <f>IF(N98="základní",J98,0)</f>
        <v>4608</v>
      </c>
      <c r="BF98" s="146">
        <f>IF(N98="snížená",J98,0)</f>
        <v>0</v>
      </c>
      <c r="BG98" s="146">
        <f>IF(N98="zákl. přenesená",J98,0)</f>
        <v>0</v>
      </c>
      <c r="BH98" s="146">
        <f>IF(N98="sníž. přenesená",J98,0)</f>
        <v>0</v>
      </c>
      <c r="BI98" s="146">
        <f>IF(N98="nulová",J98,0)</f>
        <v>0</v>
      </c>
      <c r="BJ98" s="17" t="s">
        <v>71</v>
      </c>
      <c r="BK98" s="146">
        <f>ROUND(I98*H98,2)</f>
        <v>4608</v>
      </c>
      <c r="BL98" s="17" t="s">
        <v>121</v>
      </c>
      <c r="BM98" s="145" t="s">
        <v>183</v>
      </c>
    </row>
    <row r="99" spans="1:65" s="13" customFormat="1" x14ac:dyDescent="0.2">
      <c r="B99" s="147"/>
      <c r="D99" s="148" t="s">
        <v>123</v>
      </c>
      <c r="E99" s="149" t="s">
        <v>3</v>
      </c>
      <c r="F99" s="150" t="s">
        <v>184</v>
      </c>
      <c r="H99" s="151">
        <v>57.6</v>
      </c>
      <c r="L99" s="147"/>
      <c r="M99" s="152"/>
      <c r="N99" s="153"/>
      <c r="O99" s="153"/>
      <c r="P99" s="153"/>
      <c r="Q99" s="153"/>
      <c r="R99" s="153"/>
      <c r="S99" s="153"/>
      <c r="T99" s="154"/>
      <c r="AT99" s="149" t="s">
        <v>123</v>
      </c>
      <c r="AU99" s="149" t="s">
        <v>73</v>
      </c>
      <c r="AV99" s="13" t="s">
        <v>73</v>
      </c>
      <c r="AW99" s="13" t="s">
        <v>27</v>
      </c>
      <c r="AX99" s="13" t="s">
        <v>71</v>
      </c>
      <c r="AY99" s="149" t="s">
        <v>114</v>
      </c>
    </row>
    <row r="100" spans="1:65" s="2" customFormat="1" ht="16.5" customHeight="1" x14ac:dyDescent="0.2">
      <c r="A100" s="29"/>
      <c r="B100" s="134"/>
      <c r="C100" s="135" t="s">
        <v>145</v>
      </c>
      <c r="D100" s="135" t="s">
        <v>116</v>
      </c>
      <c r="E100" s="136" t="s">
        <v>185</v>
      </c>
      <c r="F100" s="137" t="s">
        <v>186</v>
      </c>
      <c r="G100" s="138" t="s">
        <v>119</v>
      </c>
      <c r="H100" s="139">
        <v>34.56</v>
      </c>
      <c r="I100" s="140">
        <v>100</v>
      </c>
      <c r="J100" s="140">
        <f>ROUND(I100*H100,2)</f>
        <v>3456</v>
      </c>
      <c r="K100" s="137" t="s">
        <v>120</v>
      </c>
      <c r="L100" s="30"/>
      <c r="M100" s="141" t="s">
        <v>3</v>
      </c>
      <c r="N100" s="142" t="s">
        <v>36</v>
      </c>
      <c r="O100" s="143">
        <v>7.5999999999999998E-2</v>
      </c>
      <c r="P100" s="143">
        <f>O100*H100</f>
        <v>2.62656</v>
      </c>
      <c r="Q100" s="143">
        <v>0</v>
      </c>
      <c r="R100" s="143">
        <f>Q100*H100</f>
        <v>0</v>
      </c>
      <c r="S100" s="143">
        <v>0</v>
      </c>
      <c r="T100" s="144">
        <f>S100*H100</f>
        <v>0</v>
      </c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R100" s="145" t="s">
        <v>121</v>
      </c>
      <c r="AT100" s="145" t="s">
        <v>116</v>
      </c>
      <c r="AU100" s="145" t="s">
        <v>73</v>
      </c>
      <c r="AY100" s="17" t="s">
        <v>114</v>
      </c>
      <c r="BE100" s="146">
        <f>IF(N100="základní",J100,0)</f>
        <v>3456</v>
      </c>
      <c r="BF100" s="146">
        <f>IF(N100="snížená",J100,0)</f>
        <v>0</v>
      </c>
      <c r="BG100" s="146">
        <f>IF(N100="zákl. přenesená",J100,0)</f>
        <v>0</v>
      </c>
      <c r="BH100" s="146">
        <f>IF(N100="sníž. přenesená",J100,0)</f>
        <v>0</v>
      </c>
      <c r="BI100" s="146">
        <f>IF(N100="nulová",J100,0)</f>
        <v>0</v>
      </c>
      <c r="BJ100" s="17" t="s">
        <v>71</v>
      </c>
      <c r="BK100" s="146">
        <f>ROUND(I100*H100,2)</f>
        <v>3456</v>
      </c>
      <c r="BL100" s="17" t="s">
        <v>121</v>
      </c>
      <c r="BM100" s="145" t="s">
        <v>187</v>
      </c>
    </row>
    <row r="101" spans="1:65" s="13" customFormat="1" x14ac:dyDescent="0.2">
      <c r="B101" s="147"/>
      <c r="D101" s="148" t="s">
        <v>123</v>
      </c>
      <c r="E101" s="149" t="s">
        <v>3</v>
      </c>
      <c r="F101" s="150" t="s">
        <v>188</v>
      </c>
      <c r="H101" s="151">
        <v>34.56</v>
      </c>
      <c r="L101" s="147"/>
      <c r="M101" s="152"/>
      <c r="N101" s="153"/>
      <c r="O101" s="153"/>
      <c r="P101" s="153"/>
      <c r="Q101" s="153"/>
      <c r="R101" s="153"/>
      <c r="S101" s="153"/>
      <c r="T101" s="154"/>
      <c r="AT101" s="149" t="s">
        <v>123</v>
      </c>
      <c r="AU101" s="149" t="s">
        <v>73</v>
      </c>
      <c r="AV101" s="13" t="s">
        <v>73</v>
      </c>
      <c r="AW101" s="13" t="s">
        <v>27</v>
      </c>
      <c r="AX101" s="13" t="s">
        <v>71</v>
      </c>
      <c r="AY101" s="149" t="s">
        <v>114</v>
      </c>
    </row>
    <row r="102" spans="1:65" s="2" customFormat="1" ht="16.5" customHeight="1" x14ac:dyDescent="0.2">
      <c r="A102" s="29"/>
      <c r="B102" s="134"/>
      <c r="C102" s="135" t="s">
        <v>127</v>
      </c>
      <c r="D102" s="135" t="s">
        <v>116</v>
      </c>
      <c r="E102" s="136" t="s">
        <v>189</v>
      </c>
      <c r="F102" s="137" t="s">
        <v>190</v>
      </c>
      <c r="G102" s="138" t="s">
        <v>119</v>
      </c>
      <c r="H102" s="139">
        <v>345.6</v>
      </c>
      <c r="I102" s="140">
        <v>10</v>
      </c>
      <c r="J102" s="140">
        <f>ROUND(I102*H102,2)</f>
        <v>3456</v>
      </c>
      <c r="K102" s="137" t="s">
        <v>120</v>
      </c>
      <c r="L102" s="30"/>
      <c r="M102" s="141" t="s">
        <v>3</v>
      </c>
      <c r="N102" s="142" t="s">
        <v>36</v>
      </c>
      <c r="O102" s="143">
        <v>2E-3</v>
      </c>
      <c r="P102" s="143">
        <f>O102*H102</f>
        <v>0.69120000000000004</v>
      </c>
      <c r="Q102" s="143">
        <v>0</v>
      </c>
      <c r="R102" s="143">
        <f>Q102*H102</f>
        <v>0</v>
      </c>
      <c r="S102" s="143">
        <v>0</v>
      </c>
      <c r="T102" s="144">
        <f>S102*H102</f>
        <v>0</v>
      </c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R102" s="145" t="s">
        <v>121</v>
      </c>
      <c r="AT102" s="145" t="s">
        <v>116</v>
      </c>
      <c r="AU102" s="145" t="s">
        <v>73</v>
      </c>
      <c r="AY102" s="17" t="s">
        <v>114</v>
      </c>
      <c r="BE102" s="146">
        <f>IF(N102="základní",J102,0)</f>
        <v>3456</v>
      </c>
      <c r="BF102" s="146">
        <f>IF(N102="snížená",J102,0)</f>
        <v>0</v>
      </c>
      <c r="BG102" s="146">
        <f>IF(N102="zákl. přenesená",J102,0)</f>
        <v>0</v>
      </c>
      <c r="BH102" s="146">
        <f>IF(N102="sníž. přenesená",J102,0)</f>
        <v>0</v>
      </c>
      <c r="BI102" s="146">
        <f>IF(N102="nulová",J102,0)</f>
        <v>0</v>
      </c>
      <c r="BJ102" s="17" t="s">
        <v>71</v>
      </c>
      <c r="BK102" s="146">
        <f>ROUND(I102*H102,2)</f>
        <v>3456</v>
      </c>
      <c r="BL102" s="17" t="s">
        <v>121</v>
      </c>
      <c r="BM102" s="145" t="s">
        <v>191</v>
      </c>
    </row>
    <row r="103" spans="1:65" s="13" customFormat="1" x14ac:dyDescent="0.2">
      <c r="B103" s="147"/>
      <c r="D103" s="148" t="s">
        <v>123</v>
      </c>
      <c r="E103" s="149" t="s">
        <v>3</v>
      </c>
      <c r="F103" s="150" t="s">
        <v>192</v>
      </c>
      <c r="H103" s="151">
        <v>345.6</v>
      </c>
      <c r="L103" s="147"/>
      <c r="M103" s="152"/>
      <c r="N103" s="153"/>
      <c r="O103" s="153"/>
      <c r="P103" s="153"/>
      <c r="Q103" s="153"/>
      <c r="R103" s="153"/>
      <c r="S103" s="153"/>
      <c r="T103" s="154"/>
      <c r="AT103" s="149" t="s">
        <v>123</v>
      </c>
      <c r="AU103" s="149" t="s">
        <v>73</v>
      </c>
      <c r="AV103" s="13" t="s">
        <v>73</v>
      </c>
      <c r="AW103" s="13" t="s">
        <v>27</v>
      </c>
      <c r="AX103" s="13" t="s">
        <v>71</v>
      </c>
      <c r="AY103" s="149" t="s">
        <v>114</v>
      </c>
    </row>
    <row r="104" spans="1:65" s="2" customFormat="1" ht="16.5" customHeight="1" x14ac:dyDescent="0.2">
      <c r="A104" s="29"/>
      <c r="B104" s="134"/>
      <c r="C104" s="135" t="s">
        <v>156</v>
      </c>
      <c r="D104" s="135" t="s">
        <v>116</v>
      </c>
      <c r="E104" s="136" t="s">
        <v>193</v>
      </c>
      <c r="F104" s="137" t="s">
        <v>194</v>
      </c>
      <c r="G104" s="138" t="s">
        <v>119</v>
      </c>
      <c r="H104" s="139">
        <v>34.56</v>
      </c>
      <c r="I104" s="140">
        <v>150</v>
      </c>
      <c r="J104" s="140">
        <f>ROUND(I104*H104,2)</f>
        <v>5184</v>
      </c>
      <c r="K104" s="137" t="s">
        <v>120</v>
      </c>
      <c r="L104" s="30"/>
      <c r="M104" s="141" t="s">
        <v>3</v>
      </c>
      <c r="N104" s="142" t="s">
        <v>36</v>
      </c>
      <c r="O104" s="143">
        <v>2.9000000000000001E-2</v>
      </c>
      <c r="P104" s="143">
        <f>O104*H104</f>
        <v>1.00224</v>
      </c>
      <c r="Q104" s="143">
        <v>0</v>
      </c>
      <c r="R104" s="143">
        <f>Q104*H104</f>
        <v>0</v>
      </c>
      <c r="S104" s="143">
        <v>0</v>
      </c>
      <c r="T104" s="144">
        <f>S104*H104</f>
        <v>0</v>
      </c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R104" s="145" t="s">
        <v>121</v>
      </c>
      <c r="AT104" s="145" t="s">
        <v>116</v>
      </c>
      <c r="AU104" s="145" t="s">
        <v>73</v>
      </c>
      <c r="AY104" s="17" t="s">
        <v>114</v>
      </c>
      <c r="BE104" s="146">
        <f>IF(N104="základní",J104,0)</f>
        <v>5184</v>
      </c>
      <c r="BF104" s="146">
        <f>IF(N104="snížená",J104,0)</f>
        <v>0</v>
      </c>
      <c r="BG104" s="146">
        <f>IF(N104="zákl. přenesená",J104,0)</f>
        <v>0</v>
      </c>
      <c r="BH104" s="146">
        <f>IF(N104="sníž. přenesená",J104,0)</f>
        <v>0</v>
      </c>
      <c r="BI104" s="146">
        <f>IF(N104="nulová",J104,0)</f>
        <v>0</v>
      </c>
      <c r="BJ104" s="17" t="s">
        <v>71</v>
      </c>
      <c r="BK104" s="146">
        <f>ROUND(I104*H104,2)</f>
        <v>5184</v>
      </c>
      <c r="BL104" s="17" t="s">
        <v>121</v>
      </c>
      <c r="BM104" s="145" t="s">
        <v>195</v>
      </c>
    </row>
    <row r="105" spans="1:65" s="13" customFormat="1" x14ac:dyDescent="0.2">
      <c r="B105" s="147"/>
      <c r="D105" s="148" t="s">
        <v>123</v>
      </c>
      <c r="E105" s="149" t="s">
        <v>3</v>
      </c>
      <c r="F105" s="150" t="s">
        <v>188</v>
      </c>
      <c r="H105" s="151">
        <v>34.56</v>
      </c>
      <c r="L105" s="147"/>
      <c r="M105" s="152"/>
      <c r="N105" s="153"/>
      <c r="O105" s="153"/>
      <c r="P105" s="153"/>
      <c r="Q105" s="153"/>
      <c r="R105" s="153"/>
      <c r="S105" s="153"/>
      <c r="T105" s="154"/>
      <c r="AT105" s="149" t="s">
        <v>123</v>
      </c>
      <c r="AU105" s="149" t="s">
        <v>73</v>
      </c>
      <c r="AV105" s="13" t="s">
        <v>73</v>
      </c>
      <c r="AW105" s="13" t="s">
        <v>27</v>
      </c>
      <c r="AX105" s="13" t="s">
        <v>71</v>
      </c>
      <c r="AY105" s="149" t="s">
        <v>114</v>
      </c>
    </row>
    <row r="106" spans="1:65" s="2" customFormat="1" ht="16.5" customHeight="1" x14ac:dyDescent="0.2">
      <c r="A106" s="29"/>
      <c r="B106" s="134"/>
      <c r="C106" s="135" t="s">
        <v>132</v>
      </c>
      <c r="D106" s="135" t="s">
        <v>116</v>
      </c>
      <c r="E106" s="136" t="s">
        <v>196</v>
      </c>
      <c r="F106" s="137" t="s">
        <v>197</v>
      </c>
      <c r="G106" s="138" t="s">
        <v>119</v>
      </c>
      <c r="H106" s="139">
        <v>34.56</v>
      </c>
      <c r="I106" s="140">
        <v>20</v>
      </c>
      <c r="J106" s="140">
        <f>ROUND(I106*H106,2)</f>
        <v>691.2</v>
      </c>
      <c r="K106" s="137" t="s">
        <v>120</v>
      </c>
      <c r="L106" s="30"/>
      <c r="M106" s="141" t="s">
        <v>3</v>
      </c>
      <c r="N106" s="142" t="s">
        <v>36</v>
      </c>
      <c r="O106" s="143">
        <v>0</v>
      </c>
      <c r="P106" s="143">
        <f>O106*H106</f>
        <v>0</v>
      </c>
      <c r="Q106" s="143">
        <v>0</v>
      </c>
      <c r="R106" s="143">
        <f>Q106*H106</f>
        <v>0</v>
      </c>
      <c r="S106" s="143">
        <v>0</v>
      </c>
      <c r="T106" s="144">
        <f>S106*H106</f>
        <v>0</v>
      </c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R106" s="145" t="s">
        <v>121</v>
      </c>
      <c r="AT106" s="145" t="s">
        <v>116</v>
      </c>
      <c r="AU106" s="145" t="s">
        <v>73</v>
      </c>
      <c r="AY106" s="17" t="s">
        <v>114</v>
      </c>
      <c r="BE106" s="146">
        <f>IF(N106="základní",J106,0)</f>
        <v>691.2</v>
      </c>
      <c r="BF106" s="146">
        <f>IF(N106="snížená",J106,0)</f>
        <v>0</v>
      </c>
      <c r="BG106" s="146">
        <f>IF(N106="zákl. přenesená",J106,0)</f>
        <v>0</v>
      </c>
      <c r="BH106" s="146">
        <f>IF(N106="sníž. přenesená",J106,0)</f>
        <v>0</v>
      </c>
      <c r="BI106" s="146">
        <f>IF(N106="nulová",J106,0)</f>
        <v>0</v>
      </c>
      <c r="BJ106" s="17" t="s">
        <v>71</v>
      </c>
      <c r="BK106" s="146">
        <f>ROUND(I106*H106,2)</f>
        <v>691.2</v>
      </c>
      <c r="BL106" s="17" t="s">
        <v>121</v>
      </c>
      <c r="BM106" s="145" t="s">
        <v>198</v>
      </c>
    </row>
    <row r="107" spans="1:65" s="12" customFormat="1" ht="22.95" customHeight="1" x14ac:dyDescent="0.25">
      <c r="B107" s="122"/>
      <c r="D107" s="123" t="s">
        <v>64</v>
      </c>
      <c r="E107" s="132" t="s">
        <v>73</v>
      </c>
      <c r="F107" s="132" t="s">
        <v>199</v>
      </c>
      <c r="J107" s="133">
        <f>BK107</f>
        <v>3089.65</v>
      </c>
      <c r="L107" s="122"/>
      <c r="M107" s="126"/>
      <c r="N107" s="127"/>
      <c r="O107" s="127"/>
      <c r="P107" s="128">
        <f>SUM(P108:P109)</f>
        <v>0.7050479999999999</v>
      </c>
      <c r="Q107" s="127"/>
      <c r="R107" s="128">
        <f>SUM(R108:R109)</f>
        <v>2.5689274800000002</v>
      </c>
      <c r="S107" s="127"/>
      <c r="T107" s="129">
        <f>SUM(T108:T109)</f>
        <v>0</v>
      </c>
      <c r="AR107" s="123" t="s">
        <v>71</v>
      </c>
      <c r="AT107" s="130" t="s">
        <v>64</v>
      </c>
      <c r="AU107" s="130" t="s">
        <v>71</v>
      </c>
      <c r="AY107" s="123" t="s">
        <v>114</v>
      </c>
      <c r="BK107" s="131">
        <f>SUM(BK108:BK109)</f>
        <v>3089.65</v>
      </c>
    </row>
    <row r="108" spans="1:65" s="2" customFormat="1" ht="16.5" customHeight="1" x14ac:dyDescent="0.2">
      <c r="A108" s="29"/>
      <c r="B108" s="134"/>
      <c r="C108" s="135" t="s">
        <v>140</v>
      </c>
      <c r="D108" s="135" t="s">
        <v>116</v>
      </c>
      <c r="E108" s="136" t="s">
        <v>200</v>
      </c>
      <c r="F108" s="137" t="s">
        <v>201</v>
      </c>
      <c r="G108" s="138" t="s">
        <v>119</v>
      </c>
      <c r="H108" s="139">
        <v>1.0129999999999999</v>
      </c>
      <c r="I108" s="140">
        <v>3050</v>
      </c>
      <c r="J108" s="140">
        <f>ROUND(I108*H108,2)</f>
        <v>3089.65</v>
      </c>
      <c r="K108" s="137" t="s">
        <v>120</v>
      </c>
      <c r="L108" s="30"/>
      <c r="M108" s="141" t="s">
        <v>3</v>
      </c>
      <c r="N108" s="142" t="s">
        <v>36</v>
      </c>
      <c r="O108" s="143">
        <v>0.69599999999999995</v>
      </c>
      <c r="P108" s="143">
        <f>O108*H108</f>
        <v>0.7050479999999999</v>
      </c>
      <c r="Q108" s="143">
        <v>2.5359600000000002</v>
      </c>
      <c r="R108" s="143">
        <f>Q108*H108</f>
        <v>2.5689274800000002</v>
      </c>
      <c r="S108" s="143">
        <v>0</v>
      </c>
      <c r="T108" s="144">
        <f>S108*H108</f>
        <v>0</v>
      </c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R108" s="145" t="s">
        <v>121</v>
      </c>
      <c r="AT108" s="145" t="s">
        <v>116</v>
      </c>
      <c r="AU108" s="145" t="s">
        <v>73</v>
      </c>
      <c r="AY108" s="17" t="s">
        <v>114</v>
      </c>
      <c r="BE108" s="146">
        <f>IF(N108="základní",J108,0)</f>
        <v>3089.65</v>
      </c>
      <c r="BF108" s="146">
        <f>IF(N108="snížená",J108,0)</f>
        <v>0</v>
      </c>
      <c r="BG108" s="146">
        <f>IF(N108="zákl. přenesená",J108,0)</f>
        <v>0</v>
      </c>
      <c r="BH108" s="146">
        <f>IF(N108="sníž. přenesená",J108,0)</f>
        <v>0</v>
      </c>
      <c r="BI108" s="146">
        <f>IF(N108="nulová",J108,0)</f>
        <v>0</v>
      </c>
      <c r="BJ108" s="17" t="s">
        <v>71</v>
      </c>
      <c r="BK108" s="146">
        <f>ROUND(I108*H108,2)</f>
        <v>3089.65</v>
      </c>
      <c r="BL108" s="17" t="s">
        <v>121</v>
      </c>
      <c r="BM108" s="145" t="s">
        <v>202</v>
      </c>
    </row>
    <row r="109" spans="1:65" s="13" customFormat="1" x14ac:dyDescent="0.2">
      <c r="B109" s="147"/>
      <c r="D109" s="148" t="s">
        <v>123</v>
      </c>
      <c r="E109" s="149" t="s">
        <v>3</v>
      </c>
      <c r="F109" s="150" t="s">
        <v>203</v>
      </c>
      <c r="H109" s="151">
        <v>1.0129999999999999</v>
      </c>
      <c r="L109" s="147"/>
      <c r="M109" s="152"/>
      <c r="N109" s="153"/>
      <c r="O109" s="153"/>
      <c r="P109" s="153"/>
      <c r="Q109" s="153"/>
      <c r="R109" s="153"/>
      <c r="S109" s="153"/>
      <c r="T109" s="154"/>
      <c r="AT109" s="149" t="s">
        <v>123</v>
      </c>
      <c r="AU109" s="149" t="s">
        <v>73</v>
      </c>
      <c r="AV109" s="13" t="s">
        <v>73</v>
      </c>
      <c r="AW109" s="13" t="s">
        <v>27</v>
      </c>
      <c r="AX109" s="13" t="s">
        <v>71</v>
      </c>
      <c r="AY109" s="149" t="s">
        <v>114</v>
      </c>
    </row>
    <row r="110" spans="1:65" s="12" customFormat="1" ht="22.95" customHeight="1" x14ac:dyDescent="0.25">
      <c r="B110" s="122"/>
      <c r="D110" s="123" t="s">
        <v>64</v>
      </c>
      <c r="E110" s="132" t="s">
        <v>149</v>
      </c>
      <c r="F110" s="132" t="s">
        <v>204</v>
      </c>
      <c r="J110" s="133">
        <f>BK110</f>
        <v>1350</v>
      </c>
      <c r="L110" s="122"/>
      <c r="M110" s="126"/>
      <c r="N110" s="127"/>
      <c r="O110" s="127"/>
      <c r="P110" s="128">
        <f>P111</f>
        <v>2.5500000000000003</v>
      </c>
      <c r="Q110" s="127"/>
      <c r="R110" s="128">
        <f>R111</f>
        <v>0</v>
      </c>
      <c r="S110" s="127"/>
      <c r="T110" s="129">
        <f>T111</f>
        <v>0</v>
      </c>
      <c r="AR110" s="123" t="s">
        <v>71</v>
      </c>
      <c r="AT110" s="130" t="s">
        <v>64</v>
      </c>
      <c r="AU110" s="130" t="s">
        <v>71</v>
      </c>
      <c r="AY110" s="123" t="s">
        <v>114</v>
      </c>
      <c r="BK110" s="131">
        <f>BK111</f>
        <v>1350</v>
      </c>
    </row>
    <row r="111" spans="1:65" s="2" customFormat="1" ht="16.5" customHeight="1" x14ac:dyDescent="0.2">
      <c r="A111" s="29"/>
      <c r="B111" s="134"/>
      <c r="C111" s="135" t="s">
        <v>205</v>
      </c>
      <c r="D111" s="135" t="s">
        <v>116</v>
      </c>
      <c r="E111" s="136" t="s">
        <v>206</v>
      </c>
      <c r="F111" s="137" t="s">
        <v>207</v>
      </c>
      <c r="G111" s="138" t="s">
        <v>208</v>
      </c>
      <c r="H111" s="139">
        <v>30</v>
      </c>
      <c r="I111" s="140">
        <v>45</v>
      </c>
      <c r="J111" s="140">
        <f>ROUND(I111*H111,2)</f>
        <v>1350</v>
      </c>
      <c r="K111" s="137" t="s">
        <v>3</v>
      </c>
      <c r="L111" s="30"/>
      <c r="M111" s="141" t="s">
        <v>3</v>
      </c>
      <c r="N111" s="142" t="s">
        <v>36</v>
      </c>
      <c r="O111" s="143">
        <v>8.5000000000000006E-2</v>
      </c>
      <c r="P111" s="143">
        <f>O111*H111</f>
        <v>2.5500000000000003</v>
      </c>
      <c r="Q111" s="143">
        <v>0</v>
      </c>
      <c r="R111" s="143">
        <f>Q111*H111</f>
        <v>0</v>
      </c>
      <c r="S111" s="143">
        <v>0</v>
      </c>
      <c r="T111" s="144">
        <f>S111*H111</f>
        <v>0</v>
      </c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R111" s="145" t="s">
        <v>121</v>
      </c>
      <c r="AT111" s="145" t="s">
        <v>116</v>
      </c>
      <c r="AU111" s="145" t="s">
        <v>73</v>
      </c>
      <c r="AY111" s="17" t="s">
        <v>114</v>
      </c>
      <c r="BE111" s="146">
        <f>IF(N111="základní",J111,0)</f>
        <v>1350</v>
      </c>
      <c r="BF111" s="146">
        <f>IF(N111="snížená",J111,0)</f>
        <v>0</v>
      </c>
      <c r="BG111" s="146">
        <f>IF(N111="zákl. přenesená",J111,0)</f>
        <v>0</v>
      </c>
      <c r="BH111" s="146">
        <f>IF(N111="sníž. přenesená",J111,0)</f>
        <v>0</v>
      </c>
      <c r="BI111" s="146">
        <f>IF(N111="nulová",J111,0)</f>
        <v>0</v>
      </c>
      <c r="BJ111" s="17" t="s">
        <v>71</v>
      </c>
      <c r="BK111" s="146">
        <f>ROUND(I111*H111,2)</f>
        <v>1350</v>
      </c>
      <c r="BL111" s="17" t="s">
        <v>121</v>
      </c>
      <c r="BM111" s="145" t="s">
        <v>209</v>
      </c>
    </row>
    <row r="112" spans="1:65" s="12" customFormat="1" ht="22.95" customHeight="1" x14ac:dyDescent="0.25">
      <c r="B112" s="122"/>
      <c r="D112" s="123" t="s">
        <v>64</v>
      </c>
      <c r="E112" s="132" t="s">
        <v>121</v>
      </c>
      <c r="F112" s="132" t="s">
        <v>210</v>
      </c>
      <c r="J112" s="133">
        <f>BK112</f>
        <v>14976</v>
      </c>
      <c r="L112" s="122"/>
      <c r="M112" s="126"/>
      <c r="N112" s="127"/>
      <c r="O112" s="127"/>
      <c r="P112" s="128">
        <f>SUM(P113:P114)</f>
        <v>39.052799999999998</v>
      </c>
      <c r="Q112" s="127"/>
      <c r="R112" s="128">
        <f>SUM(R113:R114)</f>
        <v>43.563340799999999</v>
      </c>
      <c r="S112" s="127"/>
      <c r="T112" s="129">
        <f>SUM(T113:T114)</f>
        <v>0</v>
      </c>
      <c r="AR112" s="123" t="s">
        <v>71</v>
      </c>
      <c r="AT112" s="130" t="s">
        <v>64</v>
      </c>
      <c r="AU112" s="130" t="s">
        <v>71</v>
      </c>
      <c r="AY112" s="123" t="s">
        <v>114</v>
      </c>
      <c r="BK112" s="131">
        <f>SUM(BK113:BK114)</f>
        <v>14976</v>
      </c>
    </row>
    <row r="113" spans="1:65" s="2" customFormat="1" ht="16.5" customHeight="1" x14ac:dyDescent="0.2">
      <c r="A113" s="29"/>
      <c r="B113" s="134"/>
      <c r="C113" s="135" t="s">
        <v>161</v>
      </c>
      <c r="D113" s="135" t="s">
        <v>116</v>
      </c>
      <c r="E113" s="136" t="s">
        <v>211</v>
      </c>
      <c r="F113" s="137" t="s">
        <v>212</v>
      </c>
      <c r="G113" s="138" t="s">
        <v>119</v>
      </c>
      <c r="H113" s="139">
        <v>23.04</v>
      </c>
      <c r="I113" s="140">
        <v>650</v>
      </c>
      <c r="J113" s="140">
        <f>ROUND(I113*H113,2)</f>
        <v>14976</v>
      </c>
      <c r="K113" s="137" t="s">
        <v>120</v>
      </c>
      <c r="L113" s="30"/>
      <c r="M113" s="141" t="s">
        <v>3</v>
      </c>
      <c r="N113" s="142" t="s">
        <v>36</v>
      </c>
      <c r="O113" s="143">
        <v>1.6950000000000001</v>
      </c>
      <c r="P113" s="143">
        <f>O113*H113</f>
        <v>39.052799999999998</v>
      </c>
      <c r="Q113" s="143">
        <v>1.8907700000000001</v>
      </c>
      <c r="R113" s="143">
        <f>Q113*H113</f>
        <v>43.563340799999999</v>
      </c>
      <c r="S113" s="143">
        <v>0</v>
      </c>
      <c r="T113" s="144">
        <f>S113*H113</f>
        <v>0</v>
      </c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R113" s="145" t="s">
        <v>121</v>
      </c>
      <c r="AT113" s="145" t="s">
        <v>116</v>
      </c>
      <c r="AU113" s="145" t="s">
        <v>73</v>
      </c>
      <c r="AY113" s="17" t="s">
        <v>114</v>
      </c>
      <c r="BE113" s="146">
        <f>IF(N113="základní",J113,0)</f>
        <v>14976</v>
      </c>
      <c r="BF113" s="146">
        <f>IF(N113="snížená",J113,0)</f>
        <v>0</v>
      </c>
      <c r="BG113" s="146">
        <f>IF(N113="zákl. přenesená",J113,0)</f>
        <v>0</v>
      </c>
      <c r="BH113" s="146">
        <f>IF(N113="sníž. přenesená",J113,0)</f>
        <v>0</v>
      </c>
      <c r="BI113" s="146">
        <f>IF(N113="nulová",J113,0)</f>
        <v>0</v>
      </c>
      <c r="BJ113" s="17" t="s">
        <v>71</v>
      </c>
      <c r="BK113" s="146">
        <f>ROUND(I113*H113,2)</f>
        <v>14976</v>
      </c>
      <c r="BL113" s="17" t="s">
        <v>121</v>
      </c>
      <c r="BM113" s="145" t="s">
        <v>213</v>
      </c>
    </row>
    <row r="114" spans="1:65" s="13" customFormat="1" x14ac:dyDescent="0.2">
      <c r="B114" s="147"/>
      <c r="D114" s="148" t="s">
        <v>123</v>
      </c>
      <c r="E114" s="149" t="s">
        <v>3</v>
      </c>
      <c r="F114" s="150" t="s">
        <v>214</v>
      </c>
      <c r="H114" s="151">
        <v>23.04</v>
      </c>
      <c r="L114" s="147"/>
      <c r="M114" s="152"/>
      <c r="N114" s="153"/>
      <c r="O114" s="153"/>
      <c r="P114" s="153"/>
      <c r="Q114" s="153"/>
      <c r="R114" s="153"/>
      <c r="S114" s="153"/>
      <c r="T114" s="154"/>
      <c r="AT114" s="149" t="s">
        <v>123</v>
      </c>
      <c r="AU114" s="149" t="s">
        <v>73</v>
      </c>
      <c r="AV114" s="13" t="s">
        <v>73</v>
      </c>
      <c r="AW114" s="13" t="s">
        <v>27</v>
      </c>
      <c r="AX114" s="13" t="s">
        <v>71</v>
      </c>
      <c r="AY114" s="149" t="s">
        <v>114</v>
      </c>
    </row>
    <row r="115" spans="1:65" s="12" customFormat="1" ht="22.95" customHeight="1" x14ac:dyDescent="0.25">
      <c r="B115" s="122"/>
      <c r="D115" s="123" t="s">
        <v>64</v>
      </c>
      <c r="E115" s="132" t="s">
        <v>132</v>
      </c>
      <c r="F115" s="132" t="s">
        <v>144</v>
      </c>
      <c r="J115" s="133">
        <f>BK115</f>
        <v>53824</v>
      </c>
      <c r="L115" s="122"/>
      <c r="M115" s="126"/>
      <c r="N115" s="127"/>
      <c r="O115" s="127"/>
      <c r="P115" s="128">
        <f>SUM(P116:P120)</f>
        <v>96.850999999999999</v>
      </c>
      <c r="Q115" s="127"/>
      <c r="R115" s="128">
        <f>SUM(R116:R120)</f>
        <v>8.0960699999999974</v>
      </c>
      <c r="S115" s="127"/>
      <c r="T115" s="129">
        <f>SUM(T116:T120)</f>
        <v>3.8000000000000003</v>
      </c>
      <c r="AR115" s="123" t="s">
        <v>71</v>
      </c>
      <c r="AT115" s="130" t="s">
        <v>64</v>
      </c>
      <c r="AU115" s="130" t="s">
        <v>71</v>
      </c>
      <c r="AY115" s="123" t="s">
        <v>114</v>
      </c>
      <c r="BK115" s="131">
        <f>SUM(BK116:BK120)</f>
        <v>53824</v>
      </c>
    </row>
    <row r="116" spans="1:65" s="2" customFormat="1" ht="16.5" customHeight="1" x14ac:dyDescent="0.2">
      <c r="A116" s="29"/>
      <c r="B116" s="134"/>
      <c r="C116" s="135" t="s">
        <v>215</v>
      </c>
      <c r="D116" s="135" t="s">
        <v>116</v>
      </c>
      <c r="E116" s="136" t="s">
        <v>216</v>
      </c>
      <c r="F116" s="137" t="s">
        <v>217</v>
      </c>
      <c r="G116" s="138" t="s">
        <v>208</v>
      </c>
      <c r="H116" s="139">
        <v>10</v>
      </c>
      <c r="I116" s="140">
        <v>241</v>
      </c>
      <c r="J116" s="140">
        <f>ROUND(I116*H116,2)</f>
        <v>2410</v>
      </c>
      <c r="K116" s="137" t="s">
        <v>120</v>
      </c>
      <c r="L116" s="30"/>
      <c r="M116" s="141" t="s">
        <v>3</v>
      </c>
      <c r="N116" s="142" t="s">
        <v>36</v>
      </c>
      <c r="O116" s="143">
        <v>0.20499999999999999</v>
      </c>
      <c r="P116" s="143">
        <f>O116*H116</f>
        <v>2.0499999999999998</v>
      </c>
      <c r="Q116" s="143">
        <v>0</v>
      </c>
      <c r="R116" s="143">
        <f>Q116*H116</f>
        <v>0</v>
      </c>
      <c r="S116" s="143">
        <v>0.32</v>
      </c>
      <c r="T116" s="144">
        <f>S116*H116</f>
        <v>3.2</v>
      </c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R116" s="145" t="s">
        <v>121</v>
      </c>
      <c r="AT116" s="145" t="s">
        <v>116</v>
      </c>
      <c r="AU116" s="145" t="s">
        <v>73</v>
      </c>
      <c r="AY116" s="17" t="s">
        <v>114</v>
      </c>
      <c r="BE116" s="146">
        <f>IF(N116="základní",J116,0)</f>
        <v>2410</v>
      </c>
      <c r="BF116" s="146">
        <f>IF(N116="snížená",J116,0)</f>
        <v>0</v>
      </c>
      <c r="BG116" s="146">
        <f>IF(N116="zákl. přenesená",J116,0)</f>
        <v>0</v>
      </c>
      <c r="BH116" s="146">
        <f>IF(N116="sníž. přenesená",J116,0)</f>
        <v>0</v>
      </c>
      <c r="BI116" s="146">
        <f>IF(N116="nulová",J116,0)</f>
        <v>0</v>
      </c>
      <c r="BJ116" s="17" t="s">
        <v>71</v>
      </c>
      <c r="BK116" s="146">
        <f>ROUND(I116*H116,2)</f>
        <v>2410</v>
      </c>
      <c r="BL116" s="17" t="s">
        <v>121</v>
      </c>
      <c r="BM116" s="145" t="s">
        <v>218</v>
      </c>
    </row>
    <row r="117" spans="1:65" s="2" customFormat="1" ht="16.5" customHeight="1" x14ac:dyDescent="0.2">
      <c r="A117" s="29"/>
      <c r="B117" s="134"/>
      <c r="C117" s="135" t="s">
        <v>219</v>
      </c>
      <c r="D117" s="135" t="s">
        <v>116</v>
      </c>
      <c r="E117" s="136" t="s">
        <v>220</v>
      </c>
      <c r="F117" s="137" t="s">
        <v>221</v>
      </c>
      <c r="G117" s="138" t="s">
        <v>208</v>
      </c>
      <c r="H117" s="139">
        <v>30</v>
      </c>
      <c r="I117" s="140">
        <v>950</v>
      </c>
      <c r="J117" s="140">
        <f>ROUND(I117*H117,2)</f>
        <v>28500</v>
      </c>
      <c r="K117" s="137" t="s">
        <v>120</v>
      </c>
      <c r="L117" s="30"/>
      <c r="M117" s="141" t="s">
        <v>3</v>
      </c>
      <c r="N117" s="142" t="s">
        <v>36</v>
      </c>
      <c r="O117" s="143">
        <v>0.39900000000000002</v>
      </c>
      <c r="P117" s="143">
        <f>O117*H117</f>
        <v>11.97</v>
      </c>
      <c r="Q117" s="143">
        <v>2.6839999999999999E-2</v>
      </c>
      <c r="R117" s="143">
        <f>Q117*H117</f>
        <v>0.80520000000000003</v>
      </c>
      <c r="S117" s="143">
        <v>0</v>
      </c>
      <c r="T117" s="144">
        <f>S117*H117</f>
        <v>0</v>
      </c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R117" s="145" t="s">
        <v>121</v>
      </c>
      <c r="AT117" s="145" t="s">
        <v>116</v>
      </c>
      <c r="AU117" s="145" t="s">
        <v>73</v>
      </c>
      <c r="AY117" s="17" t="s">
        <v>114</v>
      </c>
      <c r="BE117" s="146">
        <f>IF(N117="základní",J117,0)</f>
        <v>28500</v>
      </c>
      <c r="BF117" s="146">
        <f>IF(N117="snížená",J117,0)</f>
        <v>0</v>
      </c>
      <c r="BG117" s="146">
        <f>IF(N117="zákl. přenesená",J117,0)</f>
        <v>0</v>
      </c>
      <c r="BH117" s="146">
        <f>IF(N117="sníž. přenesená",J117,0)</f>
        <v>0</v>
      </c>
      <c r="BI117" s="146">
        <f>IF(N117="nulová",J117,0)</f>
        <v>0</v>
      </c>
      <c r="BJ117" s="17" t="s">
        <v>71</v>
      </c>
      <c r="BK117" s="146">
        <f>ROUND(I117*H117,2)</f>
        <v>28500</v>
      </c>
      <c r="BL117" s="17" t="s">
        <v>121</v>
      </c>
      <c r="BM117" s="145" t="s">
        <v>222</v>
      </c>
    </row>
    <row r="118" spans="1:65" s="2" customFormat="1" ht="16.5" customHeight="1" x14ac:dyDescent="0.2">
      <c r="A118" s="29"/>
      <c r="B118" s="134"/>
      <c r="C118" s="135" t="s">
        <v>223</v>
      </c>
      <c r="D118" s="135" t="s">
        <v>116</v>
      </c>
      <c r="E118" s="136" t="s">
        <v>224</v>
      </c>
      <c r="F118" s="137" t="s">
        <v>225</v>
      </c>
      <c r="G118" s="138" t="s">
        <v>208</v>
      </c>
      <c r="H118" s="139">
        <v>20</v>
      </c>
      <c r="I118" s="140">
        <v>80.7</v>
      </c>
      <c r="J118" s="140">
        <f>ROUND(I118*H118,2)</f>
        <v>1614</v>
      </c>
      <c r="K118" s="137" t="s">
        <v>120</v>
      </c>
      <c r="L118" s="30"/>
      <c r="M118" s="141" t="s">
        <v>3</v>
      </c>
      <c r="N118" s="142" t="s">
        <v>36</v>
      </c>
      <c r="O118" s="143">
        <v>6.8000000000000005E-2</v>
      </c>
      <c r="P118" s="143">
        <f>O118*H118</f>
        <v>1.36</v>
      </c>
      <c r="Q118" s="143">
        <v>0</v>
      </c>
      <c r="R118" s="143">
        <f>Q118*H118</f>
        <v>0</v>
      </c>
      <c r="S118" s="143">
        <v>0.03</v>
      </c>
      <c r="T118" s="144">
        <f>S118*H118</f>
        <v>0.6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R118" s="145" t="s">
        <v>121</v>
      </c>
      <c r="AT118" s="145" t="s">
        <v>116</v>
      </c>
      <c r="AU118" s="145" t="s">
        <v>73</v>
      </c>
      <c r="AY118" s="17" t="s">
        <v>114</v>
      </c>
      <c r="BE118" s="146">
        <f>IF(N118="základní",J118,0)</f>
        <v>1614</v>
      </c>
      <c r="BF118" s="146">
        <f>IF(N118="snížená",J118,0)</f>
        <v>0</v>
      </c>
      <c r="BG118" s="146">
        <f>IF(N118="zákl. přenesená",J118,0)</f>
        <v>0</v>
      </c>
      <c r="BH118" s="146">
        <f>IF(N118="sníž. přenesená",J118,0)</f>
        <v>0</v>
      </c>
      <c r="BI118" s="146">
        <f>IF(N118="nulová",J118,0)</f>
        <v>0</v>
      </c>
      <c r="BJ118" s="17" t="s">
        <v>71</v>
      </c>
      <c r="BK118" s="146">
        <f>ROUND(I118*H118,2)</f>
        <v>1614</v>
      </c>
      <c r="BL118" s="17" t="s">
        <v>121</v>
      </c>
      <c r="BM118" s="145" t="s">
        <v>226</v>
      </c>
    </row>
    <row r="119" spans="1:65" s="2" customFormat="1" ht="21.75" customHeight="1" x14ac:dyDescent="0.2">
      <c r="A119" s="29"/>
      <c r="B119" s="134"/>
      <c r="C119" s="135" t="s">
        <v>227</v>
      </c>
      <c r="D119" s="135" t="s">
        <v>116</v>
      </c>
      <c r="E119" s="136" t="s">
        <v>228</v>
      </c>
      <c r="F119" s="137" t="s">
        <v>229</v>
      </c>
      <c r="G119" s="138" t="s">
        <v>131</v>
      </c>
      <c r="H119" s="139">
        <v>3</v>
      </c>
      <c r="I119" s="140">
        <v>6500</v>
      </c>
      <c r="J119" s="140">
        <f>ROUND(I119*H119,2)</f>
        <v>19500</v>
      </c>
      <c r="K119" s="137" t="s">
        <v>120</v>
      </c>
      <c r="L119" s="30"/>
      <c r="M119" s="141" t="s">
        <v>3</v>
      </c>
      <c r="N119" s="142" t="s">
        <v>36</v>
      </c>
      <c r="O119" s="143">
        <v>25.977</v>
      </c>
      <c r="P119" s="143">
        <f>O119*H119</f>
        <v>77.930999999999997</v>
      </c>
      <c r="Q119" s="143">
        <v>2.4209299999999998</v>
      </c>
      <c r="R119" s="143">
        <f>Q119*H119</f>
        <v>7.262789999999999</v>
      </c>
      <c r="S119" s="143">
        <v>0</v>
      </c>
      <c r="T119" s="144">
        <f>S119*H119</f>
        <v>0</v>
      </c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R119" s="145" t="s">
        <v>121</v>
      </c>
      <c r="AT119" s="145" t="s">
        <v>116</v>
      </c>
      <c r="AU119" s="145" t="s">
        <v>73</v>
      </c>
      <c r="AY119" s="17" t="s">
        <v>114</v>
      </c>
      <c r="BE119" s="146">
        <f>IF(N119="základní",J119,0)</f>
        <v>19500</v>
      </c>
      <c r="BF119" s="146">
        <f>IF(N119="snížená",J119,0)</f>
        <v>0</v>
      </c>
      <c r="BG119" s="146">
        <f>IF(N119="zákl. přenesená",J119,0)</f>
        <v>0</v>
      </c>
      <c r="BH119" s="146">
        <f>IF(N119="sníž. přenesená",J119,0)</f>
        <v>0</v>
      </c>
      <c r="BI119" s="146">
        <f>IF(N119="nulová",J119,0)</f>
        <v>0</v>
      </c>
      <c r="BJ119" s="17" t="s">
        <v>71</v>
      </c>
      <c r="BK119" s="146">
        <f>ROUND(I119*H119,2)</f>
        <v>19500</v>
      </c>
      <c r="BL119" s="17" t="s">
        <v>121</v>
      </c>
      <c r="BM119" s="145" t="s">
        <v>230</v>
      </c>
    </row>
    <row r="120" spans="1:65" s="2" customFormat="1" ht="16.5" customHeight="1" x14ac:dyDescent="0.2">
      <c r="A120" s="29"/>
      <c r="B120" s="134"/>
      <c r="C120" s="135" t="s">
        <v>9</v>
      </c>
      <c r="D120" s="135" t="s">
        <v>116</v>
      </c>
      <c r="E120" s="136" t="s">
        <v>157</v>
      </c>
      <c r="F120" s="137" t="s">
        <v>158</v>
      </c>
      <c r="G120" s="138" t="s">
        <v>131</v>
      </c>
      <c r="H120" s="139">
        <v>3</v>
      </c>
      <c r="I120" s="140">
        <v>600</v>
      </c>
      <c r="J120" s="140">
        <f>ROUND(I120*H120,2)</f>
        <v>1800</v>
      </c>
      <c r="K120" s="137" t="s">
        <v>120</v>
      </c>
      <c r="L120" s="30"/>
      <c r="M120" s="141" t="s">
        <v>3</v>
      </c>
      <c r="N120" s="142" t="s">
        <v>36</v>
      </c>
      <c r="O120" s="143">
        <v>1.18</v>
      </c>
      <c r="P120" s="143">
        <f>O120*H120</f>
        <v>3.54</v>
      </c>
      <c r="Q120" s="143">
        <v>9.3600000000000003E-3</v>
      </c>
      <c r="R120" s="143">
        <f>Q120*H120</f>
        <v>2.8080000000000001E-2</v>
      </c>
      <c r="S120" s="143">
        <v>0</v>
      </c>
      <c r="T120" s="144">
        <f>S120*H120</f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R120" s="145" t="s">
        <v>121</v>
      </c>
      <c r="AT120" s="145" t="s">
        <v>116</v>
      </c>
      <c r="AU120" s="145" t="s">
        <v>73</v>
      </c>
      <c r="AY120" s="17" t="s">
        <v>114</v>
      </c>
      <c r="BE120" s="146">
        <f>IF(N120="základní",J120,0)</f>
        <v>1800</v>
      </c>
      <c r="BF120" s="146">
        <f>IF(N120="snížená",J120,0)</f>
        <v>0</v>
      </c>
      <c r="BG120" s="146">
        <f>IF(N120="zákl. přenesená",J120,0)</f>
        <v>0</v>
      </c>
      <c r="BH120" s="146">
        <f>IF(N120="sníž. přenesená",J120,0)</f>
        <v>0</v>
      </c>
      <c r="BI120" s="146">
        <f>IF(N120="nulová",J120,0)</f>
        <v>0</v>
      </c>
      <c r="BJ120" s="17" t="s">
        <v>71</v>
      </c>
      <c r="BK120" s="146">
        <f>ROUND(I120*H120,2)</f>
        <v>1800</v>
      </c>
      <c r="BL120" s="17" t="s">
        <v>121</v>
      </c>
      <c r="BM120" s="145" t="s">
        <v>231</v>
      </c>
    </row>
    <row r="121" spans="1:65" s="12" customFormat="1" ht="22.95" customHeight="1" x14ac:dyDescent="0.25">
      <c r="B121" s="122"/>
      <c r="D121" s="123" t="s">
        <v>64</v>
      </c>
      <c r="E121" s="132" t="s">
        <v>140</v>
      </c>
      <c r="F121" s="132" t="s">
        <v>160</v>
      </c>
      <c r="J121" s="133">
        <f>BK121</f>
        <v>53448</v>
      </c>
      <c r="L121" s="122"/>
      <c r="M121" s="126"/>
      <c r="N121" s="127"/>
      <c r="O121" s="127"/>
      <c r="P121" s="128">
        <f>SUM(P122:P127)</f>
        <v>30.7608</v>
      </c>
      <c r="Q121" s="127"/>
      <c r="R121" s="128">
        <f>SUM(R122:R127)</f>
        <v>7.9939999999999998</v>
      </c>
      <c r="S121" s="127"/>
      <c r="T121" s="129">
        <f>SUM(T122:T127)</f>
        <v>6.72</v>
      </c>
      <c r="AR121" s="123" t="s">
        <v>71</v>
      </c>
      <c r="AT121" s="130" t="s">
        <v>64</v>
      </c>
      <c r="AU121" s="130" t="s">
        <v>71</v>
      </c>
      <c r="AY121" s="123" t="s">
        <v>114</v>
      </c>
      <c r="BK121" s="131">
        <f>SUM(BK122:BK127)</f>
        <v>53448</v>
      </c>
    </row>
    <row r="122" spans="1:65" s="2" customFormat="1" ht="16.5" customHeight="1" x14ac:dyDescent="0.2">
      <c r="A122" s="29"/>
      <c r="B122" s="134"/>
      <c r="C122" s="135" t="s">
        <v>232</v>
      </c>
      <c r="D122" s="135" t="s">
        <v>116</v>
      </c>
      <c r="E122" s="136" t="s">
        <v>233</v>
      </c>
      <c r="F122" s="137" t="s">
        <v>234</v>
      </c>
      <c r="G122" s="138" t="s">
        <v>119</v>
      </c>
      <c r="H122" s="139">
        <v>2.8</v>
      </c>
      <c r="I122" s="140">
        <v>5160</v>
      </c>
      <c r="J122" s="140">
        <f>ROUND(I122*H122,2)</f>
        <v>14448</v>
      </c>
      <c r="K122" s="137" t="s">
        <v>120</v>
      </c>
      <c r="L122" s="30"/>
      <c r="M122" s="141" t="s">
        <v>3</v>
      </c>
      <c r="N122" s="142" t="s">
        <v>36</v>
      </c>
      <c r="O122" s="143">
        <v>10.986000000000001</v>
      </c>
      <c r="P122" s="143">
        <f>O122*H122</f>
        <v>30.7608</v>
      </c>
      <c r="Q122" s="143">
        <v>0</v>
      </c>
      <c r="R122" s="143">
        <f>Q122*H122</f>
        <v>0</v>
      </c>
      <c r="S122" s="143">
        <v>2.4</v>
      </c>
      <c r="T122" s="144">
        <f>S122*H122</f>
        <v>6.72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45" t="s">
        <v>121</v>
      </c>
      <c r="AT122" s="145" t="s">
        <v>116</v>
      </c>
      <c r="AU122" s="145" t="s">
        <v>73</v>
      </c>
      <c r="AY122" s="17" t="s">
        <v>114</v>
      </c>
      <c r="BE122" s="146">
        <f>IF(N122="základní",J122,0)</f>
        <v>14448</v>
      </c>
      <c r="BF122" s="146">
        <f>IF(N122="snížená",J122,0)</f>
        <v>0</v>
      </c>
      <c r="BG122" s="146">
        <f>IF(N122="zákl. přenesená",J122,0)</f>
        <v>0</v>
      </c>
      <c r="BH122" s="146">
        <f>IF(N122="sníž. přenesená",J122,0)</f>
        <v>0</v>
      </c>
      <c r="BI122" s="146">
        <f>IF(N122="nulová",J122,0)</f>
        <v>0</v>
      </c>
      <c r="BJ122" s="17" t="s">
        <v>71</v>
      </c>
      <c r="BK122" s="146">
        <f>ROUND(I122*H122,2)</f>
        <v>14448</v>
      </c>
      <c r="BL122" s="17" t="s">
        <v>121</v>
      </c>
      <c r="BM122" s="145" t="s">
        <v>235</v>
      </c>
    </row>
    <row r="123" spans="1:65" s="13" customFormat="1" x14ac:dyDescent="0.2">
      <c r="B123" s="147"/>
      <c r="D123" s="148" t="s">
        <v>123</v>
      </c>
      <c r="E123" s="149" t="s">
        <v>3</v>
      </c>
      <c r="F123" s="150" t="s">
        <v>236</v>
      </c>
      <c r="H123" s="151">
        <v>2.8</v>
      </c>
      <c r="L123" s="147"/>
      <c r="M123" s="152"/>
      <c r="N123" s="153"/>
      <c r="O123" s="153"/>
      <c r="P123" s="153"/>
      <c r="Q123" s="153"/>
      <c r="R123" s="153"/>
      <c r="S123" s="153"/>
      <c r="T123" s="154"/>
      <c r="AT123" s="149" t="s">
        <v>123</v>
      </c>
      <c r="AU123" s="149" t="s">
        <v>73</v>
      </c>
      <c r="AV123" s="13" t="s">
        <v>73</v>
      </c>
      <c r="AW123" s="13" t="s">
        <v>27</v>
      </c>
      <c r="AX123" s="13" t="s">
        <v>71</v>
      </c>
      <c r="AY123" s="149" t="s">
        <v>114</v>
      </c>
    </row>
    <row r="124" spans="1:65" s="2" customFormat="1" ht="16.5" customHeight="1" x14ac:dyDescent="0.2">
      <c r="A124" s="29"/>
      <c r="B124" s="134"/>
      <c r="C124" s="162" t="s">
        <v>237</v>
      </c>
      <c r="D124" s="162" t="s">
        <v>128</v>
      </c>
      <c r="E124" s="163" t="s">
        <v>162</v>
      </c>
      <c r="F124" s="164" t="s">
        <v>163</v>
      </c>
      <c r="G124" s="165" t="s">
        <v>131</v>
      </c>
      <c r="H124" s="166">
        <v>3</v>
      </c>
      <c r="I124" s="167">
        <v>4500</v>
      </c>
      <c r="J124" s="167">
        <f>ROUND(I124*H124,2)</f>
        <v>13500</v>
      </c>
      <c r="K124" s="164" t="s">
        <v>120</v>
      </c>
      <c r="L124" s="168"/>
      <c r="M124" s="169" t="s">
        <v>3</v>
      </c>
      <c r="N124" s="170" t="s">
        <v>36</v>
      </c>
      <c r="O124" s="143">
        <v>0</v>
      </c>
      <c r="P124" s="143">
        <f>O124*H124</f>
        <v>0</v>
      </c>
      <c r="Q124" s="143">
        <v>0.10100000000000001</v>
      </c>
      <c r="R124" s="143">
        <f>Q124*H124</f>
        <v>0.30300000000000005</v>
      </c>
      <c r="S124" s="143">
        <v>0</v>
      </c>
      <c r="T124" s="144">
        <f>S124*H124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45" t="s">
        <v>132</v>
      </c>
      <c r="AT124" s="145" t="s">
        <v>128</v>
      </c>
      <c r="AU124" s="145" t="s">
        <v>73</v>
      </c>
      <c r="AY124" s="17" t="s">
        <v>114</v>
      </c>
      <c r="BE124" s="146">
        <f>IF(N124="základní",J124,0)</f>
        <v>13500</v>
      </c>
      <c r="BF124" s="146">
        <f>IF(N124="snížená",J124,0)</f>
        <v>0</v>
      </c>
      <c r="BG124" s="146">
        <f>IF(N124="zákl. přenesená",J124,0)</f>
        <v>0</v>
      </c>
      <c r="BH124" s="146">
        <f>IF(N124="sníž. přenesená",J124,0)</f>
        <v>0</v>
      </c>
      <c r="BI124" s="146">
        <f>IF(N124="nulová",J124,0)</f>
        <v>0</v>
      </c>
      <c r="BJ124" s="17" t="s">
        <v>71</v>
      </c>
      <c r="BK124" s="146">
        <f>ROUND(I124*H124,2)</f>
        <v>13500</v>
      </c>
      <c r="BL124" s="17" t="s">
        <v>121</v>
      </c>
      <c r="BM124" s="145" t="s">
        <v>238</v>
      </c>
    </row>
    <row r="125" spans="1:65" s="2" customFormat="1" ht="16.5" customHeight="1" x14ac:dyDescent="0.2">
      <c r="A125" s="29"/>
      <c r="B125" s="134"/>
      <c r="C125" s="162" t="s">
        <v>239</v>
      </c>
      <c r="D125" s="162" t="s">
        <v>128</v>
      </c>
      <c r="E125" s="163" t="s">
        <v>240</v>
      </c>
      <c r="F125" s="164" t="s">
        <v>241</v>
      </c>
      <c r="G125" s="165" t="s">
        <v>131</v>
      </c>
      <c r="H125" s="166">
        <v>2</v>
      </c>
      <c r="I125" s="167">
        <v>1500</v>
      </c>
      <c r="J125" s="167">
        <f>ROUND(I125*H125,2)</f>
        <v>3000</v>
      </c>
      <c r="K125" s="164" t="s">
        <v>120</v>
      </c>
      <c r="L125" s="168"/>
      <c r="M125" s="169" t="s">
        <v>3</v>
      </c>
      <c r="N125" s="170" t="s">
        <v>36</v>
      </c>
      <c r="O125" s="143">
        <v>0</v>
      </c>
      <c r="P125" s="143">
        <f>O125*H125</f>
        <v>0</v>
      </c>
      <c r="Q125" s="143">
        <v>0.52600000000000002</v>
      </c>
      <c r="R125" s="143">
        <f>Q125*H125</f>
        <v>1.052</v>
      </c>
      <c r="S125" s="143">
        <v>0</v>
      </c>
      <c r="T125" s="144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45" t="s">
        <v>132</v>
      </c>
      <c r="AT125" s="145" t="s">
        <v>128</v>
      </c>
      <c r="AU125" s="145" t="s">
        <v>73</v>
      </c>
      <c r="AY125" s="17" t="s">
        <v>114</v>
      </c>
      <c r="BE125" s="146">
        <f>IF(N125="základní",J125,0)</f>
        <v>3000</v>
      </c>
      <c r="BF125" s="146">
        <f>IF(N125="snížená",J125,0)</f>
        <v>0</v>
      </c>
      <c r="BG125" s="146">
        <f>IF(N125="zákl. přenesená",J125,0)</f>
        <v>0</v>
      </c>
      <c r="BH125" s="146">
        <f>IF(N125="sníž. přenesená",J125,0)</f>
        <v>0</v>
      </c>
      <c r="BI125" s="146">
        <f>IF(N125="nulová",J125,0)</f>
        <v>0</v>
      </c>
      <c r="BJ125" s="17" t="s">
        <v>71</v>
      </c>
      <c r="BK125" s="146">
        <f>ROUND(I125*H125,2)</f>
        <v>3000</v>
      </c>
      <c r="BL125" s="17" t="s">
        <v>121</v>
      </c>
      <c r="BM125" s="145" t="s">
        <v>242</v>
      </c>
    </row>
    <row r="126" spans="1:65" s="2" customFormat="1" ht="16.5" customHeight="1" x14ac:dyDescent="0.2">
      <c r="A126" s="29"/>
      <c r="B126" s="134"/>
      <c r="C126" s="162" t="s">
        <v>243</v>
      </c>
      <c r="D126" s="162" t="s">
        <v>128</v>
      </c>
      <c r="E126" s="163" t="s">
        <v>244</v>
      </c>
      <c r="F126" s="164" t="s">
        <v>245</v>
      </c>
      <c r="G126" s="165" t="s">
        <v>131</v>
      </c>
      <c r="H126" s="166">
        <v>3</v>
      </c>
      <c r="I126" s="167">
        <v>6000</v>
      </c>
      <c r="J126" s="167">
        <f>ROUND(I126*H126,2)</f>
        <v>18000</v>
      </c>
      <c r="K126" s="164" t="s">
        <v>120</v>
      </c>
      <c r="L126" s="168"/>
      <c r="M126" s="169" t="s">
        <v>3</v>
      </c>
      <c r="N126" s="170" t="s">
        <v>36</v>
      </c>
      <c r="O126" s="143">
        <v>0</v>
      </c>
      <c r="P126" s="143">
        <f>O126*H126</f>
        <v>0</v>
      </c>
      <c r="Q126" s="143">
        <v>1.8169999999999999</v>
      </c>
      <c r="R126" s="143">
        <f>Q126*H126</f>
        <v>5.4509999999999996</v>
      </c>
      <c r="S126" s="143">
        <v>0</v>
      </c>
      <c r="T126" s="144">
        <f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45" t="s">
        <v>132</v>
      </c>
      <c r="AT126" s="145" t="s">
        <v>128</v>
      </c>
      <c r="AU126" s="145" t="s">
        <v>73</v>
      </c>
      <c r="AY126" s="17" t="s">
        <v>114</v>
      </c>
      <c r="BE126" s="146">
        <f>IF(N126="základní",J126,0)</f>
        <v>18000</v>
      </c>
      <c r="BF126" s="146">
        <f>IF(N126="snížená",J126,0)</f>
        <v>0</v>
      </c>
      <c r="BG126" s="146">
        <f>IF(N126="zákl. přenesená",J126,0)</f>
        <v>0</v>
      </c>
      <c r="BH126" s="146">
        <f>IF(N126="sníž. přenesená",J126,0)</f>
        <v>0</v>
      </c>
      <c r="BI126" s="146">
        <f>IF(N126="nulová",J126,0)</f>
        <v>0</v>
      </c>
      <c r="BJ126" s="17" t="s">
        <v>71</v>
      </c>
      <c r="BK126" s="146">
        <f>ROUND(I126*H126,2)</f>
        <v>18000</v>
      </c>
      <c r="BL126" s="17" t="s">
        <v>121</v>
      </c>
      <c r="BM126" s="145" t="s">
        <v>246</v>
      </c>
    </row>
    <row r="127" spans="1:65" s="2" customFormat="1" ht="16.5" customHeight="1" x14ac:dyDescent="0.2">
      <c r="A127" s="29"/>
      <c r="B127" s="134"/>
      <c r="C127" s="162" t="s">
        <v>247</v>
      </c>
      <c r="D127" s="162" t="s">
        <v>128</v>
      </c>
      <c r="E127" s="163" t="s">
        <v>248</v>
      </c>
      <c r="F127" s="164" t="s">
        <v>249</v>
      </c>
      <c r="G127" s="165" t="s">
        <v>131</v>
      </c>
      <c r="H127" s="166">
        <v>3</v>
      </c>
      <c r="I127" s="167">
        <v>1500</v>
      </c>
      <c r="J127" s="167">
        <f>ROUND(I127*H127,2)</f>
        <v>4500</v>
      </c>
      <c r="K127" s="164" t="s">
        <v>120</v>
      </c>
      <c r="L127" s="168"/>
      <c r="M127" s="169" t="s">
        <v>3</v>
      </c>
      <c r="N127" s="170" t="s">
        <v>36</v>
      </c>
      <c r="O127" s="143">
        <v>0</v>
      </c>
      <c r="P127" s="143">
        <f>O127*H127</f>
        <v>0</v>
      </c>
      <c r="Q127" s="143">
        <v>0.39600000000000002</v>
      </c>
      <c r="R127" s="143">
        <f>Q127*H127</f>
        <v>1.1880000000000002</v>
      </c>
      <c r="S127" s="143">
        <v>0</v>
      </c>
      <c r="T127" s="144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45" t="s">
        <v>132</v>
      </c>
      <c r="AT127" s="145" t="s">
        <v>128</v>
      </c>
      <c r="AU127" s="145" t="s">
        <v>73</v>
      </c>
      <c r="AY127" s="17" t="s">
        <v>114</v>
      </c>
      <c r="BE127" s="146">
        <f>IF(N127="základní",J127,0)</f>
        <v>4500</v>
      </c>
      <c r="BF127" s="146">
        <f>IF(N127="snížená",J127,0)</f>
        <v>0</v>
      </c>
      <c r="BG127" s="146">
        <f>IF(N127="zákl. přenesená",J127,0)</f>
        <v>0</v>
      </c>
      <c r="BH127" s="146">
        <f>IF(N127="sníž. přenesená",J127,0)</f>
        <v>0</v>
      </c>
      <c r="BI127" s="146">
        <f>IF(N127="nulová",J127,0)</f>
        <v>0</v>
      </c>
      <c r="BJ127" s="17" t="s">
        <v>71</v>
      </c>
      <c r="BK127" s="146">
        <f>ROUND(I127*H127,2)</f>
        <v>4500</v>
      </c>
      <c r="BL127" s="17" t="s">
        <v>121</v>
      </c>
      <c r="BM127" s="145" t="s">
        <v>250</v>
      </c>
    </row>
    <row r="128" spans="1:65" s="12" customFormat="1" ht="22.95" customHeight="1" x14ac:dyDescent="0.25">
      <c r="B128" s="122"/>
      <c r="D128" s="123" t="s">
        <v>64</v>
      </c>
      <c r="E128" s="132" t="s">
        <v>251</v>
      </c>
      <c r="F128" s="132" t="s">
        <v>252</v>
      </c>
      <c r="J128" s="133">
        <f>BK128</f>
        <v>12610.64</v>
      </c>
      <c r="L128" s="122"/>
      <c r="M128" s="126"/>
      <c r="N128" s="127"/>
      <c r="O128" s="127"/>
      <c r="P128" s="128">
        <f>SUM(P129:P134)</f>
        <v>0.93628</v>
      </c>
      <c r="Q128" s="127"/>
      <c r="R128" s="128">
        <f>SUM(R129:R134)</f>
        <v>0</v>
      </c>
      <c r="S128" s="127"/>
      <c r="T128" s="129">
        <f>SUM(T129:T134)</f>
        <v>0</v>
      </c>
      <c r="AR128" s="123" t="s">
        <v>71</v>
      </c>
      <c r="AT128" s="130" t="s">
        <v>64</v>
      </c>
      <c r="AU128" s="130" t="s">
        <v>71</v>
      </c>
      <c r="AY128" s="123" t="s">
        <v>114</v>
      </c>
      <c r="BK128" s="131">
        <f>SUM(BK129:BK134)</f>
        <v>12610.64</v>
      </c>
    </row>
    <row r="129" spans="1:65" s="2" customFormat="1" ht="16.5" customHeight="1" x14ac:dyDescent="0.2">
      <c r="A129" s="29"/>
      <c r="B129" s="134"/>
      <c r="C129" s="135" t="s">
        <v>8</v>
      </c>
      <c r="D129" s="135" t="s">
        <v>116</v>
      </c>
      <c r="E129" s="136" t="s">
        <v>253</v>
      </c>
      <c r="F129" s="137" t="s">
        <v>254</v>
      </c>
      <c r="G129" s="138" t="s">
        <v>255</v>
      </c>
      <c r="H129" s="139">
        <v>10.52</v>
      </c>
      <c r="I129" s="140">
        <v>190</v>
      </c>
      <c r="J129" s="140">
        <f>ROUND(I129*H129,2)</f>
        <v>1998.8</v>
      </c>
      <c r="K129" s="137" t="s">
        <v>120</v>
      </c>
      <c r="L129" s="30"/>
      <c r="M129" s="141" t="s">
        <v>3</v>
      </c>
      <c r="N129" s="142" t="s">
        <v>36</v>
      </c>
      <c r="O129" s="143">
        <v>0</v>
      </c>
      <c r="P129" s="143">
        <f>O129*H129</f>
        <v>0</v>
      </c>
      <c r="Q129" s="143">
        <v>0</v>
      </c>
      <c r="R129" s="143">
        <f>Q129*H129</f>
        <v>0</v>
      </c>
      <c r="S129" s="143">
        <v>0</v>
      </c>
      <c r="T129" s="144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45" t="s">
        <v>121</v>
      </c>
      <c r="AT129" s="145" t="s">
        <v>116</v>
      </c>
      <c r="AU129" s="145" t="s">
        <v>73</v>
      </c>
      <c r="AY129" s="17" t="s">
        <v>114</v>
      </c>
      <c r="BE129" s="146">
        <f>IF(N129="základní",J129,0)</f>
        <v>1998.8</v>
      </c>
      <c r="BF129" s="146">
        <f>IF(N129="snížená",J129,0)</f>
        <v>0</v>
      </c>
      <c r="BG129" s="146">
        <f>IF(N129="zákl. přenesená",J129,0)</f>
        <v>0</v>
      </c>
      <c r="BH129" s="146">
        <f>IF(N129="sníž. přenesená",J129,0)</f>
        <v>0</v>
      </c>
      <c r="BI129" s="146">
        <f>IF(N129="nulová",J129,0)</f>
        <v>0</v>
      </c>
      <c r="BJ129" s="17" t="s">
        <v>71</v>
      </c>
      <c r="BK129" s="146">
        <f>ROUND(I129*H129,2)</f>
        <v>1998.8</v>
      </c>
      <c r="BL129" s="17" t="s">
        <v>121</v>
      </c>
      <c r="BM129" s="145" t="s">
        <v>256</v>
      </c>
    </row>
    <row r="130" spans="1:65" s="2" customFormat="1" ht="16.5" customHeight="1" x14ac:dyDescent="0.2">
      <c r="A130" s="29"/>
      <c r="B130" s="134"/>
      <c r="C130" s="135" t="s">
        <v>257</v>
      </c>
      <c r="D130" s="135" t="s">
        <v>116</v>
      </c>
      <c r="E130" s="136" t="s">
        <v>258</v>
      </c>
      <c r="F130" s="137" t="s">
        <v>259</v>
      </c>
      <c r="G130" s="138" t="s">
        <v>255</v>
      </c>
      <c r="H130" s="139">
        <v>10.52</v>
      </c>
      <c r="I130" s="140">
        <v>50</v>
      </c>
      <c r="J130" s="140">
        <f>ROUND(I130*H130,2)</f>
        <v>526</v>
      </c>
      <c r="K130" s="137" t="s">
        <v>120</v>
      </c>
      <c r="L130" s="30"/>
      <c r="M130" s="141" t="s">
        <v>3</v>
      </c>
      <c r="N130" s="142" t="s">
        <v>36</v>
      </c>
      <c r="O130" s="143">
        <v>3.2000000000000001E-2</v>
      </c>
      <c r="P130" s="143">
        <f>O130*H130</f>
        <v>0.33663999999999999</v>
      </c>
      <c r="Q130" s="143">
        <v>0</v>
      </c>
      <c r="R130" s="143">
        <f>Q130*H130</f>
        <v>0</v>
      </c>
      <c r="S130" s="143">
        <v>0</v>
      </c>
      <c r="T130" s="144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45" t="s">
        <v>121</v>
      </c>
      <c r="AT130" s="145" t="s">
        <v>116</v>
      </c>
      <c r="AU130" s="145" t="s">
        <v>73</v>
      </c>
      <c r="AY130" s="17" t="s">
        <v>114</v>
      </c>
      <c r="BE130" s="146">
        <f>IF(N130="základní",J130,0)</f>
        <v>526</v>
      </c>
      <c r="BF130" s="146">
        <f>IF(N130="snížená",J130,0)</f>
        <v>0</v>
      </c>
      <c r="BG130" s="146">
        <f>IF(N130="zákl. přenesená",J130,0)</f>
        <v>0</v>
      </c>
      <c r="BH130" s="146">
        <f>IF(N130="sníž. přenesená",J130,0)</f>
        <v>0</v>
      </c>
      <c r="BI130" s="146">
        <f>IF(N130="nulová",J130,0)</f>
        <v>0</v>
      </c>
      <c r="BJ130" s="17" t="s">
        <v>71</v>
      </c>
      <c r="BK130" s="146">
        <f>ROUND(I130*H130,2)</f>
        <v>526</v>
      </c>
      <c r="BL130" s="17" t="s">
        <v>121</v>
      </c>
      <c r="BM130" s="145" t="s">
        <v>260</v>
      </c>
    </row>
    <row r="131" spans="1:65" s="2" customFormat="1" ht="16.5" customHeight="1" x14ac:dyDescent="0.2">
      <c r="A131" s="29"/>
      <c r="B131" s="134"/>
      <c r="C131" s="135" t="s">
        <v>261</v>
      </c>
      <c r="D131" s="135" t="s">
        <v>116</v>
      </c>
      <c r="E131" s="136" t="s">
        <v>262</v>
      </c>
      <c r="F131" s="137" t="s">
        <v>263</v>
      </c>
      <c r="G131" s="138" t="s">
        <v>255</v>
      </c>
      <c r="H131" s="139">
        <v>199.88</v>
      </c>
      <c r="I131" s="140">
        <v>10</v>
      </c>
      <c r="J131" s="140">
        <f>ROUND(I131*H131,2)</f>
        <v>1998.8</v>
      </c>
      <c r="K131" s="137" t="s">
        <v>120</v>
      </c>
      <c r="L131" s="30"/>
      <c r="M131" s="141" t="s">
        <v>3</v>
      </c>
      <c r="N131" s="142" t="s">
        <v>36</v>
      </c>
      <c r="O131" s="143">
        <v>3.0000000000000001E-3</v>
      </c>
      <c r="P131" s="143">
        <f>O131*H131</f>
        <v>0.59963999999999995</v>
      </c>
      <c r="Q131" s="143">
        <v>0</v>
      </c>
      <c r="R131" s="143">
        <f>Q131*H131</f>
        <v>0</v>
      </c>
      <c r="S131" s="143">
        <v>0</v>
      </c>
      <c r="T131" s="144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45" t="s">
        <v>121</v>
      </c>
      <c r="AT131" s="145" t="s">
        <v>116</v>
      </c>
      <c r="AU131" s="145" t="s">
        <v>73</v>
      </c>
      <c r="AY131" s="17" t="s">
        <v>114</v>
      </c>
      <c r="BE131" s="146">
        <f>IF(N131="základní",J131,0)</f>
        <v>1998.8</v>
      </c>
      <c r="BF131" s="146">
        <f>IF(N131="snížená",J131,0)</f>
        <v>0</v>
      </c>
      <c r="BG131" s="146">
        <f>IF(N131="zákl. přenesená",J131,0)</f>
        <v>0</v>
      </c>
      <c r="BH131" s="146">
        <f>IF(N131="sníž. přenesená",J131,0)</f>
        <v>0</v>
      </c>
      <c r="BI131" s="146">
        <f>IF(N131="nulová",J131,0)</f>
        <v>0</v>
      </c>
      <c r="BJ131" s="17" t="s">
        <v>71</v>
      </c>
      <c r="BK131" s="146">
        <f>ROUND(I131*H131,2)</f>
        <v>1998.8</v>
      </c>
      <c r="BL131" s="17" t="s">
        <v>121</v>
      </c>
      <c r="BM131" s="145" t="s">
        <v>264</v>
      </c>
    </row>
    <row r="132" spans="1:65" s="13" customFormat="1" x14ac:dyDescent="0.2">
      <c r="B132" s="147"/>
      <c r="D132" s="148" t="s">
        <v>123</v>
      </c>
      <c r="E132" s="149" t="s">
        <v>3</v>
      </c>
      <c r="F132" s="150" t="s">
        <v>265</v>
      </c>
      <c r="H132" s="151">
        <v>199.88</v>
      </c>
      <c r="L132" s="147"/>
      <c r="M132" s="152"/>
      <c r="N132" s="153"/>
      <c r="O132" s="153"/>
      <c r="P132" s="153"/>
      <c r="Q132" s="153"/>
      <c r="R132" s="153"/>
      <c r="S132" s="153"/>
      <c r="T132" s="154"/>
      <c r="AT132" s="149" t="s">
        <v>123</v>
      </c>
      <c r="AU132" s="149" t="s">
        <v>73</v>
      </c>
      <c r="AV132" s="13" t="s">
        <v>73</v>
      </c>
      <c r="AW132" s="13" t="s">
        <v>27</v>
      </c>
      <c r="AX132" s="13" t="s">
        <v>71</v>
      </c>
      <c r="AY132" s="149" t="s">
        <v>114</v>
      </c>
    </row>
    <row r="133" spans="1:65" s="2" customFormat="1" ht="16.5" customHeight="1" x14ac:dyDescent="0.2">
      <c r="A133" s="29"/>
      <c r="B133" s="134"/>
      <c r="C133" s="135" t="s">
        <v>266</v>
      </c>
      <c r="D133" s="135" t="s">
        <v>116</v>
      </c>
      <c r="E133" s="136" t="s">
        <v>267</v>
      </c>
      <c r="F133" s="137" t="s">
        <v>268</v>
      </c>
      <c r="G133" s="138" t="s">
        <v>255</v>
      </c>
      <c r="H133" s="139">
        <v>62.207999999999998</v>
      </c>
      <c r="I133" s="140">
        <v>130</v>
      </c>
      <c r="J133" s="140">
        <f>ROUND(I133*H133,2)</f>
        <v>8087.04</v>
      </c>
      <c r="K133" s="137" t="s">
        <v>120</v>
      </c>
      <c r="L133" s="30"/>
      <c r="M133" s="141" t="s">
        <v>3</v>
      </c>
      <c r="N133" s="142" t="s">
        <v>36</v>
      </c>
      <c r="O133" s="143">
        <v>0</v>
      </c>
      <c r="P133" s="143">
        <f>O133*H133</f>
        <v>0</v>
      </c>
      <c r="Q133" s="143">
        <v>0</v>
      </c>
      <c r="R133" s="143">
        <f>Q133*H133</f>
        <v>0</v>
      </c>
      <c r="S133" s="143">
        <v>0</v>
      </c>
      <c r="T133" s="144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45" t="s">
        <v>121</v>
      </c>
      <c r="AT133" s="145" t="s">
        <v>116</v>
      </c>
      <c r="AU133" s="145" t="s">
        <v>73</v>
      </c>
      <c r="AY133" s="17" t="s">
        <v>114</v>
      </c>
      <c r="BE133" s="146">
        <f>IF(N133="základní",J133,0)</f>
        <v>8087.04</v>
      </c>
      <c r="BF133" s="146">
        <f>IF(N133="snížená",J133,0)</f>
        <v>0</v>
      </c>
      <c r="BG133" s="146">
        <f>IF(N133="zákl. přenesená",J133,0)</f>
        <v>0</v>
      </c>
      <c r="BH133" s="146">
        <f>IF(N133="sníž. přenesená",J133,0)</f>
        <v>0</v>
      </c>
      <c r="BI133" s="146">
        <f>IF(N133="nulová",J133,0)</f>
        <v>0</v>
      </c>
      <c r="BJ133" s="17" t="s">
        <v>71</v>
      </c>
      <c r="BK133" s="146">
        <f>ROUND(I133*H133,2)</f>
        <v>8087.04</v>
      </c>
      <c r="BL133" s="17" t="s">
        <v>121</v>
      </c>
      <c r="BM133" s="145" t="s">
        <v>269</v>
      </c>
    </row>
    <row r="134" spans="1:65" s="13" customFormat="1" x14ac:dyDescent="0.2">
      <c r="B134" s="147"/>
      <c r="D134" s="148" t="s">
        <v>123</v>
      </c>
      <c r="E134" s="149" t="s">
        <v>3</v>
      </c>
      <c r="F134" s="150" t="s">
        <v>270</v>
      </c>
      <c r="H134" s="151">
        <v>62.207999999999998</v>
      </c>
      <c r="L134" s="147"/>
      <c r="M134" s="152"/>
      <c r="N134" s="153"/>
      <c r="O134" s="153"/>
      <c r="P134" s="153"/>
      <c r="Q134" s="153"/>
      <c r="R134" s="153"/>
      <c r="S134" s="153"/>
      <c r="T134" s="154"/>
      <c r="AT134" s="149" t="s">
        <v>123</v>
      </c>
      <c r="AU134" s="149" t="s">
        <v>73</v>
      </c>
      <c r="AV134" s="13" t="s">
        <v>73</v>
      </c>
      <c r="AW134" s="13" t="s">
        <v>27</v>
      </c>
      <c r="AX134" s="13" t="s">
        <v>71</v>
      </c>
      <c r="AY134" s="149" t="s">
        <v>114</v>
      </c>
    </row>
    <row r="135" spans="1:65" s="12" customFormat="1" ht="22.95" customHeight="1" x14ac:dyDescent="0.25">
      <c r="B135" s="122"/>
      <c r="D135" s="123" t="s">
        <v>64</v>
      </c>
      <c r="E135" s="132" t="s">
        <v>271</v>
      </c>
      <c r="F135" s="132" t="s">
        <v>272</v>
      </c>
      <c r="J135" s="133">
        <f>BK135</f>
        <v>6222.2</v>
      </c>
      <c r="L135" s="122"/>
      <c r="M135" s="126"/>
      <c r="N135" s="127"/>
      <c r="O135" s="127"/>
      <c r="P135" s="128">
        <f>P136</f>
        <v>92.088560000000001</v>
      </c>
      <c r="Q135" s="127"/>
      <c r="R135" s="128">
        <f>R136</f>
        <v>0</v>
      </c>
      <c r="S135" s="127"/>
      <c r="T135" s="129">
        <f>T136</f>
        <v>0</v>
      </c>
      <c r="AR135" s="123" t="s">
        <v>71</v>
      </c>
      <c r="AT135" s="130" t="s">
        <v>64</v>
      </c>
      <c r="AU135" s="130" t="s">
        <v>71</v>
      </c>
      <c r="AY135" s="123" t="s">
        <v>114</v>
      </c>
      <c r="BK135" s="131">
        <f>BK136</f>
        <v>6222.2</v>
      </c>
    </row>
    <row r="136" spans="1:65" s="2" customFormat="1" ht="21.75" customHeight="1" x14ac:dyDescent="0.2">
      <c r="A136" s="29"/>
      <c r="B136" s="134"/>
      <c r="C136" s="135" t="s">
        <v>273</v>
      </c>
      <c r="D136" s="135" t="s">
        <v>116</v>
      </c>
      <c r="E136" s="136" t="s">
        <v>274</v>
      </c>
      <c r="F136" s="137" t="s">
        <v>275</v>
      </c>
      <c r="G136" s="138" t="s">
        <v>255</v>
      </c>
      <c r="H136" s="139">
        <v>62.222000000000001</v>
      </c>
      <c r="I136" s="140">
        <v>100</v>
      </c>
      <c r="J136" s="140">
        <f>ROUND(I136*H136,2)</f>
        <v>6222.2</v>
      </c>
      <c r="K136" s="137" t="s">
        <v>120</v>
      </c>
      <c r="L136" s="30"/>
      <c r="M136" s="141" t="s">
        <v>3</v>
      </c>
      <c r="N136" s="142" t="s">
        <v>36</v>
      </c>
      <c r="O136" s="143">
        <v>1.48</v>
      </c>
      <c r="P136" s="143">
        <f>O136*H136</f>
        <v>92.088560000000001</v>
      </c>
      <c r="Q136" s="143">
        <v>0</v>
      </c>
      <c r="R136" s="143">
        <f>Q136*H136</f>
        <v>0</v>
      </c>
      <c r="S136" s="143">
        <v>0</v>
      </c>
      <c r="T136" s="144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45" t="s">
        <v>121</v>
      </c>
      <c r="AT136" s="145" t="s">
        <v>116</v>
      </c>
      <c r="AU136" s="145" t="s">
        <v>73</v>
      </c>
      <c r="AY136" s="17" t="s">
        <v>114</v>
      </c>
      <c r="BE136" s="146">
        <f>IF(N136="základní",J136,0)</f>
        <v>6222.2</v>
      </c>
      <c r="BF136" s="146">
        <f>IF(N136="snížená",J136,0)</f>
        <v>0</v>
      </c>
      <c r="BG136" s="146">
        <f>IF(N136="zákl. přenesená",J136,0)</f>
        <v>0</v>
      </c>
      <c r="BH136" s="146">
        <f>IF(N136="sníž. přenesená",J136,0)</f>
        <v>0</v>
      </c>
      <c r="BI136" s="146">
        <f>IF(N136="nulová",J136,0)</f>
        <v>0</v>
      </c>
      <c r="BJ136" s="17" t="s">
        <v>71</v>
      </c>
      <c r="BK136" s="146">
        <f>ROUND(I136*H136,2)</f>
        <v>6222.2</v>
      </c>
      <c r="BL136" s="17" t="s">
        <v>121</v>
      </c>
      <c r="BM136" s="145" t="s">
        <v>276</v>
      </c>
    </row>
    <row r="137" spans="1:65" s="12" customFormat="1" ht="25.95" customHeight="1" x14ac:dyDescent="0.25">
      <c r="B137" s="122"/>
      <c r="D137" s="123" t="s">
        <v>64</v>
      </c>
      <c r="E137" s="124" t="s">
        <v>128</v>
      </c>
      <c r="F137" s="124" t="s">
        <v>277</v>
      </c>
      <c r="J137" s="125">
        <f>BK137</f>
        <v>1350</v>
      </c>
      <c r="L137" s="122"/>
      <c r="M137" s="126"/>
      <c r="N137" s="127"/>
      <c r="O137" s="127"/>
      <c r="P137" s="128">
        <f>P138</f>
        <v>3</v>
      </c>
      <c r="Q137" s="127"/>
      <c r="R137" s="128">
        <f>R138</f>
        <v>0</v>
      </c>
      <c r="S137" s="127"/>
      <c r="T137" s="129">
        <f>T138</f>
        <v>0</v>
      </c>
      <c r="AR137" s="123" t="s">
        <v>149</v>
      </c>
      <c r="AT137" s="130" t="s">
        <v>64</v>
      </c>
      <c r="AU137" s="130" t="s">
        <v>65</v>
      </c>
      <c r="AY137" s="123" t="s">
        <v>114</v>
      </c>
      <c r="BK137" s="131">
        <f>BK138</f>
        <v>1350</v>
      </c>
    </row>
    <row r="138" spans="1:65" s="12" customFormat="1" ht="22.95" customHeight="1" x14ac:dyDescent="0.25">
      <c r="B138" s="122"/>
      <c r="D138" s="123" t="s">
        <v>64</v>
      </c>
      <c r="E138" s="132" t="s">
        <v>278</v>
      </c>
      <c r="F138" s="132" t="s">
        <v>279</v>
      </c>
      <c r="J138" s="133">
        <f>BK138</f>
        <v>1350</v>
      </c>
      <c r="L138" s="122"/>
      <c r="M138" s="126"/>
      <c r="N138" s="127"/>
      <c r="O138" s="127"/>
      <c r="P138" s="128">
        <f>P139</f>
        <v>3</v>
      </c>
      <c r="Q138" s="127"/>
      <c r="R138" s="128">
        <f>R139</f>
        <v>0</v>
      </c>
      <c r="S138" s="127"/>
      <c r="T138" s="129">
        <f>T139</f>
        <v>0</v>
      </c>
      <c r="AR138" s="123" t="s">
        <v>149</v>
      </c>
      <c r="AT138" s="130" t="s">
        <v>64</v>
      </c>
      <c r="AU138" s="130" t="s">
        <v>71</v>
      </c>
      <c r="AY138" s="123" t="s">
        <v>114</v>
      </c>
      <c r="BK138" s="131">
        <f>BK139</f>
        <v>1350</v>
      </c>
    </row>
    <row r="139" spans="1:65" s="2" customFormat="1" ht="16.5" customHeight="1" x14ac:dyDescent="0.2">
      <c r="A139" s="29"/>
      <c r="B139" s="134"/>
      <c r="C139" s="135" t="s">
        <v>280</v>
      </c>
      <c r="D139" s="135" t="s">
        <v>116</v>
      </c>
      <c r="E139" s="136" t="s">
        <v>281</v>
      </c>
      <c r="F139" s="137" t="s">
        <v>282</v>
      </c>
      <c r="G139" s="138" t="s">
        <v>208</v>
      </c>
      <c r="H139" s="139">
        <v>30</v>
      </c>
      <c r="I139" s="140">
        <v>45</v>
      </c>
      <c r="J139" s="140">
        <f>ROUND(I139*H139,2)</f>
        <v>1350</v>
      </c>
      <c r="K139" s="137" t="s">
        <v>120</v>
      </c>
      <c r="L139" s="30"/>
      <c r="M139" s="175" t="s">
        <v>3</v>
      </c>
      <c r="N139" s="176" t="s">
        <v>36</v>
      </c>
      <c r="O139" s="173">
        <v>0.1</v>
      </c>
      <c r="P139" s="173">
        <f>O139*H139</f>
        <v>3</v>
      </c>
      <c r="Q139" s="173">
        <v>0</v>
      </c>
      <c r="R139" s="173">
        <f>Q139*H139</f>
        <v>0</v>
      </c>
      <c r="S139" s="173">
        <v>0</v>
      </c>
      <c r="T139" s="174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45" t="s">
        <v>283</v>
      </c>
      <c r="AT139" s="145" t="s">
        <v>116</v>
      </c>
      <c r="AU139" s="145" t="s">
        <v>73</v>
      </c>
      <c r="AY139" s="17" t="s">
        <v>114</v>
      </c>
      <c r="BE139" s="146">
        <f>IF(N139="základní",J139,0)</f>
        <v>1350</v>
      </c>
      <c r="BF139" s="146">
        <f>IF(N139="snížená",J139,0)</f>
        <v>0</v>
      </c>
      <c r="BG139" s="146">
        <f>IF(N139="zákl. přenesená",J139,0)</f>
        <v>0</v>
      </c>
      <c r="BH139" s="146">
        <f>IF(N139="sníž. přenesená",J139,0)</f>
        <v>0</v>
      </c>
      <c r="BI139" s="146">
        <f>IF(N139="nulová",J139,0)</f>
        <v>0</v>
      </c>
      <c r="BJ139" s="17" t="s">
        <v>71</v>
      </c>
      <c r="BK139" s="146">
        <f>ROUND(I139*H139,2)</f>
        <v>1350</v>
      </c>
      <c r="BL139" s="17" t="s">
        <v>283</v>
      </c>
      <c r="BM139" s="145" t="s">
        <v>284</v>
      </c>
    </row>
    <row r="140" spans="1:65" s="2" customFormat="1" ht="7.05" customHeight="1" x14ac:dyDescent="0.2">
      <c r="A140" s="29"/>
      <c r="B140" s="39"/>
      <c r="C140" s="40"/>
      <c r="D140" s="40"/>
      <c r="E140" s="40"/>
      <c r="F140" s="40"/>
      <c r="G140" s="40"/>
      <c r="H140" s="40"/>
      <c r="I140" s="40"/>
      <c r="J140" s="40"/>
      <c r="K140" s="40"/>
      <c r="L140" s="30"/>
      <c r="M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</row>
  </sheetData>
  <autoFilter ref="C89:K139" xr:uid="{00000000-0009-0000-0000-000002000000}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106"/>
  <sheetViews>
    <sheetView showGridLines="0" workbookViewId="0"/>
  </sheetViews>
  <sheetFormatPr defaultRowHeight="10.199999999999999" x14ac:dyDescent="0.2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100.7109375" style="1" customWidth="1"/>
    <col min="7" max="7" width="7" style="1" customWidth="1"/>
    <col min="8" max="8" width="11.42578125" style="1" customWidth="1"/>
    <col min="9" max="11" width="20.140625" style="1" customWidth="1"/>
    <col min="12" max="12" width="9.28515625" style="1" customWidth="1"/>
    <col min="13" max="13" width="10.71093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x14ac:dyDescent="0.2">
      <c r="A1" s="85"/>
    </row>
    <row r="2" spans="1:46" s="1" customFormat="1" ht="37.049999999999997" customHeight="1" x14ac:dyDescent="0.2">
      <c r="L2" s="311" t="s">
        <v>6</v>
      </c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7" t="s">
        <v>79</v>
      </c>
    </row>
    <row r="3" spans="1:46" s="1" customFormat="1" ht="7.0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5.05" customHeight="1" x14ac:dyDescent="0.2">
      <c r="B4" s="20"/>
      <c r="D4" s="21" t="s">
        <v>89</v>
      </c>
      <c r="L4" s="20"/>
      <c r="M4" s="86" t="s">
        <v>11</v>
      </c>
      <c r="AT4" s="17" t="s">
        <v>4</v>
      </c>
    </row>
    <row r="5" spans="1:46" s="1" customFormat="1" ht="7.05" customHeight="1" x14ac:dyDescent="0.2">
      <c r="B5" s="20"/>
      <c r="L5" s="20"/>
    </row>
    <row r="6" spans="1:46" s="1" customFormat="1" ht="12" customHeight="1" x14ac:dyDescent="0.2">
      <c r="B6" s="20"/>
      <c r="D6" s="26" t="s">
        <v>15</v>
      </c>
      <c r="L6" s="20"/>
    </row>
    <row r="7" spans="1:46" s="1" customFormat="1" ht="16.5" customHeight="1" x14ac:dyDescent="0.2">
      <c r="B7" s="20"/>
      <c r="E7" s="317" t="str">
        <f>'Rekapitulace stavby'!K6</f>
        <v>Vícepráce Bukovany</v>
      </c>
      <c r="F7" s="318"/>
      <c r="G7" s="318"/>
      <c r="H7" s="318"/>
      <c r="L7" s="20"/>
    </row>
    <row r="8" spans="1:46" s="2" customFormat="1" ht="12" customHeight="1" x14ac:dyDescent="0.2">
      <c r="A8" s="29"/>
      <c r="B8" s="30"/>
      <c r="C8" s="29"/>
      <c r="D8" s="26" t="s">
        <v>90</v>
      </c>
      <c r="E8" s="29"/>
      <c r="F8" s="29"/>
      <c r="G8" s="29"/>
      <c r="H8" s="29"/>
      <c r="I8" s="29"/>
      <c r="J8" s="29"/>
      <c r="K8" s="29"/>
      <c r="L8" s="87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 x14ac:dyDescent="0.2">
      <c r="A9" s="29"/>
      <c r="B9" s="30"/>
      <c r="C9" s="29"/>
      <c r="D9" s="29"/>
      <c r="E9" s="283" t="s">
        <v>285</v>
      </c>
      <c r="F9" s="316"/>
      <c r="G9" s="316"/>
      <c r="H9" s="316"/>
      <c r="I9" s="29"/>
      <c r="J9" s="29"/>
      <c r="K9" s="29"/>
      <c r="L9" s="87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x14ac:dyDescent="0.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87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 x14ac:dyDescent="0.2">
      <c r="A11" s="29"/>
      <c r="B11" s="30"/>
      <c r="C11" s="29"/>
      <c r="D11" s="26" t="s">
        <v>17</v>
      </c>
      <c r="E11" s="29"/>
      <c r="F11" s="24" t="s">
        <v>3</v>
      </c>
      <c r="G11" s="29"/>
      <c r="H11" s="29"/>
      <c r="I11" s="26" t="s">
        <v>18</v>
      </c>
      <c r="J11" s="24" t="s">
        <v>3</v>
      </c>
      <c r="K11" s="29"/>
      <c r="L11" s="87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">
      <c r="A12" s="29"/>
      <c r="B12" s="30"/>
      <c r="C12" s="29"/>
      <c r="D12" s="26" t="s">
        <v>19</v>
      </c>
      <c r="E12" s="29"/>
      <c r="F12" s="24" t="s">
        <v>20</v>
      </c>
      <c r="G12" s="29"/>
      <c r="H12" s="29"/>
      <c r="I12" s="26" t="s">
        <v>21</v>
      </c>
      <c r="J12" s="47">
        <f>'Rekapitulace stavby'!AN8</f>
        <v>44160</v>
      </c>
      <c r="K12" s="29"/>
      <c r="L12" s="87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5" customHeight="1" x14ac:dyDescent="0.2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87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6" t="s">
        <v>22</v>
      </c>
      <c r="E14" s="29"/>
      <c r="F14" s="29"/>
      <c r="G14" s="29"/>
      <c r="H14" s="29"/>
      <c r="I14" s="26" t="s">
        <v>23</v>
      </c>
      <c r="J14" s="24" t="str">
        <f>IF('Rekapitulace stavby'!AN10="","",'Rekapitulace stavby'!AN10)</f>
        <v/>
      </c>
      <c r="K14" s="29"/>
      <c r="L14" s="87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 x14ac:dyDescent="0.2">
      <c r="A15" s="29"/>
      <c r="B15" s="30"/>
      <c r="C15" s="29"/>
      <c r="D15" s="29"/>
      <c r="E15" s="24" t="str">
        <f>IF('Rekapitulace stavby'!E11="","",'Rekapitulace stavby'!E11)</f>
        <v xml:space="preserve"> </v>
      </c>
      <c r="F15" s="29"/>
      <c r="G15" s="29"/>
      <c r="H15" s="29"/>
      <c r="I15" s="26" t="s">
        <v>24</v>
      </c>
      <c r="J15" s="24" t="str">
        <f>IF('Rekapitulace stavby'!AN11="","",'Rekapitulace stavby'!AN11)</f>
        <v/>
      </c>
      <c r="K15" s="29"/>
      <c r="L15" s="87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7.05" customHeight="1" x14ac:dyDescent="0.2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87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 x14ac:dyDescent="0.2">
      <c r="A17" s="29"/>
      <c r="B17" s="30"/>
      <c r="C17" s="29"/>
      <c r="D17" s="26" t="s">
        <v>25</v>
      </c>
      <c r="E17" s="29"/>
      <c r="F17" s="29"/>
      <c r="G17" s="29"/>
      <c r="H17" s="29"/>
      <c r="I17" s="26" t="s">
        <v>23</v>
      </c>
      <c r="J17" s="24" t="str">
        <f>'Rekapitulace stavby'!AN13</f>
        <v/>
      </c>
      <c r="K17" s="29"/>
      <c r="L17" s="87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 x14ac:dyDescent="0.2">
      <c r="A18" s="29"/>
      <c r="B18" s="30"/>
      <c r="C18" s="29"/>
      <c r="D18" s="29"/>
      <c r="E18" s="304" t="str">
        <f>'Rekapitulace stavby'!E14</f>
        <v xml:space="preserve"> </v>
      </c>
      <c r="F18" s="304"/>
      <c r="G18" s="304"/>
      <c r="H18" s="304"/>
      <c r="I18" s="26" t="s">
        <v>24</v>
      </c>
      <c r="J18" s="24" t="str">
        <f>'Rekapitulace stavby'!AN14</f>
        <v/>
      </c>
      <c r="K18" s="29"/>
      <c r="L18" s="87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7.05" customHeight="1" x14ac:dyDescent="0.2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87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 x14ac:dyDescent="0.2">
      <c r="A20" s="29"/>
      <c r="B20" s="30"/>
      <c r="C20" s="29"/>
      <c r="D20" s="26" t="s">
        <v>26</v>
      </c>
      <c r="E20" s="29"/>
      <c r="F20" s="29"/>
      <c r="G20" s="29"/>
      <c r="H20" s="29"/>
      <c r="I20" s="26" t="s">
        <v>23</v>
      </c>
      <c r="J20" s="24" t="str">
        <f>IF('Rekapitulace stavby'!AN16="","",'Rekapitulace stavby'!AN16)</f>
        <v/>
      </c>
      <c r="K20" s="29"/>
      <c r="L20" s="87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 x14ac:dyDescent="0.2">
      <c r="A21" s="29"/>
      <c r="B21" s="30"/>
      <c r="C21" s="29"/>
      <c r="D21" s="29"/>
      <c r="E21" s="24" t="str">
        <f>IF('Rekapitulace stavby'!E17="","",'Rekapitulace stavby'!E17)</f>
        <v xml:space="preserve"> </v>
      </c>
      <c r="F21" s="29"/>
      <c r="G21" s="29"/>
      <c r="H21" s="29"/>
      <c r="I21" s="26" t="s">
        <v>24</v>
      </c>
      <c r="J21" s="24" t="str">
        <f>IF('Rekapitulace stavby'!AN17="","",'Rekapitulace stavby'!AN17)</f>
        <v/>
      </c>
      <c r="K21" s="29"/>
      <c r="L21" s="87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7.05" customHeight="1" x14ac:dyDescent="0.2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87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 x14ac:dyDescent="0.2">
      <c r="A23" s="29"/>
      <c r="B23" s="30"/>
      <c r="C23" s="29"/>
      <c r="D23" s="26" t="s">
        <v>28</v>
      </c>
      <c r="E23" s="29"/>
      <c r="F23" s="29"/>
      <c r="G23" s="29"/>
      <c r="H23" s="29"/>
      <c r="I23" s="26" t="s">
        <v>23</v>
      </c>
      <c r="J23" s="24" t="str">
        <f>IF('Rekapitulace stavby'!AN19="","",'Rekapitulace stavby'!AN19)</f>
        <v/>
      </c>
      <c r="K23" s="29"/>
      <c r="L23" s="87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 x14ac:dyDescent="0.2">
      <c r="A24" s="29"/>
      <c r="B24" s="30"/>
      <c r="C24" s="29"/>
      <c r="D24" s="29"/>
      <c r="E24" s="24" t="str">
        <f>IF('Rekapitulace stavby'!E20="","",'Rekapitulace stavby'!E20)</f>
        <v xml:space="preserve"> </v>
      </c>
      <c r="F24" s="29"/>
      <c r="G24" s="29"/>
      <c r="H24" s="29"/>
      <c r="I24" s="26" t="s">
        <v>24</v>
      </c>
      <c r="J24" s="24" t="str">
        <f>IF('Rekapitulace stavby'!AN20="","",'Rekapitulace stavby'!AN20)</f>
        <v/>
      </c>
      <c r="K24" s="29"/>
      <c r="L24" s="87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7.05" customHeight="1" x14ac:dyDescent="0.2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87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 x14ac:dyDescent="0.2">
      <c r="A26" s="29"/>
      <c r="B26" s="30"/>
      <c r="C26" s="29"/>
      <c r="D26" s="26" t="s">
        <v>29</v>
      </c>
      <c r="E26" s="29"/>
      <c r="F26" s="29"/>
      <c r="G26" s="29"/>
      <c r="H26" s="29"/>
      <c r="I26" s="29"/>
      <c r="J26" s="29"/>
      <c r="K26" s="29"/>
      <c r="L26" s="87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 x14ac:dyDescent="0.2">
      <c r="A27" s="88"/>
      <c r="B27" s="89"/>
      <c r="C27" s="88"/>
      <c r="D27" s="88"/>
      <c r="E27" s="307" t="s">
        <v>3</v>
      </c>
      <c r="F27" s="307"/>
      <c r="G27" s="307"/>
      <c r="H27" s="307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s="2" customFormat="1" ht="7.05" customHeight="1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87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7.05" customHeight="1" x14ac:dyDescent="0.2">
      <c r="A29" s="29"/>
      <c r="B29" s="30"/>
      <c r="C29" s="29"/>
      <c r="D29" s="58"/>
      <c r="E29" s="58"/>
      <c r="F29" s="58"/>
      <c r="G29" s="58"/>
      <c r="H29" s="58"/>
      <c r="I29" s="58"/>
      <c r="J29" s="58"/>
      <c r="K29" s="58"/>
      <c r="L29" s="87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 x14ac:dyDescent="0.2">
      <c r="A30" s="29"/>
      <c r="B30" s="30"/>
      <c r="C30" s="29"/>
      <c r="D30" s="91" t="s">
        <v>31</v>
      </c>
      <c r="E30" s="29"/>
      <c r="F30" s="29"/>
      <c r="G30" s="29"/>
      <c r="H30" s="29"/>
      <c r="I30" s="29"/>
      <c r="J30" s="63">
        <f>ROUND(J84, 2)</f>
        <v>10233.700000000001</v>
      </c>
      <c r="K30" s="29"/>
      <c r="L30" s="87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7.05" customHeight="1" x14ac:dyDescent="0.2">
      <c r="A31" s="29"/>
      <c r="B31" s="30"/>
      <c r="C31" s="29"/>
      <c r="D31" s="58"/>
      <c r="E31" s="58"/>
      <c r="F31" s="58"/>
      <c r="G31" s="58"/>
      <c r="H31" s="58"/>
      <c r="I31" s="58"/>
      <c r="J31" s="58"/>
      <c r="K31" s="58"/>
      <c r="L31" s="87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55" customHeight="1" x14ac:dyDescent="0.2">
      <c r="A32" s="29"/>
      <c r="B32" s="30"/>
      <c r="C32" s="29"/>
      <c r="D32" s="29"/>
      <c r="E32" s="29"/>
      <c r="F32" s="33" t="s">
        <v>33</v>
      </c>
      <c r="G32" s="29"/>
      <c r="H32" s="29"/>
      <c r="I32" s="33" t="s">
        <v>32</v>
      </c>
      <c r="J32" s="33" t="s">
        <v>34</v>
      </c>
      <c r="K32" s="29"/>
      <c r="L32" s="87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55" customHeight="1" x14ac:dyDescent="0.2">
      <c r="A33" s="29"/>
      <c r="B33" s="30"/>
      <c r="C33" s="29"/>
      <c r="D33" s="92" t="s">
        <v>35</v>
      </c>
      <c r="E33" s="26" t="s">
        <v>36</v>
      </c>
      <c r="F33" s="93">
        <f>ROUND((SUM(BE84:BE105)),  2)</f>
        <v>10233.700000000001</v>
      </c>
      <c r="G33" s="29"/>
      <c r="H33" s="29"/>
      <c r="I33" s="94">
        <v>0.21</v>
      </c>
      <c r="J33" s="93">
        <f>ROUND(((SUM(BE84:BE105))*I33),  2)</f>
        <v>2149.08</v>
      </c>
      <c r="K33" s="29"/>
      <c r="L33" s="87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55" customHeight="1" x14ac:dyDescent="0.2">
      <c r="A34" s="29"/>
      <c r="B34" s="30"/>
      <c r="C34" s="29"/>
      <c r="D34" s="29"/>
      <c r="E34" s="26" t="s">
        <v>37</v>
      </c>
      <c r="F34" s="93">
        <f>ROUND((SUM(BF84:BF105)),  2)</f>
        <v>0</v>
      </c>
      <c r="G34" s="29"/>
      <c r="H34" s="29"/>
      <c r="I34" s="94">
        <v>0.15</v>
      </c>
      <c r="J34" s="93">
        <f>ROUND(((SUM(BF84:BF105))*I34),  2)</f>
        <v>0</v>
      </c>
      <c r="K34" s="29"/>
      <c r="L34" s="87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55" hidden="1" customHeight="1" x14ac:dyDescent="0.2">
      <c r="A35" s="29"/>
      <c r="B35" s="30"/>
      <c r="C35" s="29"/>
      <c r="D35" s="29"/>
      <c r="E35" s="26" t="s">
        <v>38</v>
      </c>
      <c r="F35" s="93">
        <f>ROUND((SUM(BG84:BG105)),  2)</f>
        <v>0</v>
      </c>
      <c r="G35" s="29"/>
      <c r="H35" s="29"/>
      <c r="I35" s="94">
        <v>0.21</v>
      </c>
      <c r="J35" s="93">
        <f>0</f>
        <v>0</v>
      </c>
      <c r="K35" s="29"/>
      <c r="L35" s="87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55" hidden="1" customHeight="1" x14ac:dyDescent="0.2">
      <c r="A36" s="29"/>
      <c r="B36" s="30"/>
      <c r="C36" s="29"/>
      <c r="D36" s="29"/>
      <c r="E36" s="26" t="s">
        <v>39</v>
      </c>
      <c r="F36" s="93">
        <f>ROUND((SUM(BH84:BH105)),  2)</f>
        <v>0</v>
      </c>
      <c r="G36" s="29"/>
      <c r="H36" s="29"/>
      <c r="I36" s="94">
        <v>0.15</v>
      </c>
      <c r="J36" s="93">
        <f>0</f>
        <v>0</v>
      </c>
      <c r="K36" s="29"/>
      <c r="L36" s="87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55" hidden="1" customHeight="1" x14ac:dyDescent="0.2">
      <c r="A37" s="29"/>
      <c r="B37" s="30"/>
      <c r="C37" s="29"/>
      <c r="D37" s="29"/>
      <c r="E37" s="26" t="s">
        <v>40</v>
      </c>
      <c r="F37" s="93">
        <f>ROUND((SUM(BI84:BI105)),  2)</f>
        <v>0</v>
      </c>
      <c r="G37" s="29"/>
      <c r="H37" s="29"/>
      <c r="I37" s="94">
        <v>0</v>
      </c>
      <c r="J37" s="93">
        <f>0</f>
        <v>0</v>
      </c>
      <c r="K37" s="29"/>
      <c r="L37" s="87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7.05" customHeight="1" x14ac:dyDescent="0.2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87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 x14ac:dyDescent="0.2">
      <c r="A39" s="29"/>
      <c r="B39" s="30"/>
      <c r="C39" s="95"/>
      <c r="D39" s="96" t="s">
        <v>41</v>
      </c>
      <c r="E39" s="52"/>
      <c r="F39" s="52"/>
      <c r="G39" s="97" t="s">
        <v>42</v>
      </c>
      <c r="H39" s="98" t="s">
        <v>43</v>
      </c>
      <c r="I39" s="52"/>
      <c r="J39" s="99">
        <f>SUM(J30:J37)</f>
        <v>12382.78</v>
      </c>
      <c r="K39" s="100"/>
      <c r="L39" s="87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55" customHeight="1" x14ac:dyDescent="0.2">
      <c r="A40" s="29"/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87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4" spans="1:31" s="2" customFormat="1" ht="7.05" customHeight="1" x14ac:dyDescent="0.2">
      <c r="A44" s="29"/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87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2" customFormat="1" ht="25.05" customHeight="1" x14ac:dyDescent="0.2">
      <c r="A45" s="29"/>
      <c r="B45" s="30"/>
      <c r="C45" s="21" t="s">
        <v>91</v>
      </c>
      <c r="D45" s="29"/>
      <c r="E45" s="29"/>
      <c r="F45" s="29"/>
      <c r="G45" s="29"/>
      <c r="H45" s="29"/>
      <c r="I45" s="29"/>
      <c r="J45" s="29"/>
      <c r="K45" s="29"/>
      <c r="L45" s="87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</row>
    <row r="46" spans="1:31" s="2" customFormat="1" ht="7.05" customHeight="1" x14ac:dyDescent="0.2">
      <c r="A46" s="29"/>
      <c r="B46" s="30"/>
      <c r="C46" s="29"/>
      <c r="D46" s="29"/>
      <c r="E46" s="29"/>
      <c r="F46" s="29"/>
      <c r="G46" s="29"/>
      <c r="H46" s="29"/>
      <c r="I46" s="29"/>
      <c r="J46" s="29"/>
      <c r="K46" s="29"/>
      <c r="L46" s="87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</row>
    <row r="47" spans="1:31" s="2" customFormat="1" ht="12" customHeight="1" x14ac:dyDescent="0.2">
      <c r="A47" s="29"/>
      <c r="B47" s="30"/>
      <c r="C47" s="26" t="s">
        <v>15</v>
      </c>
      <c r="D47" s="29"/>
      <c r="E47" s="29"/>
      <c r="F47" s="29"/>
      <c r="G47" s="29"/>
      <c r="H47" s="29"/>
      <c r="I47" s="29"/>
      <c r="J47" s="29"/>
      <c r="K47" s="29"/>
      <c r="L47" s="87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</row>
    <row r="48" spans="1:31" s="2" customFormat="1" ht="16.5" customHeight="1" x14ac:dyDescent="0.2">
      <c r="A48" s="29"/>
      <c r="B48" s="30"/>
      <c r="C48" s="29"/>
      <c r="D48" s="29"/>
      <c r="E48" s="317" t="str">
        <f>E7</f>
        <v>Vícepráce Bukovany</v>
      </c>
      <c r="F48" s="318"/>
      <c r="G48" s="318"/>
      <c r="H48" s="318"/>
      <c r="I48" s="29"/>
      <c r="J48" s="29"/>
      <c r="K48" s="29"/>
      <c r="L48" s="87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</row>
    <row r="49" spans="1:47" s="2" customFormat="1" ht="12" customHeight="1" x14ac:dyDescent="0.2">
      <c r="A49" s="29"/>
      <c r="B49" s="30"/>
      <c r="C49" s="26" t="s">
        <v>90</v>
      </c>
      <c r="D49" s="29"/>
      <c r="E49" s="29"/>
      <c r="F49" s="29"/>
      <c r="G49" s="29"/>
      <c r="H49" s="29"/>
      <c r="I49" s="29"/>
      <c r="J49" s="29"/>
      <c r="K49" s="29"/>
      <c r="L49" s="87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</row>
    <row r="50" spans="1:47" s="2" customFormat="1" ht="16.5" customHeight="1" x14ac:dyDescent="0.2">
      <c r="A50" s="29"/>
      <c r="B50" s="30"/>
      <c r="C50" s="29"/>
      <c r="D50" s="29"/>
      <c r="E50" s="283" t="str">
        <f>E9</f>
        <v>2020-2 - napojení kanalizačních přípojek od domů</v>
      </c>
      <c r="F50" s="316"/>
      <c r="G50" s="316"/>
      <c r="H50" s="316"/>
      <c r="I50" s="29"/>
      <c r="J50" s="29"/>
      <c r="K50" s="29"/>
      <c r="L50" s="87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</row>
    <row r="51" spans="1:47" s="2" customFormat="1" ht="7.05" customHeight="1" x14ac:dyDescent="0.2">
      <c r="A51" s="29"/>
      <c r="B51" s="30"/>
      <c r="C51" s="29"/>
      <c r="D51" s="29"/>
      <c r="E51" s="29"/>
      <c r="F51" s="29"/>
      <c r="G51" s="29"/>
      <c r="H51" s="29"/>
      <c r="I51" s="29"/>
      <c r="J51" s="29"/>
      <c r="K51" s="29"/>
      <c r="L51" s="87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</row>
    <row r="52" spans="1:47" s="2" customFormat="1" ht="12" customHeight="1" x14ac:dyDescent="0.2">
      <c r="A52" s="29"/>
      <c r="B52" s="30"/>
      <c r="C52" s="26" t="s">
        <v>19</v>
      </c>
      <c r="D52" s="29"/>
      <c r="E52" s="29"/>
      <c r="F52" s="24" t="str">
        <f>F12</f>
        <v xml:space="preserve"> </v>
      </c>
      <c r="G52" s="29"/>
      <c r="H52" s="29"/>
      <c r="I52" s="26" t="s">
        <v>21</v>
      </c>
      <c r="J52" s="47">
        <f>IF(J12="","",J12)</f>
        <v>44160</v>
      </c>
      <c r="K52" s="29"/>
      <c r="L52" s="87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</row>
    <row r="53" spans="1:47" s="2" customFormat="1" ht="7.05" customHeight="1" x14ac:dyDescent="0.2">
      <c r="A53" s="29"/>
      <c r="B53" s="30"/>
      <c r="C53" s="29"/>
      <c r="D53" s="29"/>
      <c r="E53" s="29"/>
      <c r="F53" s="29"/>
      <c r="G53" s="29"/>
      <c r="H53" s="29"/>
      <c r="I53" s="29"/>
      <c r="J53" s="29"/>
      <c r="K53" s="29"/>
      <c r="L53" s="87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</row>
    <row r="54" spans="1:47" s="2" customFormat="1" ht="15.3" customHeight="1" x14ac:dyDescent="0.2">
      <c r="A54" s="29"/>
      <c r="B54" s="30"/>
      <c r="C54" s="26" t="s">
        <v>22</v>
      </c>
      <c r="D54" s="29"/>
      <c r="E54" s="29"/>
      <c r="F54" s="24" t="str">
        <f>E15</f>
        <v xml:space="preserve"> </v>
      </c>
      <c r="G54" s="29"/>
      <c r="H54" s="29"/>
      <c r="I54" s="26" t="s">
        <v>26</v>
      </c>
      <c r="J54" s="27" t="str">
        <f>E21</f>
        <v xml:space="preserve"> </v>
      </c>
      <c r="K54" s="29"/>
      <c r="L54" s="87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</row>
    <row r="55" spans="1:47" s="2" customFormat="1" ht="15.3" customHeight="1" x14ac:dyDescent="0.2">
      <c r="A55" s="29"/>
      <c r="B55" s="30"/>
      <c r="C55" s="26" t="s">
        <v>25</v>
      </c>
      <c r="D55" s="29"/>
      <c r="E55" s="29"/>
      <c r="F55" s="24" t="str">
        <f>IF(E18="","",E18)</f>
        <v xml:space="preserve"> </v>
      </c>
      <c r="G55" s="29"/>
      <c r="H55" s="29"/>
      <c r="I55" s="26" t="s">
        <v>28</v>
      </c>
      <c r="J55" s="27" t="str">
        <f>E24</f>
        <v xml:space="preserve"> </v>
      </c>
      <c r="K55" s="29"/>
      <c r="L55" s="87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</row>
    <row r="56" spans="1:47" s="2" customFormat="1" ht="10.35" customHeight="1" x14ac:dyDescent="0.2">
      <c r="A56" s="29"/>
      <c r="B56" s="30"/>
      <c r="C56" s="29"/>
      <c r="D56" s="29"/>
      <c r="E56" s="29"/>
      <c r="F56" s="29"/>
      <c r="G56" s="29"/>
      <c r="H56" s="29"/>
      <c r="I56" s="29"/>
      <c r="J56" s="29"/>
      <c r="K56" s="29"/>
      <c r="L56" s="87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</row>
    <row r="57" spans="1:47" s="2" customFormat="1" ht="29.25" customHeight="1" x14ac:dyDescent="0.2">
      <c r="A57" s="29"/>
      <c r="B57" s="30"/>
      <c r="C57" s="101" t="s">
        <v>92</v>
      </c>
      <c r="D57" s="95"/>
      <c r="E57" s="95"/>
      <c r="F57" s="95"/>
      <c r="G57" s="95"/>
      <c r="H57" s="95"/>
      <c r="I57" s="95"/>
      <c r="J57" s="102" t="s">
        <v>93</v>
      </c>
      <c r="K57" s="95"/>
      <c r="L57" s="87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</row>
    <row r="58" spans="1:47" s="2" customFormat="1" ht="10.35" customHeight="1" x14ac:dyDescent="0.2">
      <c r="A58" s="29"/>
      <c r="B58" s="30"/>
      <c r="C58" s="29"/>
      <c r="D58" s="29"/>
      <c r="E58" s="29"/>
      <c r="F58" s="29"/>
      <c r="G58" s="29"/>
      <c r="H58" s="29"/>
      <c r="I58" s="29"/>
      <c r="J58" s="29"/>
      <c r="K58" s="29"/>
      <c r="L58" s="87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</row>
    <row r="59" spans="1:47" s="2" customFormat="1" ht="22.95" customHeight="1" x14ac:dyDescent="0.2">
      <c r="A59" s="29"/>
      <c r="B59" s="30"/>
      <c r="C59" s="103" t="s">
        <v>63</v>
      </c>
      <c r="D59" s="29"/>
      <c r="E59" s="29"/>
      <c r="F59" s="29"/>
      <c r="G59" s="29"/>
      <c r="H59" s="29"/>
      <c r="I59" s="29"/>
      <c r="J59" s="63">
        <f>J84</f>
        <v>10233.699999999999</v>
      </c>
      <c r="K59" s="29"/>
      <c r="L59" s="87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U59" s="17" t="s">
        <v>94</v>
      </c>
    </row>
    <row r="60" spans="1:47" s="9" customFormat="1" ht="25.05" customHeight="1" x14ac:dyDescent="0.2">
      <c r="B60" s="104"/>
      <c r="D60" s="105" t="s">
        <v>95</v>
      </c>
      <c r="E60" s="106"/>
      <c r="F60" s="106"/>
      <c r="G60" s="106"/>
      <c r="H60" s="106"/>
      <c r="I60" s="106"/>
      <c r="J60" s="107">
        <f>J85</f>
        <v>10233.699999999999</v>
      </c>
      <c r="L60" s="104"/>
    </row>
    <row r="61" spans="1:47" s="10" customFormat="1" ht="19.95" customHeight="1" x14ac:dyDescent="0.2">
      <c r="B61" s="108"/>
      <c r="D61" s="109" t="s">
        <v>96</v>
      </c>
      <c r="E61" s="110"/>
      <c r="F61" s="110"/>
      <c r="G61" s="110"/>
      <c r="H61" s="110"/>
      <c r="I61" s="110"/>
      <c r="J61" s="111">
        <f>J86</f>
        <v>4704</v>
      </c>
      <c r="L61" s="108"/>
    </row>
    <row r="62" spans="1:47" s="10" customFormat="1" ht="19.95" customHeight="1" x14ac:dyDescent="0.2">
      <c r="B62" s="108"/>
      <c r="D62" s="109" t="s">
        <v>168</v>
      </c>
      <c r="E62" s="110"/>
      <c r="F62" s="110"/>
      <c r="G62" s="110"/>
      <c r="H62" s="110"/>
      <c r="I62" s="110"/>
      <c r="J62" s="111">
        <f>J95</f>
        <v>1560</v>
      </c>
      <c r="L62" s="108"/>
    </row>
    <row r="63" spans="1:47" s="10" customFormat="1" ht="19.95" customHeight="1" x14ac:dyDescent="0.2">
      <c r="B63" s="108"/>
      <c r="D63" s="109" t="s">
        <v>97</v>
      </c>
      <c r="E63" s="110"/>
      <c r="F63" s="110"/>
      <c r="G63" s="110"/>
      <c r="H63" s="110"/>
      <c r="I63" s="110"/>
      <c r="J63" s="111">
        <f>J98</f>
        <v>3514.4</v>
      </c>
      <c r="L63" s="108"/>
    </row>
    <row r="64" spans="1:47" s="10" customFormat="1" ht="19.95" customHeight="1" x14ac:dyDescent="0.2">
      <c r="B64" s="108"/>
      <c r="D64" s="109" t="s">
        <v>170</v>
      </c>
      <c r="E64" s="110"/>
      <c r="F64" s="110"/>
      <c r="G64" s="110"/>
      <c r="H64" s="110"/>
      <c r="I64" s="110"/>
      <c r="J64" s="111">
        <f>J104</f>
        <v>455.3</v>
      </c>
      <c r="L64" s="108"/>
    </row>
    <row r="65" spans="1:31" s="2" customFormat="1" ht="21.75" customHeight="1" x14ac:dyDescent="0.2">
      <c r="A65" s="29"/>
      <c r="B65" s="30"/>
      <c r="C65" s="29"/>
      <c r="D65" s="29"/>
      <c r="E65" s="29"/>
      <c r="F65" s="29"/>
      <c r="G65" s="29"/>
      <c r="H65" s="29"/>
      <c r="I65" s="29"/>
      <c r="J65" s="29"/>
      <c r="K65" s="29"/>
      <c r="L65" s="87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s="2" customFormat="1" ht="7.05" customHeight="1" x14ac:dyDescent="0.2">
      <c r="A66" s="29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87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</row>
    <row r="70" spans="1:31" s="2" customFormat="1" ht="7.05" customHeight="1" x14ac:dyDescent="0.2">
      <c r="A70" s="29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87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</row>
    <row r="71" spans="1:31" s="2" customFormat="1" ht="25.05" customHeight="1" x14ac:dyDescent="0.2">
      <c r="A71" s="29"/>
      <c r="B71" s="30"/>
      <c r="C71" s="21" t="s">
        <v>99</v>
      </c>
      <c r="D71" s="29"/>
      <c r="E71" s="29"/>
      <c r="F71" s="29"/>
      <c r="G71" s="29"/>
      <c r="H71" s="29"/>
      <c r="I71" s="29"/>
      <c r="J71" s="29"/>
      <c r="K71" s="29"/>
      <c r="L71" s="87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</row>
    <row r="72" spans="1:31" s="2" customFormat="1" ht="7.05" customHeight="1" x14ac:dyDescent="0.2">
      <c r="A72" s="29"/>
      <c r="B72" s="30"/>
      <c r="C72" s="29"/>
      <c r="D72" s="29"/>
      <c r="E72" s="29"/>
      <c r="F72" s="29"/>
      <c r="G72" s="29"/>
      <c r="H72" s="29"/>
      <c r="I72" s="29"/>
      <c r="J72" s="29"/>
      <c r="K72" s="29"/>
      <c r="L72" s="87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</row>
    <row r="73" spans="1:31" s="2" customFormat="1" ht="12" customHeight="1" x14ac:dyDescent="0.2">
      <c r="A73" s="29"/>
      <c r="B73" s="30"/>
      <c r="C73" s="26" t="s">
        <v>15</v>
      </c>
      <c r="D73" s="29"/>
      <c r="E73" s="29"/>
      <c r="F73" s="29"/>
      <c r="G73" s="29"/>
      <c r="H73" s="29"/>
      <c r="I73" s="29"/>
      <c r="J73" s="29"/>
      <c r="K73" s="29"/>
      <c r="L73" s="87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</row>
    <row r="74" spans="1:31" s="2" customFormat="1" ht="16.5" customHeight="1" x14ac:dyDescent="0.2">
      <c r="A74" s="29"/>
      <c r="B74" s="30"/>
      <c r="C74" s="29"/>
      <c r="D74" s="29"/>
      <c r="E74" s="317" t="str">
        <f>E7</f>
        <v>Vícepráce Bukovany</v>
      </c>
      <c r="F74" s="318"/>
      <c r="G74" s="318"/>
      <c r="H74" s="318"/>
      <c r="I74" s="29"/>
      <c r="J74" s="29"/>
      <c r="K74" s="29"/>
      <c r="L74" s="87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</row>
    <row r="75" spans="1:31" s="2" customFormat="1" ht="12" customHeight="1" x14ac:dyDescent="0.2">
      <c r="A75" s="29"/>
      <c r="B75" s="30"/>
      <c r="C75" s="26" t="s">
        <v>90</v>
      </c>
      <c r="D75" s="29"/>
      <c r="E75" s="29"/>
      <c r="F75" s="29"/>
      <c r="G75" s="29"/>
      <c r="H75" s="29"/>
      <c r="I75" s="29"/>
      <c r="J75" s="29"/>
      <c r="K75" s="29"/>
      <c r="L75" s="87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</row>
    <row r="76" spans="1:31" s="2" customFormat="1" ht="16.5" customHeight="1" x14ac:dyDescent="0.2">
      <c r="A76" s="29"/>
      <c r="B76" s="30"/>
      <c r="C76" s="29"/>
      <c r="D76" s="29"/>
      <c r="E76" s="283" t="str">
        <f>E9</f>
        <v>2020-2 - napojení kanalizačních přípojek od domů</v>
      </c>
      <c r="F76" s="316"/>
      <c r="G76" s="316"/>
      <c r="H76" s="316"/>
      <c r="I76" s="29"/>
      <c r="J76" s="29"/>
      <c r="K76" s="29"/>
      <c r="L76" s="87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7.05" customHeight="1" x14ac:dyDescent="0.2">
      <c r="A77" s="29"/>
      <c r="B77" s="30"/>
      <c r="C77" s="29"/>
      <c r="D77" s="29"/>
      <c r="E77" s="29"/>
      <c r="F77" s="29"/>
      <c r="G77" s="29"/>
      <c r="H77" s="29"/>
      <c r="I77" s="29"/>
      <c r="J77" s="29"/>
      <c r="K77" s="29"/>
      <c r="L77" s="87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spans="1:31" s="2" customFormat="1" ht="12" customHeight="1" x14ac:dyDescent="0.2">
      <c r="A78" s="29"/>
      <c r="B78" s="30"/>
      <c r="C78" s="26" t="s">
        <v>19</v>
      </c>
      <c r="D78" s="29"/>
      <c r="E78" s="29"/>
      <c r="F78" s="24" t="str">
        <f>F12</f>
        <v xml:space="preserve"> </v>
      </c>
      <c r="G78" s="29"/>
      <c r="H78" s="29"/>
      <c r="I78" s="26" t="s">
        <v>21</v>
      </c>
      <c r="J78" s="47">
        <f>IF(J12="","",J12)</f>
        <v>44160</v>
      </c>
      <c r="K78" s="29"/>
      <c r="L78" s="87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</row>
    <row r="79" spans="1:31" s="2" customFormat="1" ht="7.05" customHeight="1" x14ac:dyDescent="0.2">
      <c r="A79" s="29"/>
      <c r="B79" s="30"/>
      <c r="C79" s="29"/>
      <c r="D79" s="29"/>
      <c r="E79" s="29"/>
      <c r="F79" s="29"/>
      <c r="G79" s="29"/>
      <c r="H79" s="29"/>
      <c r="I79" s="29"/>
      <c r="J79" s="29"/>
      <c r="K79" s="29"/>
      <c r="L79" s="87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</row>
    <row r="80" spans="1:31" s="2" customFormat="1" ht="15.3" customHeight="1" x14ac:dyDescent="0.2">
      <c r="A80" s="29"/>
      <c r="B80" s="30"/>
      <c r="C80" s="26" t="s">
        <v>22</v>
      </c>
      <c r="D80" s="29"/>
      <c r="E80" s="29"/>
      <c r="F80" s="24" t="str">
        <f>E15</f>
        <v xml:space="preserve"> </v>
      </c>
      <c r="G80" s="29"/>
      <c r="H80" s="29"/>
      <c r="I80" s="26" t="s">
        <v>26</v>
      </c>
      <c r="J80" s="27" t="str">
        <f>E21</f>
        <v xml:space="preserve"> </v>
      </c>
      <c r="K80" s="29"/>
      <c r="L80" s="87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</row>
    <row r="81" spans="1:65" s="2" customFormat="1" ht="15.3" customHeight="1" x14ac:dyDescent="0.2">
      <c r="A81" s="29"/>
      <c r="B81" s="30"/>
      <c r="C81" s="26" t="s">
        <v>25</v>
      </c>
      <c r="D81" s="29"/>
      <c r="E81" s="29"/>
      <c r="F81" s="24" t="str">
        <f>IF(E18="","",E18)</f>
        <v xml:space="preserve"> </v>
      </c>
      <c r="G81" s="29"/>
      <c r="H81" s="29"/>
      <c r="I81" s="26" t="s">
        <v>28</v>
      </c>
      <c r="J81" s="27" t="str">
        <f>E24</f>
        <v xml:space="preserve"> </v>
      </c>
      <c r="K81" s="29"/>
      <c r="L81" s="87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65" s="2" customFormat="1" ht="10.35" customHeight="1" x14ac:dyDescent="0.2">
      <c r="A82" s="29"/>
      <c r="B82" s="30"/>
      <c r="C82" s="29"/>
      <c r="D82" s="29"/>
      <c r="E82" s="29"/>
      <c r="F82" s="29"/>
      <c r="G82" s="29"/>
      <c r="H82" s="29"/>
      <c r="I82" s="29"/>
      <c r="J82" s="29"/>
      <c r="K82" s="29"/>
      <c r="L82" s="87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65" s="11" customFormat="1" ht="29.25" customHeight="1" x14ac:dyDescent="0.2">
      <c r="A83" s="112"/>
      <c r="B83" s="113"/>
      <c r="C83" s="114" t="s">
        <v>100</v>
      </c>
      <c r="D83" s="115" t="s">
        <v>50</v>
      </c>
      <c r="E83" s="115" t="s">
        <v>46</v>
      </c>
      <c r="F83" s="115" t="s">
        <v>47</v>
      </c>
      <c r="G83" s="115" t="s">
        <v>101</v>
      </c>
      <c r="H83" s="115" t="s">
        <v>102</v>
      </c>
      <c r="I83" s="115" t="s">
        <v>103</v>
      </c>
      <c r="J83" s="115" t="s">
        <v>93</v>
      </c>
      <c r="K83" s="116" t="s">
        <v>104</v>
      </c>
      <c r="L83" s="117"/>
      <c r="M83" s="54" t="s">
        <v>3</v>
      </c>
      <c r="N83" s="55" t="s">
        <v>35</v>
      </c>
      <c r="O83" s="55" t="s">
        <v>105</v>
      </c>
      <c r="P83" s="55" t="s">
        <v>106</v>
      </c>
      <c r="Q83" s="55" t="s">
        <v>107</v>
      </c>
      <c r="R83" s="55" t="s">
        <v>108</v>
      </c>
      <c r="S83" s="55" t="s">
        <v>109</v>
      </c>
      <c r="T83" s="56" t="s">
        <v>110</v>
      </c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</row>
    <row r="84" spans="1:65" s="2" customFormat="1" ht="22.95" customHeight="1" x14ac:dyDescent="0.3">
      <c r="A84" s="29"/>
      <c r="B84" s="30"/>
      <c r="C84" s="61" t="s">
        <v>111</v>
      </c>
      <c r="D84" s="29"/>
      <c r="E84" s="29"/>
      <c r="F84" s="29"/>
      <c r="G84" s="29"/>
      <c r="H84" s="29"/>
      <c r="I84" s="29"/>
      <c r="J84" s="118">
        <f>BK84</f>
        <v>10233.699999999999</v>
      </c>
      <c r="K84" s="29"/>
      <c r="L84" s="30"/>
      <c r="M84" s="57"/>
      <c r="N84" s="48"/>
      <c r="O84" s="58"/>
      <c r="P84" s="119">
        <f>P85</f>
        <v>38.580439999999996</v>
      </c>
      <c r="Q84" s="58"/>
      <c r="R84" s="119">
        <f>R85</f>
        <v>4.5530680000000006</v>
      </c>
      <c r="S84" s="58"/>
      <c r="T84" s="120">
        <f>T85</f>
        <v>0</v>
      </c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T84" s="17" t="s">
        <v>64</v>
      </c>
      <c r="AU84" s="17" t="s">
        <v>94</v>
      </c>
      <c r="BK84" s="121">
        <f>BK85</f>
        <v>10233.699999999999</v>
      </c>
    </row>
    <row r="85" spans="1:65" s="12" customFormat="1" ht="25.95" customHeight="1" x14ac:dyDescent="0.25">
      <c r="B85" s="122"/>
      <c r="D85" s="123" t="s">
        <v>64</v>
      </c>
      <c r="E85" s="124" t="s">
        <v>112</v>
      </c>
      <c r="F85" s="124" t="s">
        <v>113</v>
      </c>
      <c r="J85" s="125">
        <f>BK85</f>
        <v>10233.699999999999</v>
      </c>
      <c r="L85" s="122"/>
      <c r="M85" s="126"/>
      <c r="N85" s="127"/>
      <c r="O85" s="127"/>
      <c r="P85" s="128">
        <f>P86+P95+P98+P104</f>
        <v>38.580439999999996</v>
      </c>
      <c r="Q85" s="127"/>
      <c r="R85" s="128">
        <f>R86+R95+R98+R104</f>
        <v>4.5530680000000006</v>
      </c>
      <c r="S85" s="127"/>
      <c r="T85" s="129">
        <f>T86+T95+T98+T104</f>
        <v>0</v>
      </c>
      <c r="AR85" s="123" t="s">
        <v>71</v>
      </c>
      <c r="AT85" s="130" t="s">
        <v>64</v>
      </c>
      <c r="AU85" s="130" t="s">
        <v>65</v>
      </c>
      <c r="AY85" s="123" t="s">
        <v>114</v>
      </c>
      <c r="BK85" s="131">
        <f>BK86+BK95+BK98+BK104</f>
        <v>10233.699999999999</v>
      </c>
    </row>
    <row r="86" spans="1:65" s="12" customFormat="1" ht="22.95" customHeight="1" x14ac:dyDescent="0.25">
      <c r="B86" s="122"/>
      <c r="D86" s="123" t="s">
        <v>64</v>
      </c>
      <c r="E86" s="132" t="s">
        <v>71</v>
      </c>
      <c r="F86" s="132" t="s">
        <v>115</v>
      </c>
      <c r="J86" s="133">
        <f>BK86</f>
        <v>4704</v>
      </c>
      <c r="L86" s="122"/>
      <c r="M86" s="126"/>
      <c r="N86" s="127"/>
      <c r="O86" s="127"/>
      <c r="P86" s="128">
        <f>SUM(P87:P94)</f>
        <v>21.636000000000003</v>
      </c>
      <c r="Q86" s="127"/>
      <c r="R86" s="128">
        <f>SUM(R87:R94)</f>
        <v>0</v>
      </c>
      <c r="S86" s="127"/>
      <c r="T86" s="129">
        <f>SUM(T87:T94)</f>
        <v>0</v>
      </c>
      <c r="AR86" s="123" t="s">
        <v>71</v>
      </c>
      <c r="AT86" s="130" t="s">
        <v>64</v>
      </c>
      <c r="AU86" s="130" t="s">
        <v>71</v>
      </c>
      <c r="AY86" s="123" t="s">
        <v>114</v>
      </c>
      <c r="BK86" s="131">
        <f>SUM(BK87:BK94)</f>
        <v>4704</v>
      </c>
    </row>
    <row r="87" spans="1:65" s="2" customFormat="1" ht="16.5" customHeight="1" x14ac:dyDescent="0.2">
      <c r="A87" s="29"/>
      <c r="B87" s="134"/>
      <c r="C87" s="135" t="s">
        <v>71</v>
      </c>
      <c r="D87" s="135" t="s">
        <v>116</v>
      </c>
      <c r="E87" s="136" t="s">
        <v>175</v>
      </c>
      <c r="F87" s="137" t="s">
        <v>176</v>
      </c>
      <c r="G87" s="138" t="s">
        <v>119</v>
      </c>
      <c r="H87" s="139">
        <v>4.8</v>
      </c>
      <c r="I87" s="140">
        <v>700</v>
      </c>
      <c r="J87" s="140">
        <f>ROUND(I87*H87,2)</f>
        <v>3360</v>
      </c>
      <c r="K87" s="137" t="s">
        <v>120</v>
      </c>
      <c r="L87" s="30"/>
      <c r="M87" s="141" t="s">
        <v>3</v>
      </c>
      <c r="N87" s="142" t="s">
        <v>36</v>
      </c>
      <c r="O87" s="143">
        <v>1.72</v>
      </c>
      <c r="P87" s="143">
        <f>O87*H87</f>
        <v>8.2560000000000002</v>
      </c>
      <c r="Q87" s="143">
        <v>0</v>
      </c>
      <c r="R87" s="143">
        <f>Q87*H87</f>
        <v>0</v>
      </c>
      <c r="S87" s="143">
        <v>0</v>
      </c>
      <c r="T87" s="144">
        <f>S87*H87</f>
        <v>0</v>
      </c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R87" s="145" t="s">
        <v>121</v>
      </c>
      <c r="AT87" s="145" t="s">
        <v>116</v>
      </c>
      <c r="AU87" s="145" t="s">
        <v>73</v>
      </c>
      <c r="AY87" s="17" t="s">
        <v>114</v>
      </c>
      <c r="BE87" s="146">
        <f>IF(N87="základní",J87,0)</f>
        <v>3360</v>
      </c>
      <c r="BF87" s="146">
        <f>IF(N87="snížená",J87,0)</f>
        <v>0</v>
      </c>
      <c r="BG87" s="146">
        <f>IF(N87="zákl. přenesená",J87,0)</f>
        <v>0</v>
      </c>
      <c r="BH87" s="146">
        <f>IF(N87="sníž. přenesená",J87,0)</f>
        <v>0</v>
      </c>
      <c r="BI87" s="146">
        <f>IF(N87="nulová",J87,0)</f>
        <v>0</v>
      </c>
      <c r="BJ87" s="17" t="s">
        <v>71</v>
      </c>
      <c r="BK87" s="146">
        <f>ROUND(I87*H87,2)</f>
        <v>3360</v>
      </c>
      <c r="BL87" s="17" t="s">
        <v>121</v>
      </c>
      <c r="BM87" s="145" t="s">
        <v>286</v>
      </c>
    </row>
    <row r="88" spans="1:65" s="13" customFormat="1" x14ac:dyDescent="0.2">
      <c r="B88" s="147"/>
      <c r="D88" s="148" t="s">
        <v>123</v>
      </c>
      <c r="E88" s="149" t="s">
        <v>3</v>
      </c>
      <c r="F88" s="150" t="s">
        <v>287</v>
      </c>
      <c r="H88" s="151">
        <v>4.8</v>
      </c>
      <c r="L88" s="147"/>
      <c r="M88" s="152"/>
      <c r="N88" s="153"/>
      <c r="O88" s="153"/>
      <c r="P88" s="153"/>
      <c r="Q88" s="153"/>
      <c r="R88" s="153"/>
      <c r="S88" s="153"/>
      <c r="T88" s="154"/>
      <c r="AT88" s="149" t="s">
        <v>123</v>
      </c>
      <c r="AU88" s="149" t="s">
        <v>73</v>
      </c>
      <c r="AV88" s="13" t="s">
        <v>73</v>
      </c>
      <c r="AW88" s="13" t="s">
        <v>27</v>
      </c>
      <c r="AX88" s="13" t="s">
        <v>71</v>
      </c>
      <c r="AY88" s="149" t="s">
        <v>114</v>
      </c>
    </row>
    <row r="89" spans="1:65" s="2" customFormat="1" ht="16.5" customHeight="1" x14ac:dyDescent="0.2">
      <c r="A89" s="29"/>
      <c r="B89" s="134"/>
      <c r="C89" s="135" t="s">
        <v>73</v>
      </c>
      <c r="D89" s="135" t="s">
        <v>116</v>
      </c>
      <c r="E89" s="136" t="s">
        <v>179</v>
      </c>
      <c r="F89" s="137" t="s">
        <v>180</v>
      </c>
      <c r="G89" s="138" t="s">
        <v>119</v>
      </c>
      <c r="H89" s="139">
        <v>4.8</v>
      </c>
      <c r="I89" s="140">
        <v>60</v>
      </c>
      <c r="J89" s="140">
        <f t="shared" ref="J89:J94" si="0">ROUND(I89*H89,2)</f>
        <v>288</v>
      </c>
      <c r="K89" s="137" t="s">
        <v>120</v>
      </c>
      <c r="L89" s="30"/>
      <c r="M89" s="141" t="s">
        <v>3</v>
      </c>
      <c r="N89" s="142" t="s">
        <v>36</v>
      </c>
      <c r="O89" s="143">
        <v>1.72</v>
      </c>
      <c r="P89" s="143">
        <f t="shared" ref="P89:P94" si="1">O89*H89</f>
        <v>8.2560000000000002</v>
      </c>
      <c r="Q89" s="143">
        <v>0</v>
      </c>
      <c r="R89" s="143">
        <f t="shared" ref="R89:R94" si="2">Q89*H89</f>
        <v>0</v>
      </c>
      <c r="S89" s="143">
        <v>0</v>
      </c>
      <c r="T89" s="144">
        <f t="shared" ref="T89:T94" si="3">S89*H89</f>
        <v>0</v>
      </c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R89" s="145" t="s">
        <v>121</v>
      </c>
      <c r="AT89" s="145" t="s">
        <v>116</v>
      </c>
      <c r="AU89" s="145" t="s">
        <v>73</v>
      </c>
      <c r="AY89" s="17" t="s">
        <v>114</v>
      </c>
      <c r="BE89" s="146">
        <f t="shared" ref="BE89:BE94" si="4">IF(N89="základní",J89,0)</f>
        <v>288</v>
      </c>
      <c r="BF89" s="146">
        <f t="shared" ref="BF89:BF94" si="5">IF(N89="snížená",J89,0)</f>
        <v>0</v>
      </c>
      <c r="BG89" s="146">
        <f t="shared" ref="BG89:BG94" si="6">IF(N89="zákl. přenesená",J89,0)</f>
        <v>0</v>
      </c>
      <c r="BH89" s="146">
        <f t="shared" ref="BH89:BH94" si="7">IF(N89="sníž. přenesená",J89,0)</f>
        <v>0</v>
      </c>
      <c r="BI89" s="146">
        <f t="shared" ref="BI89:BI94" si="8">IF(N89="nulová",J89,0)</f>
        <v>0</v>
      </c>
      <c r="BJ89" s="17" t="s">
        <v>71</v>
      </c>
      <c r="BK89" s="146">
        <f t="shared" ref="BK89:BK94" si="9">ROUND(I89*H89,2)</f>
        <v>288</v>
      </c>
      <c r="BL89" s="17" t="s">
        <v>121</v>
      </c>
      <c r="BM89" s="145" t="s">
        <v>288</v>
      </c>
    </row>
    <row r="90" spans="1:65" s="2" customFormat="1" ht="16.5" customHeight="1" x14ac:dyDescent="0.2">
      <c r="A90" s="29"/>
      <c r="B90" s="134"/>
      <c r="C90" s="135" t="s">
        <v>149</v>
      </c>
      <c r="D90" s="135" t="s">
        <v>116</v>
      </c>
      <c r="E90" s="136" t="s">
        <v>182</v>
      </c>
      <c r="F90" s="137" t="s">
        <v>138</v>
      </c>
      <c r="G90" s="138" t="s">
        <v>119</v>
      </c>
      <c r="H90" s="139">
        <v>4.8</v>
      </c>
      <c r="I90" s="140">
        <v>80</v>
      </c>
      <c r="J90" s="140">
        <f t="shared" si="0"/>
        <v>384</v>
      </c>
      <c r="K90" s="137" t="s">
        <v>120</v>
      </c>
      <c r="L90" s="30"/>
      <c r="M90" s="141" t="s">
        <v>3</v>
      </c>
      <c r="N90" s="142" t="s">
        <v>36</v>
      </c>
      <c r="O90" s="143">
        <v>1.014</v>
      </c>
      <c r="P90" s="143">
        <f t="shared" si="1"/>
        <v>4.8671999999999995</v>
      </c>
      <c r="Q90" s="143">
        <v>0</v>
      </c>
      <c r="R90" s="143">
        <f t="shared" si="2"/>
        <v>0</v>
      </c>
      <c r="S90" s="143">
        <v>0</v>
      </c>
      <c r="T90" s="144">
        <f t="shared" si="3"/>
        <v>0</v>
      </c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R90" s="145" t="s">
        <v>121</v>
      </c>
      <c r="AT90" s="145" t="s">
        <v>116</v>
      </c>
      <c r="AU90" s="145" t="s">
        <v>73</v>
      </c>
      <c r="AY90" s="17" t="s">
        <v>114</v>
      </c>
      <c r="BE90" s="146">
        <f t="shared" si="4"/>
        <v>384</v>
      </c>
      <c r="BF90" s="146">
        <f t="shared" si="5"/>
        <v>0</v>
      </c>
      <c r="BG90" s="146">
        <f t="shared" si="6"/>
        <v>0</v>
      </c>
      <c r="BH90" s="146">
        <f t="shared" si="7"/>
        <v>0</v>
      </c>
      <c r="BI90" s="146">
        <f t="shared" si="8"/>
        <v>0</v>
      </c>
      <c r="BJ90" s="17" t="s">
        <v>71</v>
      </c>
      <c r="BK90" s="146">
        <f t="shared" si="9"/>
        <v>384</v>
      </c>
      <c r="BL90" s="17" t="s">
        <v>121</v>
      </c>
      <c r="BM90" s="145" t="s">
        <v>289</v>
      </c>
    </row>
    <row r="91" spans="1:65" s="2" customFormat="1" ht="16.5" customHeight="1" x14ac:dyDescent="0.2">
      <c r="A91" s="29"/>
      <c r="B91" s="134"/>
      <c r="C91" s="135" t="s">
        <v>121</v>
      </c>
      <c r="D91" s="135" t="s">
        <v>116</v>
      </c>
      <c r="E91" s="136" t="s">
        <v>185</v>
      </c>
      <c r="F91" s="137" t="s">
        <v>186</v>
      </c>
      <c r="G91" s="138" t="s">
        <v>119</v>
      </c>
      <c r="H91" s="139">
        <v>2.4</v>
      </c>
      <c r="I91" s="140">
        <v>100</v>
      </c>
      <c r="J91" s="140">
        <f t="shared" si="0"/>
        <v>240</v>
      </c>
      <c r="K91" s="137" t="s">
        <v>120</v>
      </c>
      <c r="L91" s="30"/>
      <c r="M91" s="141" t="s">
        <v>3</v>
      </c>
      <c r="N91" s="142" t="s">
        <v>36</v>
      </c>
      <c r="O91" s="143">
        <v>7.5999999999999998E-2</v>
      </c>
      <c r="P91" s="143">
        <f t="shared" si="1"/>
        <v>0.18239999999999998</v>
      </c>
      <c r="Q91" s="143">
        <v>0</v>
      </c>
      <c r="R91" s="143">
        <f t="shared" si="2"/>
        <v>0</v>
      </c>
      <c r="S91" s="143">
        <v>0</v>
      </c>
      <c r="T91" s="144">
        <f t="shared" si="3"/>
        <v>0</v>
      </c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R91" s="145" t="s">
        <v>121</v>
      </c>
      <c r="AT91" s="145" t="s">
        <v>116</v>
      </c>
      <c r="AU91" s="145" t="s">
        <v>73</v>
      </c>
      <c r="AY91" s="17" t="s">
        <v>114</v>
      </c>
      <c r="BE91" s="146">
        <f t="shared" si="4"/>
        <v>240</v>
      </c>
      <c r="BF91" s="146">
        <f t="shared" si="5"/>
        <v>0</v>
      </c>
      <c r="BG91" s="146">
        <f t="shared" si="6"/>
        <v>0</v>
      </c>
      <c r="BH91" s="146">
        <f t="shared" si="7"/>
        <v>0</v>
      </c>
      <c r="BI91" s="146">
        <f t="shared" si="8"/>
        <v>0</v>
      </c>
      <c r="BJ91" s="17" t="s">
        <v>71</v>
      </c>
      <c r="BK91" s="146">
        <f t="shared" si="9"/>
        <v>240</v>
      </c>
      <c r="BL91" s="17" t="s">
        <v>121</v>
      </c>
      <c r="BM91" s="145" t="s">
        <v>290</v>
      </c>
    </row>
    <row r="92" spans="1:65" s="2" customFormat="1" ht="16.5" customHeight="1" x14ac:dyDescent="0.2">
      <c r="A92" s="29"/>
      <c r="B92" s="134"/>
      <c r="C92" s="135" t="s">
        <v>145</v>
      </c>
      <c r="D92" s="135" t="s">
        <v>116</v>
      </c>
      <c r="E92" s="136" t="s">
        <v>189</v>
      </c>
      <c r="F92" s="137" t="s">
        <v>190</v>
      </c>
      <c r="G92" s="138" t="s">
        <v>119</v>
      </c>
      <c r="H92" s="139">
        <v>2.4</v>
      </c>
      <c r="I92" s="140">
        <v>10</v>
      </c>
      <c r="J92" s="140">
        <f t="shared" si="0"/>
        <v>24</v>
      </c>
      <c r="K92" s="137" t="s">
        <v>120</v>
      </c>
      <c r="L92" s="30"/>
      <c r="M92" s="141" t="s">
        <v>3</v>
      </c>
      <c r="N92" s="142" t="s">
        <v>36</v>
      </c>
      <c r="O92" s="143">
        <v>2E-3</v>
      </c>
      <c r="P92" s="143">
        <f t="shared" si="1"/>
        <v>4.7999999999999996E-3</v>
      </c>
      <c r="Q92" s="143">
        <v>0</v>
      </c>
      <c r="R92" s="143">
        <f t="shared" si="2"/>
        <v>0</v>
      </c>
      <c r="S92" s="143">
        <v>0</v>
      </c>
      <c r="T92" s="144">
        <f t="shared" si="3"/>
        <v>0</v>
      </c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R92" s="145" t="s">
        <v>121</v>
      </c>
      <c r="AT92" s="145" t="s">
        <v>116</v>
      </c>
      <c r="AU92" s="145" t="s">
        <v>73</v>
      </c>
      <c r="AY92" s="17" t="s">
        <v>114</v>
      </c>
      <c r="BE92" s="146">
        <f t="shared" si="4"/>
        <v>24</v>
      </c>
      <c r="BF92" s="146">
        <f t="shared" si="5"/>
        <v>0</v>
      </c>
      <c r="BG92" s="146">
        <f t="shared" si="6"/>
        <v>0</v>
      </c>
      <c r="BH92" s="146">
        <f t="shared" si="7"/>
        <v>0</v>
      </c>
      <c r="BI92" s="146">
        <f t="shared" si="8"/>
        <v>0</v>
      </c>
      <c r="BJ92" s="17" t="s">
        <v>71</v>
      </c>
      <c r="BK92" s="146">
        <f t="shared" si="9"/>
        <v>24</v>
      </c>
      <c r="BL92" s="17" t="s">
        <v>121</v>
      </c>
      <c r="BM92" s="145" t="s">
        <v>291</v>
      </c>
    </row>
    <row r="93" spans="1:65" s="2" customFormat="1" ht="16.5" customHeight="1" x14ac:dyDescent="0.2">
      <c r="A93" s="29"/>
      <c r="B93" s="134"/>
      <c r="C93" s="135" t="s">
        <v>127</v>
      </c>
      <c r="D93" s="135" t="s">
        <v>116</v>
      </c>
      <c r="E93" s="136" t="s">
        <v>193</v>
      </c>
      <c r="F93" s="137" t="s">
        <v>194</v>
      </c>
      <c r="G93" s="138" t="s">
        <v>119</v>
      </c>
      <c r="H93" s="139">
        <v>2.4</v>
      </c>
      <c r="I93" s="140">
        <v>150</v>
      </c>
      <c r="J93" s="140">
        <f t="shared" si="0"/>
        <v>360</v>
      </c>
      <c r="K93" s="137" t="s">
        <v>120</v>
      </c>
      <c r="L93" s="30"/>
      <c r="M93" s="141" t="s">
        <v>3</v>
      </c>
      <c r="N93" s="142" t="s">
        <v>36</v>
      </c>
      <c r="O93" s="143">
        <v>2.9000000000000001E-2</v>
      </c>
      <c r="P93" s="143">
        <f t="shared" si="1"/>
        <v>6.9599999999999995E-2</v>
      </c>
      <c r="Q93" s="143">
        <v>0</v>
      </c>
      <c r="R93" s="143">
        <f t="shared" si="2"/>
        <v>0</v>
      </c>
      <c r="S93" s="143">
        <v>0</v>
      </c>
      <c r="T93" s="144">
        <f t="shared" si="3"/>
        <v>0</v>
      </c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R93" s="145" t="s">
        <v>121</v>
      </c>
      <c r="AT93" s="145" t="s">
        <v>116</v>
      </c>
      <c r="AU93" s="145" t="s">
        <v>73</v>
      </c>
      <c r="AY93" s="17" t="s">
        <v>114</v>
      </c>
      <c r="BE93" s="146">
        <f t="shared" si="4"/>
        <v>360</v>
      </c>
      <c r="BF93" s="146">
        <f t="shared" si="5"/>
        <v>0</v>
      </c>
      <c r="BG93" s="146">
        <f t="shared" si="6"/>
        <v>0</v>
      </c>
      <c r="BH93" s="146">
        <f t="shared" si="7"/>
        <v>0</v>
      </c>
      <c r="BI93" s="146">
        <f t="shared" si="8"/>
        <v>0</v>
      </c>
      <c r="BJ93" s="17" t="s">
        <v>71</v>
      </c>
      <c r="BK93" s="146">
        <f t="shared" si="9"/>
        <v>360</v>
      </c>
      <c r="BL93" s="17" t="s">
        <v>121</v>
      </c>
      <c r="BM93" s="145" t="s">
        <v>292</v>
      </c>
    </row>
    <row r="94" spans="1:65" s="2" customFormat="1" ht="16.5" customHeight="1" x14ac:dyDescent="0.2">
      <c r="A94" s="29"/>
      <c r="B94" s="134"/>
      <c r="C94" s="135" t="s">
        <v>156</v>
      </c>
      <c r="D94" s="135" t="s">
        <v>116</v>
      </c>
      <c r="E94" s="136" t="s">
        <v>196</v>
      </c>
      <c r="F94" s="137" t="s">
        <v>197</v>
      </c>
      <c r="G94" s="138" t="s">
        <v>119</v>
      </c>
      <c r="H94" s="139">
        <v>2.4</v>
      </c>
      <c r="I94" s="140">
        <v>20</v>
      </c>
      <c r="J94" s="140">
        <f t="shared" si="0"/>
        <v>48</v>
      </c>
      <c r="K94" s="137" t="s">
        <v>120</v>
      </c>
      <c r="L94" s="30"/>
      <c r="M94" s="141" t="s">
        <v>3</v>
      </c>
      <c r="N94" s="142" t="s">
        <v>36</v>
      </c>
      <c r="O94" s="143">
        <v>0</v>
      </c>
      <c r="P94" s="143">
        <f t="shared" si="1"/>
        <v>0</v>
      </c>
      <c r="Q94" s="143">
        <v>0</v>
      </c>
      <c r="R94" s="143">
        <f t="shared" si="2"/>
        <v>0</v>
      </c>
      <c r="S94" s="143">
        <v>0</v>
      </c>
      <c r="T94" s="144">
        <f t="shared" si="3"/>
        <v>0</v>
      </c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R94" s="145" t="s">
        <v>121</v>
      </c>
      <c r="AT94" s="145" t="s">
        <v>116</v>
      </c>
      <c r="AU94" s="145" t="s">
        <v>73</v>
      </c>
      <c r="AY94" s="17" t="s">
        <v>114</v>
      </c>
      <c r="BE94" s="146">
        <f t="shared" si="4"/>
        <v>48</v>
      </c>
      <c r="BF94" s="146">
        <f t="shared" si="5"/>
        <v>0</v>
      </c>
      <c r="BG94" s="146">
        <f t="shared" si="6"/>
        <v>0</v>
      </c>
      <c r="BH94" s="146">
        <f t="shared" si="7"/>
        <v>0</v>
      </c>
      <c r="BI94" s="146">
        <f t="shared" si="8"/>
        <v>0</v>
      </c>
      <c r="BJ94" s="17" t="s">
        <v>71</v>
      </c>
      <c r="BK94" s="146">
        <f t="shared" si="9"/>
        <v>48</v>
      </c>
      <c r="BL94" s="17" t="s">
        <v>121</v>
      </c>
      <c r="BM94" s="145" t="s">
        <v>293</v>
      </c>
    </row>
    <row r="95" spans="1:65" s="12" customFormat="1" ht="22.95" customHeight="1" x14ac:dyDescent="0.25">
      <c r="B95" s="122"/>
      <c r="D95" s="123" t="s">
        <v>64</v>
      </c>
      <c r="E95" s="132" t="s">
        <v>121</v>
      </c>
      <c r="F95" s="132" t="s">
        <v>210</v>
      </c>
      <c r="J95" s="133">
        <f>BK95</f>
        <v>1560</v>
      </c>
      <c r="L95" s="122"/>
      <c r="M95" s="126"/>
      <c r="N95" s="127"/>
      <c r="O95" s="127"/>
      <c r="P95" s="128">
        <f>SUM(P96:P97)</f>
        <v>4.0679999999999996</v>
      </c>
      <c r="Q95" s="127"/>
      <c r="R95" s="128">
        <f>SUM(R96:R97)</f>
        <v>4.5378480000000003</v>
      </c>
      <c r="S95" s="127"/>
      <c r="T95" s="129">
        <f>SUM(T96:T97)</f>
        <v>0</v>
      </c>
      <c r="AR95" s="123" t="s">
        <v>71</v>
      </c>
      <c r="AT95" s="130" t="s">
        <v>64</v>
      </c>
      <c r="AU95" s="130" t="s">
        <v>71</v>
      </c>
      <c r="AY95" s="123" t="s">
        <v>114</v>
      </c>
      <c r="BK95" s="131">
        <f>SUM(BK96:BK97)</f>
        <v>1560</v>
      </c>
    </row>
    <row r="96" spans="1:65" s="2" customFormat="1" ht="16.5" customHeight="1" x14ac:dyDescent="0.2">
      <c r="A96" s="29"/>
      <c r="B96" s="134"/>
      <c r="C96" s="135" t="s">
        <v>132</v>
      </c>
      <c r="D96" s="135" t="s">
        <v>116</v>
      </c>
      <c r="E96" s="136" t="s">
        <v>211</v>
      </c>
      <c r="F96" s="137" t="s">
        <v>212</v>
      </c>
      <c r="G96" s="138" t="s">
        <v>119</v>
      </c>
      <c r="H96" s="139">
        <v>2.4</v>
      </c>
      <c r="I96" s="140">
        <v>650</v>
      </c>
      <c r="J96" s="140">
        <f>ROUND(I96*H96,2)</f>
        <v>1560</v>
      </c>
      <c r="K96" s="137" t="s">
        <v>120</v>
      </c>
      <c r="L96" s="30"/>
      <c r="M96" s="141" t="s">
        <v>3</v>
      </c>
      <c r="N96" s="142" t="s">
        <v>36</v>
      </c>
      <c r="O96" s="143">
        <v>1.6950000000000001</v>
      </c>
      <c r="P96" s="143">
        <f>O96*H96</f>
        <v>4.0679999999999996</v>
      </c>
      <c r="Q96" s="143">
        <v>1.8907700000000001</v>
      </c>
      <c r="R96" s="143">
        <f>Q96*H96</f>
        <v>4.5378480000000003</v>
      </c>
      <c r="S96" s="143">
        <v>0</v>
      </c>
      <c r="T96" s="144">
        <f>S96*H96</f>
        <v>0</v>
      </c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R96" s="145" t="s">
        <v>121</v>
      </c>
      <c r="AT96" s="145" t="s">
        <v>116</v>
      </c>
      <c r="AU96" s="145" t="s">
        <v>73</v>
      </c>
      <c r="AY96" s="17" t="s">
        <v>114</v>
      </c>
      <c r="BE96" s="146">
        <f>IF(N96="základní",J96,0)</f>
        <v>1560</v>
      </c>
      <c r="BF96" s="146">
        <f>IF(N96="snížená",J96,0)</f>
        <v>0</v>
      </c>
      <c r="BG96" s="146">
        <f>IF(N96="zákl. přenesená",J96,0)</f>
        <v>0</v>
      </c>
      <c r="BH96" s="146">
        <f>IF(N96="sníž. přenesená",J96,0)</f>
        <v>0</v>
      </c>
      <c r="BI96" s="146">
        <f>IF(N96="nulová",J96,0)</f>
        <v>0</v>
      </c>
      <c r="BJ96" s="17" t="s">
        <v>71</v>
      </c>
      <c r="BK96" s="146">
        <f>ROUND(I96*H96,2)</f>
        <v>1560</v>
      </c>
      <c r="BL96" s="17" t="s">
        <v>121</v>
      </c>
      <c r="BM96" s="145" t="s">
        <v>294</v>
      </c>
    </row>
    <row r="97" spans="1:65" s="13" customFormat="1" x14ac:dyDescent="0.2">
      <c r="B97" s="147"/>
      <c r="D97" s="148" t="s">
        <v>123</v>
      </c>
      <c r="E97" s="149" t="s">
        <v>3</v>
      </c>
      <c r="F97" s="150" t="s">
        <v>295</v>
      </c>
      <c r="H97" s="151">
        <v>2.4</v>
      </c>
      <c r="L97" s="147"/>
      <c r="M97" s="152"/>
      <c r="N97" s="153"/>
      <c r="O97" s="153"/>
      <c r="P97" s="153"/>
      <c r="Q97" s="153"/>
      <c r="R97" s="153"/>
      <c r="S97" s="153"/>
      <c r="T97" s="154"/>
      <c r="AT97" s="149" t="s">
        <v>123</v>
      </c>
      <c r="AU97" s="149" t="s">
        <v>73</v>
      </c>
      <c r="AV97" s="13" t="s">
        <v>73</v>
      </c>
      <c r="AW97" s="13" t="s">
        <v>27</v>
      </c>
      <c r="AX97" s="13" t="s">
        <v>71</v>
      </c>
      <c r="AY97" s="149" t="s">
        <v>114</v>
      </c>
    </row>
    <row r="98" spans="1:65" s="12" customFormat="1" ht="22.95" customHeight="1" x14ac:dyDescent="0.25">
      <c r="B98" s="122"/>
      <c r="D98" s="123" t="s">
        <v>64</v>
      </c>
      <c r="E98" s="132" t="s">
        <v>132</v>
      </c>
      <c r="F98" s="132" t="s">
        <v>144</v>
      </c>
      <c r="J98" s="133">
        <f>BK98</f>
        <v>3514.4</v>
      </c>
      <c r="L98" s="122"/>
      <c r="M98" s="126"/>
      <c r="N98" s="127"/>
      <c r="O98" s="127"/>
      <c r="P98" s="128">
        <f>SUM(P99:P103)</f>
        <v>6.1379999999999999</v>
      </c>
      <c r="Q98" s="127"/>
      <c r="R98" s="128">
        <f>SUM(R99:R103)</f>
        <v>1.5220000000000001E-2</v>
      </c>
      <c r="S98" s="127"/>
      <c r="T98" s="129">
        <f>SUM(T99:T103)</f>
        <v>0</v>
      </c>
      <c r="AR98" s="123" t="s">
        <v>71</v>
      </c>
      <c r="AT98" s="130" t="s">
        <v>64</v>
      </c>
      <c r="AU98" s="130" t="s">
        <v>71</v>
      </c>
      <c r="AY98" s="123" t="s">
        <v>114</v>
      </c>
      <c r="BK98" s="131">
        <f>SUM(BK99:BK103)</f>
        <v>3514.4</v>
      </c>
    </row>
    <row r="99" spans="1:65" s="2" customFormat="1" ht="21.75" customHeight="1" x14ac:dyDescent="0.2">
      <c r="A99" s="29"/>
      <c r="B99" s="134"/>
      <c r="C99" s="135" t="s">
        <v>140</v>
      </c>
      <c r="D99" s="135" t="s">
        <v>116</v>
      </c>
      <c r="E99" s="136" t="s">
        <v>296</v>
      </c>
      <c r="F99" s="137" t="s">
        <v>297</v>
      </c>
      <c r="G99" s="138" t="s">
        <v>208</v>
      </c>
      <c r="H99" s="139">
        <v>10</v>
      </c>
      <c r="I99" s="140">
        <v>176</v>
      </c>
      <c r="J99" s="140">
        <f>ROUND(I99*H99,2)</f>
        <v>1760</v>
      </c>
      <c r="K99" s="137" t="s">
        <v>120</v>
      </c>
      <c r="L99" s="30"/>
      <c r="M99" s="141" t="s">
        <v>3</v>
      </c>
      <c r="N99" s="142" t="s">
        <v>36</v>
      </c>
      <c r="O99" s="143">
        <v>0.19</v>
      </c>
      <c r="P99" s="143">
        <f>O99*H99</f>
        <v>1.9</v>
      </c>
      <c r="Q99" s="143">
        <v>1.31E-3</v>
      </c>
      <c r="R99" s="143">
        <f>Q99*H99</f>
        <v>1.3100000000000001E-2</v>
      </c>
      <c r="S99" s="143">
        <v>0</v>
      </c>
      <c r="T99" s="144">
        <f>S99*H99</f>
        <v>0</v>
      </c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R99" s="145" t="s">
        <v>121</v>
      </c>
      <c r="AT99" s="145" t="s">
        <v>116</v>
      </c>
      <c r="AU99" s="145" t="s">
        <v>73</v>
      </c>
      <c r="AY99" s="17" t="s">
        <v>114</v>
      </c>
      <c r="BE99" s="146">
        <f>IF(N99="základní",J99,0)</f>
        <v>1760</v>
      </c>
      <c r="BF99" s="146">
        <f>IF(N99="snížená",J99,0)</f>
        <v>0</v>
      </c>
      <c r="BG99" s="146">
        <f>IF(N99="zákl. přenesená",J99,0)</f>
        <v>0</v>
      </c>
      <c r="BH99" s="146">
        <f>IF(N99="sníž. přenesená",J99,0)</f>
        <v>0</v>
      </c>
      <c r="BI99" s="146">
        <f>IF(N99="nulová",J99,0)</f>
        <v>0</v>
      </c>
      <c r="BJ99" s="17" t="s">
        <v>71</v>
      </c>
      <c r="BK99" s="146">
        <f>ROUND(I99*H99,2)</f>
        <v>1760</v>
      </c>
      <c r="BL99" s="17" t="s">
        <v>121</v>
      </c>
      <c r="BM99" s="145" t="s">
        <v>298</v>
      </c>
    </row>
    <row r="100" spans="1:65" s="2" customFormat="1" ht="21.75" customHeight="1" x14ac:dyDescent="0.2">
      <c r="A100" s="29"/>
      <c r="B100" s="134"/>
      <c r="C100" s="135" t="s">
        <v>161</v>
      </c>
      <c r="D100" s="135" t="s">
        <v>116</v>
      </c>
      <c r="E100" s="136" t="s">
        <v>299</v>
      </c>
      <c r="F100" s="137" t="s">
        <v>300</v>
      </c>
      <c r="G100" s="138" t="s">
        <v>131</v>
      </c>
      <c r="H100" s="139">
        <v>4</v>
      </c>
      <c r="I100" s="140">
        <v>182</v>
      </c>
      <c r="J100" s="140">
        <f>ROUND(I100*H100,2)</f>
        <v>728</v>
      </c>
      <c r="K100" s="137" t="s">
        <v>120</v>
      </c>
      <c r="L100" s="30"/>
      <c r="M100" s="141" t="s">
        <v>3</v>
      </c>
      <c r="N100" s="142" t="s">
        <v>36</v>
      </c>
      <c r="O100" s="143">
        <v>0.57199999999999995</v>
      </c>
      <c r="P100" s="143">
        <f>O100*H100</f>
        <v>2.2879999999999998</v>
      </c>
      <c r="Q100" s="143">
        <v>0</v>
      </c>
      <c r="R100" s="143">
        <f>Q100*H100</f>
        <v>0</v>
      </c>
      <c r="S100" s="143">
        <v>0</v>
      </c>
      <c r="T100" s="144">
        <f>S100*H100</f>
        <v>0</v>
      </c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R100" s="145" t="s">
        <v>121</v>
      </c>
      <c r="AT100" s="145" t="s">
        <v>116</v>
      </c>
      <c r="AU100" s="145" t="s">
        <v>73</v>
      </c>
      <c r="AY100" s="17" t="s">
        <v>114</v>
      </c>
      <c r="BE100" s="146">
        <f>IF(N100="základní",J100,0)</f>
        <v>728</v>
      </c>
      <c r="BF100" s="146">
        <f>IF(N100="snížená",J100,0)</f>
        <v>0</v>
      </c>
      <c r="BG100" s="146">
        <f>IF(N100="zákl. přenesená",J100,0)</f>
        <v>0</v>
      </c>
      <c r="BH100" s="146">
        <f>IF(N100="sníž. přenesená",J100,0)</f>
        <v>0</v>
      </c>
      <c r="BI100" s="146">
        <f>IF(N100="nulová",J100,0)</f>
        <v>0</v>
      </c>
      <c r="BJ100" s="17" t="s">
        <v>71</v>
      </c>
      <c r="BK100" s="146">
        <f>ROUND(I100*H100,2)</f>
        <v>728</v>
      </c>
      <c r="BL100" s="17" t="s">
        <v>121</v>
      </c>
      <c r="BM100" s="145" t="s">
        <v>301</v>
      </c>
    </row>
    <row r="101" spans="1:65" s="2" customFormat="1" ht="16.5" customHeight="1" x14ac:dyDescent="0.2">
      <c r="A101" s="29"/>
      <c r="B101" s="134"/>
      <c r="C101" s="162" t="s">
        <v>215</v>
      </c>
      <c r="D101" s="162" t="s">
        <v>128</v>
      </c>
      <c r="E101" s="163" t="s">
        <v>302</v>
      </c>
      <c r="F101" s="164" t="s">
        <v>303</v>
      </c>
      <c r="G101" s="165" t="s">
        <v>131</v>
      </c>
      <c r="H101" s="166">
        <v>4</v>
      </c>
      <c r="I101" s="167">
        <v>41.1</v>
      </c>
      <c r="J101" s="167">
        <f>ROUND(I101*H101,2)</f>
        <v>164.4</v>
      </c>
      <c r="K101" s="164" t="s">
        <v>120</v>
      </c>
      <c r="L101" s="168"/>
      <c r="M101" s="169" t="s">
        <v>3</v>
      </c>
      <c r="N101" s="170" t="s">
        <v>36</v>
      </c>
      <c r="O101" s="143">
        <v>0</v>
      </c>
      <c r="P101" s="143">
        <f>O101*H101</f>
        <v>0</v>
      </c>
      <c r="Q101" s="143">
        <v>2.2000000000000001E-4</v>
      </c>
      <c r="R101" s="143">
        <f>Q101*H101</f>
        <v>8.8000000000000003E-4</v>
      </c>
      <c r="S101" s="143">
        <v>0</v>
      </c>
      <c r="T101" s="144">
        <f>S101*H101</f>
        <v>0</v>
      </c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R101" s="145" t="s">
        <v>132</v>
      </c>
      <c r="AT101" s="145" t="s">
        <v>128</v>
      </c>
      <c r="AU101" s="145" t="s">
        <v>73</v>
      </c>
      <c r="AY101" s="17" t="s">
        <v>114</v>
      </c>
      <c r="BE101" s="146">
        <f>IF(N101="základní",J101,0)</f>
        <v>164.4</v>
      </c>
      <c r="BF101" s="146">
        <f>IF(N101="snížená",J101,0)</f>
        <v>0</v>
      </c>
      <c r="BG101" s="146">
        <f>IF(N101="zákl. přenesená",J101,0)</f>
        <v>0</v>
      </c>
      <c r="BH101" s="146">
        <f>IF(N101="sníž. přenesená",J101,0)</f>
        <v>0</v>
      </c>
      <c r="BI101" s="146">
        <f>IF(N101="nulová",J101,0)</f>
        <v>0</v>
      </c>
      <c r="BJ101" s="17" t="s">
        <v>71</v>
      </c>
      <c r="BK101" s="146">
        <f>ROUND(I101*H101,2)</f>
        <v>164.4</v>
      </c>
      <c r="BL101" s="17" t="s">
        <v>121</v>
      </c>
      <c r="BM101" s="145" t="s">
        <v>304</v>
      </c>
    </row>
    <row r="102" spans="1:65" s="2" customFormat="1" ht="21.75" customHeight="1" x14ac:dyDescent="0.2">
      <c r="A102" s="29"/>
      <c r="B102" s="134"/>
      <c r="C102" s="135" t="s">
        <v>219</v>
      </c>
      <c r="D102" s="135" t="s">
        <v>116</v>
      </c>
      <c r="E102" s="136" t="s">
        <v>305</v>
      </c>
      <c r="F102" s="137" t="s">
        <v>306</v>
      </c>
      <c r="G102" s="138" t="s">
        <v>131</v>
      </c>
      <c r="H102" s="139">
        <v>2</v>
      </c>
      <c r="I102" s="140">
        <v>314</v>
      </c>
      <c r="J102" s="140">
        <f>ROUND(I102*H102,2)</f>
        <v>628</v>
      </c>
      <c r="K102" s="137" t="s">
        <v>120</v>
      </c>
      <c r="L102" s="30"/>
      <c r="M102" s="141" t="s">
        <v>3</v>
      </c>
      <c r="N102" s="142" t="s">
        <v>36</v>
      </c>
      <c r="O102" s="143">
        <v>0.97499999999999998</v>
      </c>
      <c r="P102" s="143">
        <f>O102*H102</f>
        <v>1.95</v>
      </c>
      <c r="Q102" s="143">
        <v>0</v>
      </c>
      <c r="R102" s="143">
        <f>Q102*H102</f>
        <v>0</v>
      </c>
      <c r="S102" s="143">
        <v>0</v>
      </c>
      <c r="T102" s="144">
        <f>S102*H102</f>
        <v>0</v>
      </c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R102" s="145" t="s">
        <v>121</v>
      </c>
      <c r="AT102" s="145" t="s">
        <v>116</v>
      </c>
      <c r="AU102" s="145" t="s">
        <v>73</v>
      </c>
      <c r="AY102" s="17" t="s">
        <v>114</v>
      </c>
      <c r="BE102" s="146">
        <f>IF(N102="základní",J102,0)</f>
        <v>628</v>
      </c>
      <c r="BF102" s="146">
        <f>IF(N102="snížená",J102,0)</f>
        <v>0</v>
      </c>
      <c r="BG102" s="146">
        <f>IF(N102="zákl. přenesená",J102,0)</f>
        <v>0</v>
      </c>
      <c r="BH102" s="146">
        <f>IF(N102="sníž. přenesená",J102,0)</f>
        <v>0</v>
      </c>
      <c r="BI102" s="146">
        <f>IF(N102="nulová",J102,0)</f>
        <v>0</v>
      </c>
      <c r="BJ102" s="17" t="s">
        <v>71</v>
      </c>
      <c r="BK102" s="146">
        <f>ROUND(I102*H102,2)</f>
        <v>628</v>
      </c>
      <c r="BL102" s="17" t="s">
        <v>121</v>
      </c>
      <c r="BM102" s="145" t="s">
        <v>307</v>
      </c>
    </row>
    <row r="103" spans="1:65" s="2" customFormat="1" ht="16.5" customHeight="1" x14ac:dyDescent="0.2">
      <c r="A103" s="29"/>
      <c r="B103" s="134"/>
      <c r="C103" s="162" t="s">
        <v>223</v>
      </c>
      <c r="D103" s="162" t="s">
        <v>128</v>
      </c>
      <c r="E103" s="163" t="s">
        <v>308</v>
      </c>
      <c r="F103" s="164" t="s">
        <v>309</v>
      </c>
      <c r="G103" s="165" t="s">
        <v>131</v>
      </c>
      <c r="H103" s="166">
        <v>2</v>
      </c>
      <c r="I103" s="167">
        <v>117</v>
      </c>
      <c r="J103" s="167">
        <f>ROUND(I103*H103,2)</f>
        <v>234</v>
      </c>
      <c r="K103" s="164" t="s">
        <v>120</v>
      </c>
      <c r="L103" s="168"/>
      <c r="M103" s="169" t="s">
        <v>3</v>
      </c>
      <c r="N103" s="170" t="s">
        <v>36</v>
      </c>
      <c r="O103" s="143">
        <v>0</v>
      </c>
      <c r="P103" s="143">
        <f>O103*H103</f>
        <v>0</v>
      </c>
      <c r="Q103" s="143">
        <v>6.2E-4</v>
      </c>
      <c r="R103" s="143">
        <f>Q103*H103</f>
        <v>1.24E-3</v>
      </c>
      <c r="S103" s="143">
        <v>0</v>
      </c>
      <c r="T103" s="144">
        <f>S103*H103</f>
        <v>0</v>
      </c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R103" s="145" t="s">
        <v>132</v>
      </c>
      <c r="AT103" s="145" t="s">
        <v>128</v>
      </c>
      <c r="AU103" s="145" t="s">
        <v>73</v>
      </c>
      <c r="AY103" s="17" t="s">
        <v>114</v>
      </c>
      <c r="BE103" s="146">
        <f>IF(N103="základní",J103,0)</f>
        <v>234</v>
      </c>
      <c r="BF103" s="146">
        <f>IF(N103="snížená",J103,0)</f>
        <v>0</v>
      </c>
      <c r="BG103" s="146">
        <f>IF(N103="zákl. přenesená",J103,0)</f>
        <v>0</v>
      </c>
      <c r="BH103" s="146">
        <f>IF(N103="sníž. přenesená",J103,0)</f>
        <v>0</v>
      </c>
      <c r="BI103" s="146">
        <f>IF(N103="nulová",J103,0)</f>
        <v>0</v>
      </c>
      <c r="BJ103" s="17" t="s">
        <v>71</v>
      </c>
      <c r="BK103" s="146">
        <f>ROUND(I103*H103,2)</f>
        <v>234</v>
      </c>
      <c r="BL103" s="17" t="s">
        <v>121</v>
      </c>
      <c r="BM103" s="145" t="s">
        <v>310</v>
      </c>
    </row>
    <row r="104" spans="1:65" s="12" customFormat="1" ht="22.95" customHeight="1" x14ac:dyDescent="0.25">
      <c r="B104" s="122"/>
      <c r="D104" s="123" t="s">
        <v>64</v>
      </c>
      <c r="E104" s="132" t="s">
        <v>271</v>
      </c>
      <c r="F104" s="132" t="s">
        <v>272</v>
      </c>
      <c r="J104" s="133">
        <f>BK104</f>
        <v>455.3</v>
      </c>
      <c r="L104" s="122"/>
      <c r="M104" s="126"/>
      <c r="N104" s="127"/>
      <c r="O104" s="127"/>
      <c r="P104" s="128">
        <f>P105</f>
        <v>6.7384399999999998</v>
      </c>
      <c r="Q104" s="127"/>
      <c r="R104" s="128">
        <f>R105</f>
        <v>0</v>
      </c>
      <c r="S104" s="127"/>
      <c r="T104" s="129">
        <f>T105</f>
        <v>0</v>
      </c>
      <c r="AR104" s="123" t="s">
        <v>71</v>
      </c>
      <c r="AT104" s="130" t="s">
        <v>64</v>
      </c>
      <c r="AU104" s="130" t="s">
        <v>71</v>
      </c>
      <c r="AY104" s="123" t="s">
        <v>114</v>
      </c>
      <c r="BK104" s="131">
        <f>BK105</f>
        <v>455.3</v>
      </c>
    </row>
    <row r="105" spans="1:65" s="2" customFormat="1" ht="21.75" customHeight="1" x14ac:dyDescent="0.2">
      <c r="A105" s="29"/>
      <c r="B105" s="134"/>
      <c r="C105" s="135" t="s">
        <v>227</v>
      </c>
      <c r="D105" s="135" t="s">
        <v>116</v>
      </c>
      <c r="E105" s="136" t="s">
        <v>274</v>
      </c>
      <c r="F105" s="137" t="s">
        <v>275</v>
      </c>
      <c r="G105" s="138" t="s">
        <v>255</v>
      </c>
      <c r="H105" s="139">
        <v>4.5529999999999999</v>
      </c>
      <c r="I105" s="140">
        <v>100</v>
      </c>
      <c r="J105" s="140">
        <f>ROUND(I105*H105,2)</f>
        <v>455.3</v>
      </c>
      <c r="K105" s="137" t="s">
        <v>120</v>
      </c>
      <c r="L105" s="30"/>
      <c r="M105" s="175" t="s">
        <v>3</v>
      </c>
      <c r="N105" s="176" t="s">
        <v>36</v>
      </c>
      <c r="O105" s="173">
        <v>1.48</v>
      </c>
      <c r="P105" s="173">
        <f>O105*H105</f>
        <v>6.7384399999999998</v>
      </c>
      <c r="Q105" s="173">
        <v>0</v>
      </c>
      <c r="R105" s="173">
        <f>Q105*H105</f>
        <v>0</v>
      </c>
      <c r="S105" s="173">
        <v>0</v>
      </c>
      <c r="T105" s="174">
        <f>S105*H105</f>
        <v>0</v>
      </c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R105" s="145" t="s">
        <v>121</v>
      </c>
      <c r="AT105" s="145" t="s">
        <v>116</v>
      </c>
      <c r="AU105" s="145" t="s">
        <v>73</v>
      </c>
      <c r="AY105" s="17" t="s">
        <v>114</v>
      </c>
      <c r="BE105" s="146">
        <f>IF(N105="základní",J105,0)</f>
        <v>455.3</v>
      </c>
      <c r="BF105" s="146">
        <f>IF(N105="snížená",J105,0)</f>
        <v>0</v>
      </c>
      <c r="BG105" s="146">
        <f>IF(N105="zákl. přenesená",J105,0)</f>
        <v>0</v>
      </c>
      <c r="BH105" s="146">
        <f>IF(N105="sníž. přenesená",J105,0)</f>
        <v>0</v>
      </c>
      <c r="BI105" s="146">
        <f>IF(N105="nulová",J105,0)</f>
        <v>0</v>
      </c>
      <c r="BJ105" s="17" t="s">
        <v>71</v>
      </c>
      <c r="BK105" s="146">
        <f>ROUND(I105*H105,2)</f>
        <v>455.3</v>
      </c>
      <c r="BL105" s="17" t="s">
        <v>121</v>
      </c>
      <c r="BM105" s="145" t="s">
        <v>311</v>
      </c>
    </row>
    <row r="106" spans="1:65" s="2" customFormat="1" ht="7.05" customHeight="1" x14ac:dyDescent="0.2">
      <c r="A106" s="29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30"/>
      <c r="M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</sheetData>
  <autoFilter ref="C83:K105" xr:uid="{00000000-0009-0000-0000-000003000000}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M104"/>
  <sheetViews>
    <sheetView showGridLines="0" workbookViewId="0">
      <selection activeCell="V97" sqref="V97"/>
    </sheetView>
  </sheetViews>
  <sheetFormatPr defaultRowHeight="10.199999999999999" x14ac:dyDescent="0.2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100.7109375" style="1" customWidth="1"/>
    <col min="7" max="7" width="7" style="1" customWidth="1"/>
    <col min="8" max="8" width="11.42578125" style="1" customWidth="1"/>
    <col min="9" max="11" width="20.140625" style="1" customWidth="1"/>
    <col min="12" max="12" width="9.28515625" style="1" customWidth="1"/>
    <col min="13" max="13" width="10.71093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x14ac:dyDescent="0.2">
      <c r="A1" s="85"/>
    </row>
    <row r="2" spans="1:46" s="1" customFormat="1" ht="37.049999999999997" customHeight="1" x14ac:dyDescent="0.2">
      <c r="L2" s="311" t="s">
        <v>6</v>
      </c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7" t="s">
        <v>82</v>
      </c>
    </row>
    <row r="3" spans="1:46" s="1" customFormat="1" ht="7.0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5.05" customHeight="1" x14ac:dyDescent="0.2">
      <c r="B4" s="20"/>
      <c r="D4" s="21" t="s">
        <v>89</v>
      </c>
      <c r="L4" s="20"/>
      <c r="M4" s="86" t="s">
        <v>11</v>
      </c>
      <c r="AT4" s="17" t="s">
        <v>4</v>
      </c>
    </row>
    <row r="5" spans="1:46" s="1" customFormat="1" ht="7.05" customHeight="1" x14ac:dyDescent="0.2">
      <c r="B5" s="20"/>
      <c r="L5" s="20"/>
    </row>
    <row r="6" spans="1:46" s="1" customFormat="1" ht="12" customHeight="1" x14ac:dyDescent="0.2">
      <c r="B6" s="20"/>
      <c r="D6" s="26" t="s">
        <v>15</v>
      </c>
      <c r="L6" s="20"/>
    </row>
    <row r="7" spans="1:46" s="1" customFormat="1" ht="16.5" customHeight="1" x14ac:dyDescent="0.2">
      <c r="B7" s="20"/>
      <c r="E7" s="317" t="str">
        <f>'Rekapitulace stavby'!K6</f>
        <v>Vícepráce Bukovany</v>
      </c>
      <c r="F7" s="318"/>
      <c r="G7" s="318"/>
      <c r="H7" s="318"/>
      <c r="L7" s="20"/>
    </row>
    <row r="8" spans="1:46" s="2" customFormat="1" ht="12" customHeight="1" x14ac:dyDescent="0.2">
      <c r="A8" s="29"/>
      <c r="B8" s="30"/>
      <c r="C8" s="29"/>
      <c r="D8" s="26" t="s">
        <v>90</v>
      </c>
      <c r="E8" s="29"/>
      <c r="F8" s="29"/>
      <c r="G8" s="29"/>
      <c r="H8" s="29"/>
      <c r="I8" s="29"/>
      <c r="J8" s="29"/>
      <c r="K8" s="29"/>
      <c r="L8" s="87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 x14ac:dyDescent="0.2">
      <c r="A9" s="29"/>
      <c r="B9" s="30"/>
      <c r="C9" s="29"/>
      <c r="D9" s="29"/>
      <c r="E9" s="283" t="s">
        <v>312</v>
      </c>
      <c r="F9" s="316"/>
      <c r="G9" s="316"/>
      <c r="H9" s="316"/>
      <c r="I9" s="29"/>
      <c r="J9" s="29"/>
      <c r="K9" s="29"/>
      <c r="L9" s="87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x14ac:dyDescent="0.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87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 x14ac:dyDescent="0.2">
      <c r="A11" s="29"/>
      <c r="B11" s="30"/>
      <c r="C11" s="29"/>
      <c r="D11" s="26" t="s">
        <v>17</v>
      </c>
      <c r="E11" s="29"/>
      <c r="F11" s="24" t="s">
        <v>3</v>
      </c>
      <c r="G11" s="29"/>
      <c r="H11" s="29"/>
      <c r="I11" s="26" t="s">
        <v>18</v>
      </c>
      <c r="J11" s="24" t="s">
        <v>3</v>
      </c>
      <c r="K11" s="29"/>
      <c r="L11" s="87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">
      <c r="A12" s="29"/>
      <c r="B12" s="30"/>
      <c r="C12" s="29"/>
      <c r="D12" s="26" t="s">
        <v>19</v>
      </c>
      <c r="E12" s="29"/>
      <c r="F12" s="24" t="s">
        <v>20</v>
      </c>
      <c r="G12" s="29"/>
      <c r="H12" s="29"/>
      <c r="I12" s="26" t="s">
        <v>21</v>
      </c>
      <c r="J12" s="47">
        <f>'Rekapitulace stavby'!AN8</f>
        <v>44160</v>
      </c>
      <c r="K12" s="29"/>
      <c r="L12" s="87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5" customHeight="1" x14ac:dyDescent="0.2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87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6" t="s">
        <v>22</v>
      </c>
      <c r="E14" s="29"/>
      <c r="F14" s="29"/>
      <c r="G14" s="29"/>
      <c r="H14" s="29"/>
      <c r="I14" s="26" t="s">
        <v>23</v>
      </c>
      <c r="J14" s="24" t="str">
        <f>IF('Rekapitulace stavby'!AN10="","",'Rekapitulace stavby'!AN10)</f>
        <v/>
      </c>
      <c r="K14" s="29"/>
      <c r="L14" s="87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 x14ac:dyDescent="0.2">
      <c r="A15" s="29"/>
      <c r="B15" s="30"/>
      <c r="C15" s="29"/>
      <c r="D15" s="29"/>
      <c r="E15" s="24" t="str">
        <f>IF('Rekapitulace stavby'!E11="","",'Rekapitulace stavby'!E11)</f>
        <v xml:space="preserve"> </v>
      </c>
      <c r="F15" s="29"/>
      <c r="G15" s="29"/>
      <c r="H15" s="29"/>
      <c r="I15" s="26" t="s">
        <v>24</v>
      </c>
      <c r="J15" s="24" t="str">
        <f>IF('Rekapitulace stavby'!AN11="","",'Rekapitulace stavby'!AN11)</f>
        <v/>
      </c>
      <c r="K15" s="29"/>
      <c r="L15" s="87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7.05" customHeight="1" x14ac:dyDescent="0.2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87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 x14ac:dyDescent="0.2">
      <c r="A17" s="29"/>
      <c r="B17" s="30"/>
      <c r="C17" s="29"/>
      <c r="D17" s="26" t="s">
        <v>25</v>
      </c>
      <c r="E17" s="29"/>
      <c r="F17" s="29"/>
      <c r="G17" s="29"/>
      <c r="H17" s="29"/>
      <c r="I17" s="26" t="s">
        <v>23</v>
      </c>
      <c r="J17" s="24" t="str">
        <f>'Rekapitulace stavby'!AN13</f>
        <v/>
      </c>
      <c r="K17" s="29"/>
      <c r="L17" s="87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 x14ac:dyDescent="0.2">
      <c r="A18" s="29"/>
      <c r="B18" s="30"/>
      <c r="C18" s="29"/>
      <c r="D18" s="29"/>
      <c r="E18" s="304" t="str">
        <f>'Rekapitulace stavby'!E14</f>
        <v xml:space="preserve"> </v>
      </c>
      <c r="F18" s="304"/>
      <c r="G18" s="304"/>
      <c r="H18" s="304"/>
      <c r="I18" s="26" t="s">
        <v>24</v>
      </c>
      <c r="J18" s="24" t="str">
        <f>'Rekapitulace stavby'!AN14</f>
        <v/>
      </c>
      <c r="K18" s="29"/>
      <c r="L18" s="87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7.05" customHeight="1" x14ac:dyDescent="0.2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87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 x14ac:dyDescent="0.2">
      <c r="A20" s="29"/>
      <c r="B20" s="30"/>
      <c r="C20" s="29"/>
      <c r="D20" s="26" t="s">
        <v>26</v>
      </c>
      <c r="E20" s="29"/>
      <c r="F20" s="29"/>
      <c r="G20" s="29"/>
      <c r="H20" s="29"/>
      <c r="I20" s="26" t="s">
        <v>23</v>
      </c>
      <c r="J20" s="24" t="str">
        <f>IF('Rekapitulace stavby'!AN16="","",'Rekapitulace stavby'!AN16)</f>
        <v/>
      </c>
      <c r="K20" s="29"/>
      <c r="L20" s="87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 x14ac:dyDescent="0.2">
      <c r="A21" s="29"/>
      <c r="B21" s="30"/>
      <c r="C21" s="29"/>
      <c r="D21" s="29"/>
      <c r="E21" s="24" t="str">
        <f>IF('Rekapitulace stavby'!E17="","",'Rekapitulace stavby'!E17)</f>
        <v xml:space="preserve"> </v>
      </c>
      <c r="F21" s="29"/>
      <c r="G21" s="29"/>
      <c r="H21" s="29"/>
      <c r="I21" s="26" t="s">
        <v>24</v>
      </c>
      <c r="J21" s="24" t="str">
        <f>IF('Rekapitulace stavby'!AN17="","",'Rekapitulace stavby'!AN17)</f>
        <v/>
      </c>
      <c r="K21" s="29"/>
      <c r="L21" s="87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7.05" customHeight="1" x14ac:dyDescent="0.2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87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 x14ac:dyDescent="0.2">
      <c r="A23" s="29"/>
      <c r="B23" s="30"/>
      <c r="C23" s="29"/>
      <c r="D23" s="26" t="s">
        <v>28</v>
      </c>
      <c r="E23" s="29"/>
      <c r="F23" s="29"/>
      <c r="G23" s="29"/>
      <c r="H23" s="29"/>
      <c r="I23" s="26" t="s">
        <v>23</v>
      </c>
      <c r="J23" s="24" t="str">
        <f>IF('Rekapitulace stavby'!AN19="","",'Rekapitulace stavby'!AN19)</f>
        <v/>
      </c>
      <c r="K23" s="29"/>
      <c r="L23" s="87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 x14ac:dyDescent="0.2">
      <c r="A24" s="29"/>
      <c r="B24" s="30"/>
      <c r="C24" s="29"/>
      <c r="D24" s="29"/>
      <c r="E24" s="24" t="str">
        <f>IF('Rekapitulace stavby'!E20="","",'Rekapitulace stavby'!E20)</f>
        <v xml:space="preserve"> </v>
      </c>
      <c r="F24" s="29"/>
      <c r="G24" s="29"/>
      <c r="H24" s="29"/>
      <c r="I24" s="26" t="s">
        <v>24</v>
      </c>
      <c r="J24" s="24" t="str">
        <f>IF('Rekapitulace stavby'!AN20="","",'Rekapitulace stavby'!AN20)</f>
        <v/>
      </c>
      <c r="K24" s="29"/>
      <c r="L24" s="87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7.05" customHeight="1" x14ac:dyDescent="0.2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87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 x14ac:dyDescent="0.2">
      <c r="A26" s="29"/>
      <c r="B26" s="30"/>
      <c r="C26" s="29"/>
      <c r="D26" s="26" t="s">
        <v>29</v>
      </c>
      <c r="E26" s="29"/>
      <c r="F26" s="29"/>
      <c r="G26" s="29"/>
      <c r="H26" s="29"/>
      <c r="I26" s="29"/>
      <c r="J26" s="29"/>
      <c r="K26" s="29"/>
      <c r="L26" s="87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 x14ac:dyDescent="0.2">
      <c r="A27" s="88"/>
      <c r="B27" s="89"/>
      <c r="C27" s="88"/>
      <c r="D27" s="88"/>
      <c r="E27" s="307" t="s">
        <v>3</v>
      </c>
      <c r="F27" s="307"/>
      <c r="G27" s="307"/>
      <c r="H27" s="307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s="2" customFormat="1" ht="7.05" customHeight="1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87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7.05" customHeight="1" x14ac:dyDescent="0.2">
      <c r="A29" s="29"/>
      <c r="B29" s="30"/>
      <c r="C29" s="29"/>
      <c r="D29" s="58"/>
      <c r="E29" s="58"/>
      <c r="F29" s="58"/>
      <c r="G29" s="58"/>
      <c r="H29" s="58"/>
      <c r="I29" s="58"/>
      <c r="J29" s="58"/>
      <c r="K29" s="58"/>
      <c r="L29" s="87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 x14ac:dyDescent="0.2">
      <c r="A30" s="29"/>
      <c r="B30" s="30"/>
      <c r="C30" s="29"/>
      <c r="D30" s="91" t="s">
        <v>31</v>
      </c>
      <c r="E30" s="29"/>
      <c r="F30" s="29"/>
      <c r="G30" s="29"/>
      <c r="H30" s="29"/>
      <c r="I30" s="29"/>
      <c r="J30" s="63">
        <f>ROUND(J83, 2)</f>
        <v>40751.279999999999</v>
      </c>
      <c r="K30" s="29"/>
      <c r="L30" s="87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7.05" customHeight="1" x14ac:dyDescent="0.2">
      <c r="A31" s="29"/>
      <c r="B31" s="30"/>
      <c r="C31" s="29"/>
      <c r="D31" s="58"/>
      <c r="E31" s="58"/>
      <c r="F31" s="58"/>
      <c r="G31" s="58"/>
      <c r="H31" s="58"/>
      <c r="I31" s="58"/>
      <c r="J31" s="58"/>
      <c r="K31" s="58"/>
      <c r="L31" s="87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55" customHeight="1" x14ac:dyDescent="0.2">
      <c r="A32" s="29"/>
      <c r="B32" s="30"/>
      <c r="C32" s="29"/>
      <c r="D32" s="29"/>
      <c r="E32" s="29"/>
      <c r="F32" s="33" t="s">
        <v>33</v>
      </c>
      <c r="G32" s="29"/>
      <c r="H32" s="29"/>
      <c r="I32" s="33" t="s">
        <v>32</v>
      </c>
      <c r="J32" s="33" t="s">
        <v>34</v>
      </c>
      <c r="K32" s="29"/>
      <c r="L32" s="87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55" customHeight="1" x14ac:dyDescent="0.2">
      <c r="A33" s="29"/>
      <c r="B33" s="30"/>
      <c r="C33" s="29"/>
      <c r="D33" s="92" t="s">
        <v>35</v>
      </c>
      <c r="E33" s="26" t="s">
        <v>36</v>
      </c>
      <c r="F33" s="93">
        <f>ROUND((SUM(BE83:BE103)),  2)</f>
        <v>40751.279999999999</v>
      </c>
      <c r="G33" s="29"/>
      <c r="H33" s="29"/>
      <c r="I33" s="94">
        <v>0.21</v>
      </c>
      <c r="J33" s="93">
        <f>ROUND(((SUM(BE83:BE103))*I33),  2)</f>
        <v>8557.77</v>
      </c>
      <c r="K33" s="29"/>
      <c r="L33" s="87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55" customHeight="1" x14ac:dyDescent="0.2">
      <c r="A34" s="29"/>
      <c r="B34" s="30"/>
      <c r="C34" s="29"/>
      <c r="D34" s="29"/>
      <c r="E34" s="26" t="s">
        <v>37</v>
      </c>
      <c r="F34" s="93">
        <f>ROUND((SUM(BF83:BF103)),  2)</f>
        <v>0</v>
      </c>
      <c r="G34" s="29"/>
      <c r="H34" s="29"/>
      <c r="I34" s="94">
        <v>0.15</v>
      </c>
      <c r="J34" s="93">
        <f>ROUND(((SUM(BF83:BF103))*I34),  2)</f>
        <v>0</v>
      </c>
      <c r="K34" s="29"/>
      <c r="L34" s="87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55" hidden="1" customHeight="1" x14ac:dyDescent="0.2">
      <c r="A35" s="29"/>
      <c r="B35" s="30"/>
      <c r="C35" s="29"/>
      <c r="D35" s="29"/>
      <c r="E35" s="26" t="s">
        <v>38</v>
      </c>
      <c r="F35" s="93">
        <f>ROUND((SUM(BG83:BG103)),  2)</f>
        <v>0</v>
      </c>
      <c r="G35" s="29"/>
      <c r="H35" s="29"/>
      <c r="I35" s="94">
        <v>0.21</v>
      </c>
      <c r="J35" s="93">
        <f>0</f>
        <v>0</v>
      </c>
      <c r="K35" s="29"/>
      <c r="L35" s="87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55" hidden="1" customHeight="1" x14ac:dyDescent="0.2">
      <c r="A36" s="29"/>
      <c r="B36" s="30"/>
      <c r="C36" s="29"/>
      <c r="D36" s="29"/>
      <c r="E36" s="26" t="s">
        <v>39</v>
      </c>
      <c r="F36" s="93">
        <f>ROUND((SUM(BH83:BH103)),  2)</f>
        <v>0</v>
      </c>
      <c r="G36" s="29"/>
      <c r="H36" s="29"/>
      <c r="I36" s="94">
        <v>0.15</v>
      </c>
      <c r="J36" s="93">
        <f>0</f>
        <v>0</v>
      </c>
      <c r="K36" s="29"/>
      <c r="L36" s="87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55" hidden="1" customHeight="1" x14ac:dyDescent="0.2">
      <c r="A37" s="29"/>
      <c r="B37" s="30"/>
      <c r="C37" s="29"/>
      <c r="D37" s="29"/>
      <c r="E37" s="26" t="s">
        <v>40</v>
      </c>
      <c r="F37" s="93">
        <f>ROUND((SUM(BI83:BI103)),  2)</f>
        <v>0</v>
      </c>
      <c r="G37" s="29"/>
      <c r="H37" s="29"/>
      <c r="I37" s="94">
        <v>0</v>
      </c>
      <c r="J37" s="93">
        <f>0</f>
        <v>0</v>
      </c>
      <c r="K37" s="29"/>
      <c r="L37" s="87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7.05" customHeight="1" x14ac:dyDescent="0.2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87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 x14ac:dyDescent="0.2">
      <c r="A39" s="29"/>
      <c r="B39" s="30"/>
      <c r="C39" s="95"/>
      <c r="D39" s="96" t="s">
        <v>41</v>
      </c>
      <c r="E39" s="52"/>
      <c r="F39" s="52"/>
      <c r="G39" s="97" t="s">
        <v>42</v>
      </c>
      <c r="H39" s="98" t="s">
        <v>43</v>
      </c>
      <c r="I39" s="52"/>
      <c r="J39" s="99">
        <f>SUM(J30:J37)</f>
        <v>49309.05</v>
      </c>
      <c r="K39" s="100"/>
      <c r="L39" s="87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55" customHeight="1" x14ac:dyDescent="0.2">
      <c r="A40" s="29"/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87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4" spans="1:31" s="2" customFormat="1" ht="7.05" customHeight="1" x14ac:dyDescent="0.2">
      <c r="A44" s="29"/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87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2" customFormat="1" ht="25.05" customHeight="1" x14ac:dyDescent="0.2">
      <c r="A45" s="29"/>
      <c r="B45" s="30"/>
      <c r="C45" s="21" t="s">
        <v>91</v>
      </c>
      <c r="D45" s="29"/>
      <c r="E45" s="29"/>
      <c r="F45" s="29"/>
      <c r="G45" s="29"/>
      <c r="H45" s="29"/>
      <c r="I45" s="29"/>
      <c r="J45" s="29"/>
      <c r="K45" s="29"/>
      <c r="L45" s="87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</row>
    <row r="46" spans="1:31" s="2" customFormat="1" ht="7.05" customHeight="1" x14ac:dyDescent="0.2">
      <c r="A46" s="29"/>
      <c r="B46" s="30"/>
      <c r="C46" s="29"/>
      <c r="D46" s="29"/>
      <c r="E46" s="29"/>
      <c r="F46" s="29"/>
      <c r="G46" s="29"/>
      <c r="H46" s="29"/>
      <c r="I46" s="29"/>
      <c r="J46" s="29"/>
      <c r="K46" s="29"/>
      <c r="L46" s="87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</row>
    <row r="47" spans="1:31" s="2" customFormat="1" ht="12" customHeight="1" x14ac:dyDescent="0.2">
      <c r="A47" s="29"/>
      <c r="B47" s="30"/>
      <c r="C47" s="26" t="s">
        <v>15</v>
      </c>
      <c r="D47" s="29"/>
      <c r="E47" s="29"/>
      <c r="F47" s="29"/>
      <c r="G47" s="29"/>
      <c r="H47" s="29"/>
      <c r="I47" s="29"/>
      <c r="J47" s="29"/>
      <c r="K47" s="29"/>
      <c r="L47" s="87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</row>
    <row r="48" spans="1:31" s="2" customFormat="1" ht="16.5" customHeight="1" x14ac:dyDescent="0.2">
      <c r="A48" s="29"/>
      <c r="B48" s="30"/>
      <c r="C48" s="29"/>
      <c r="D48" s="29"/>
      <c r="E48" s="317" t="str">
        <f>E7</f>
        <v>Vícepráce Bukovany</v>
      </c>
      <c r="F48" s="318"/>
      <c r="G48" s="318"/>
      <c r="H48" s="318"/>
      <c r="I48" s="29"/>
      <c r="J48" s="29"/>
      <c r="K48" s="29"/>
      <c r="L48" s="87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</row>
    <row r="49" spans="1:47" s="2" customFormat="1" ht="12" customHeight="1" x14ac:dyDescent="0.2">
      <c r="A49" s="29"/>
      <c r="B49" s="30"/>
      <c r="C49" s="26" t="s">
        <v>90</v>
      </c>
      <c r="D49" s="29"/>
      <c r="E49" s="29"/>
      <c r="F49" s="29"/>
      <c r="G49" s="29"/>
      <c r="H49" s="29"/>
      <c r="I49" s="29"/>
      <c r="J49" s="29"/>
      <c r="K49" s="29"/>
      <c r="L49" s="87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</row>
    <row r="50" spans="1:47" s="2" customFormat="1" ht="16.5" customHeight="1" x14ac:dyDescent="0.2">
      <c r="A50" s="29"/>
      <c r="B50" s="30"/>
      <c r="C50" s="29"/>
      <c r="D50" s="29"/>
      <c r="E50" s="283" t="str">
        <f>E9</f>
        <v>2020-3 - bourání asfaltů u čerpací stanice, odvodňovací žlaby</v>
      </c>
      <c r="F50" s="316"/>
      <c r="G50" s="316"/>
      <c r="H50" s="316"/>
      <c r="I50" s="29"/>
      <c r="J50" s="29"/>
      <c r="K50" s="29"/>
      <c r="L50" s="87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</row>
    <row r="51" spans="1:47" s="2" customFormat="1" ht="7.05" customHeight="1" x14ac:dyDescent="0.2">
      <c r="A51" s="29"/>
      <c r="B51" s="30"/>
      <c r="C51" s="29"/>
      <c r="D51" s="29"/>
      <c r="E51" s="29"/>
      <c r="F51" s="29"/>
      <c r="G51" s="29"/>
      <c r="H51" s="29"/>
      <c r="I51" s="29"/>
      <c r="J51" s="29"/>
      <c r="K51" s="29"/>
      <c r="L51" s="87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</row>
    <row r="52" spans="1:47" s="2" customFormat="1" ht="12" customHeight="1" x14ac:dyDescent="0.2">
      <c r="A52" s="29"/>
      <c r="B52" s="30"/>
      <c r="C52" s="26" t="s">
        <v>19</v>
      </c>
      <c r="D52" s="29"/>
      <c r="E52" s="29"/>
      <c r="F52" s="24" t="str">
        <f>F12</f>
        <v xml:space="preserve"> </v>
      </c>
      <c r="G52" s="29"/>
      <c r="H52" s="29"/>
      <c r="I52" s="26" t="s">
        <v>21</v>
      </c>
      <c r="J52" s="47">
        <f>IF(J12="","",J12)</f>
        <v>44160</v>
      </c>
      <c r="K52" s="29"/>
      <c r="L52" s="87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</row>
    <row r="53" spans="1:47" s="2" customFormat="1" ht="7.05" customHeight="1" x14ac:dyDescent="0.2">
      <c r="A53" s="29"/>
      <c r="B53" s="30"/>
      <c r="C53" s="29"/>
      <c r="D53" s="29"/>
      <c r="E53" s="29"/>
      <c r="F53" s="29"/>
      <c r="G53" s="29"/>
      <c r="H53" s="29"/>
      <c r="I53" s="29"/>
      <c r="J53" s="29"/>
      <c r="K53" s="29"/>
      <c r="L53" s="87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</row>
    <row r="54" spans="1:47" s="2" customFormat="1" ht="15.3" customHeight="1" x14ac:dyDescent="0.2">
      <c r="A54" s="29"/>
      <c r="B54" s="30"/>
      <c r="C54" s="26" t="s">
        <v>22</v>
      </c>
      <c r="D54" s="29"/>
      <c r="E54" s="29"/>
      <c r="F54" s="24" t="str">
        <f>E15</f>
        <v xml:space="preserve"> </v>
      </c>
      <c r="G54" s="29"/>
      <c r="H54" s="29"/>
      <c r="I54" s="26" t="s">
        <v>26</v>
      </c>
      <c r="J54" s="27" t="str">
        <f>E21</f>
        <v xml:space="preserve"> </v>
      </c>
      <c r="K54" s="29"/>
      <c r="L54" s="87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</row>
    <row r="55" spans="1:47" s="2" customFormat="1" ht="15.3" customHeight="1" x14ac:dyDescent="0.2">
      <c r="A55" s="29"/>
      <c r="B55" s="30"/>
      <c r="C55" s="26" t="s">
        <v>25</v>
      </c>
      <c r="D55" s="29"/>
      <c r="E55" s="29"/>
      <c r="F55" s="24" t="str">
        <f>IF(E18="","",E18)</f>
        <v xml:space="preserve"> </v>
      </c>
      <c r="G55" s="29"/>
      <c r="H55" s="29"/>
      <c r="I55" s="26" t="s">
        <v>28</v>
      </c>
      <c r="J55" s="27" t="str">
        <f>E24</f>
        <v xml:space="preserve"> </v>
      </c>
      <c r="K55" s="29"/>
      <c r="L55" s="87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</row>
    <row r="56" spans="1:47" s="2" customFormat="1" ht="10.35" customHeight="1" x14ac:dyDescent="0.2">
      <c r="A56" s="29"/>
      <c r="B56" s="30"/>
      <c r="C56" s="29"/>
      <c r="D56" s="29"/>
      <c r="E56" s="29"/>
      <c r="F56" s="29"/>
      <c r="G56" s="29"/>
      <c r="H56" s="29"/>
      <c r="I56" s="29"/>
      <c r="J56" s="29"/>
      <c r="K56" s="29"/>
      <c r="L56" s="87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</row>
    <row r="57" spans="1:47" s="2" customFormat="1" ht="29.25" customHeight="1" x14ac:dyDescent="0.2">
      <c r="A57" s="29"/>
      <c r="B57" s="30"/>
      <c r="C57" s="101" t="s">
        <v>92</v>
      </c>
      <c r="D57" s="95"/>
      <c r="E57" s="95"/>
      <c r="F57" s="95"/>
      <c r="G57" s="95"/>
      <c r="H57" s="95"/>
      <c r="I57" s="95"/>
      <c r="J57" s="102" t="s">
        <v>93</v>
      </c>
      <c r="K57" s="95"/>
      <c r="L57" s="87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</row>
    <row r="58" spans="1:47" s="2" customFormat="1" ht="10.35" customHeight="1" x14ac:dyDescent="0.2">
      <c r="A58" s="29"/>
      <c r="B58" s="30"/>
      <c r="C58" s="29"/>
      <c r="D58" s="29"/>
      <c r="E58" s="29"/>
      <c r="F58" s="29"/>
      <c r="G58" s="29"/>
      <c r="H58" s="29"/>
      <c r="I58" s="29"/>
      <c r="J58" s="29"/>
      <c r="K58" s="29"/>
      <c r="L58" s="87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</row>
    <row r="59" spans="1:47" s="2" customFormat="1" ht="22.95" customHeight="1" x14ac:dyDescent="0.2">
      <c r="A59" s="29"/>
      <c r="B59" s="30"/>
      <c r="C59" s="103" t="s">
        <v>63</v>
      </c>
      <c r="D59" s="29"/>
      <c r="E59" s="29"/>
      <c r="F59" s="29"/>
      <c r="G59" s="29"/>
      <c r="H59" s="29"/>
      <c r="I59" s="29"/>
      <c r="J59" s="63">
        <f>J83</f>
        <v>40751.280000000006</v>
      </c>
      <c r="K59" s="29"/>
      <c r="L59" s="87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U59" s="17" t="s">
        <v>94</v>
      </c>
    </row>
    <row r="60" spans="1:47" s="9" customFormat="1" ht="25.05" customHeight="1" x14ac:dyDescent="0.2">
      <c r="B60" s="104"/>
      <c r="D60" s="105" t="s">
        <v>95</v>
      </c>
      <c r="E60" s="106"/>
      <c r="F60" s="106"/>
      <c r="G60" s="106"/>
      <c r="H60" s="106"/>
      <c r="I60" s="106"/>
      <c r="J60" s="107">
        <f>J84</f>
        <v>40751.280000000006</v>
      </c>
      <c r="L60" s="104"/>
    </row>
    <row r="61" spans="1:47" s="10" customFormat="1" ht="19.95" customHeight="1" x14ac:dyDescent="0.2">
      <c r="B61" s="108"/>
      <c r="D61" s="109" t="s">
        <v>96</v>
      </c>
      <c r="E61" s="110"/>
      <c r="F61" s="110"/>
      <c r="G61" s="110"/>
      <c r="H61" s="110"/>
      <c r="I61" s="110"/>
      <c r="J61" s="111">
        <f>J85</f>
        <v>11062.5</v>
      </c>
      <c r="L61" s="108"/>
    </row>
    <row r="62" spans="1:47" s="10" customFormat="1" ht="19.95" customHeight="1" x14ac:dyDescent="0.2">
      <c r="B62" s="108"/>
      <c r="D62" s="109" t="s">
        <v>98</v>
      </c>
      <c r="E62" s="110"/>
      <c r="F62" s="110"/>
      <c r="G62" s="110"/>
      <c r="H62" s="110"/>
      <c r="I62" s="110"/>
      <c r="J62" s="111">
        <f>J91</f>
        <v>27821.760000000006</v>
      </c>
      <c r="L62" s="108"/>
    </row>
    <row r="63" spans="1:47" s="10" customFormat="1" ht="19.95" customHeight="1" x14ac:dyDescent="0.2">
      <c r="B63" s="108"/>
      <c r="D63" s="109" t="s">
        <v>169</v>
      </c>
      <c r="E63" s="110"/>
      <c r="F63" s="110"/>
      <c r="G63" s="110"/>
      <c r="H63" s="110"/>
      <c r="I63" s="110"/>
      <c r="J63" s="111">
        <f>J99</f>
        <v>1867.02</v>
      </c>
      <c r="L63" s="108"/>
    </row>
    <row r="64" spans="1:47" s="2" customFormat="1" ht="21.75" customHeight="1" x14ac:dyDescent="0.2">
      <c r="A64" s="29"/>
      <c r="B64" s="30"/>
      <c r="C64" s="29"/>
      <c r="D64" s="29"/>
      <c r="E64" s="29"/>
      <c r="F64" s="29"/>
      <c r="G64" s="29"/>
      <c r="H64" s="29"/>
      <c r="I64" s="29"/>
      <c r="J64" s="29"/>
      <c r="K64" s="29"/>
      <c r="L64" s="87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</row>
    <row r="65" spans="1:31" s="2" customFormat="1" ht="7.05" customHeight="1" x14ac:dyDescent="0.2">
      <c r="A65" s="29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87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9" spans="1:31" s="2" customFormat="1" ht="7.05" customHeight="1" x14ac:dyDescent="0.2">
      <c r="A69" s="29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87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</row>
    <row r="70" spans="1:31" s="2" customFormat="1" ht="25.05" customHeight="1" x14ac:dyDescent="0.2">
      <c r="A70" s="29"/>
      <c r="B70" s="30"/>
      <c r="C70" s="21" t="s">
        <v>99</v>
      </c>
      <c r="D70" s="29"/>
      <c r="E70" s="29"/>
      <c r="F70" s="29"/>
      <c r="G70" s="29"/>
      <c r="H70" s="29"/>
      <c r="I70" s="29"/>
      <c r="J70" s="29"/>
      <c r="K70" s="29"/>
      <c r="L70" s="87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</row>
    <row r="71" spans="1:31" s="2" customFormat="1" ht="7.05" customHeight="1" x14ac:dyDescent="0.2">
      <c r="A71" s="29"/>
      <c r="B71" s="30"/>
      <c r="C71" s="29"/>
      <c r="D71" s="29"/>
      <c r="E71" s="29"/>
      <c r="F71" s="29"/>
      <c r="G71" s="29"/>
      <c r="H71" s="29"/>
      <c r="I71" s="29"/>
      <c r="J71" s="29"/>
      <c r="K71" s="29"/>
      <c r="L71" s="87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</row>
    <row r="72" spans="1:31" s="2" customFormat="1" ht="12" customHeight="1" x14ac:dyDescent="0.2">
      <c r="A72" s="29"/>
      <c r="B72" s="30"/>
      <c r="C72" s="26" t="s">
        <v>15</v>
      </c>
      <c r="D72" s="29"/>
      <c r="E72" s="29"/>
      <c r="F72" s="29"/>
      <c r="G72" s="29"/>
      <c r="H72" s="29"/>
      <c r="I72" s="29"/>
      <c r="J72" s="29"/>
      <c r="K72" s="29"/>
      <c r="L72" s="87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</row>
    <row r="73" spans="1:31" s="2" customFormat="1" ht="16.5" customHeight="1" x14ac:dyDescent="0.2">
      <c r="A73" s="29"/>
      <c r="B73" s="30"/>
      <c r="C73" s="29"/>
      <c r="D73" s="29"/>
      <c r="E73" s="317" t="str">
        <f>E7</f>
        <v>Vícepráce Bukovany</v>
      </c>
      <c r="F73" s="318"/>
      <c r="G73" s="318"/>
      <c r="H73" s="318"/>
      <c r="I73" s="29"/>
      <c r="J73" s="29"/>
      <c r="K73" s="29"/>
      <c r="L73" s="87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</row>
    <row r="74" spans="1:31" s="2" customFormat="1" ht="12" customHeight="1" x14ac:dyDescent="0.2">
      <c r="A74" s="29"/>
      <c r="B74" s="30"/>
      <c r="C74" s="26" t="s">
        <v>90</v>
      </c>
      <c r="D74" s="29"/>
      <c r="E74" s="29"/>
      <c r="F74" s="29"/>
      <c r="G74" s="29"/>
      <c r="H74" s="29"/>
      <c r="I74" s="29"/>
      <c r="J74" s="29"/>
      <c r="K74" s="29"/>
      <c r="L74" s="87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</row>
    <row r="75" spans="1:31" s="2" customFormat="1" ht="16.5" customHeight="1" x14ac:dyDescent="0.2">
      <c r="A75" s="29"/>
      <c r="B75" s="30"/>
      <c r="C75" s="29"/>
      <c r="D75" s="29"/>
      <c r="E75" s="283" t="str">
        <f>E9</f>
        <v>2020-3 - bourání asfaltů u čerpací stanice, odvodňovací žlaby</v>
      </c>
      <c r="F75" s="316"/>
      <c r="G75" s="316"/>
      <c r="H75" s="316"/>
      <c r="I75" s="29"/>
      <c r="J75" s="29"/>
      <c r="K75" s="29"/>
      <c r="L75" s="87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</row>
    <row r="76" spans="1:31" s="2" customFormat="1" ht="7.05" customHeight="1" x14ac:dyDescent="0.2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87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2" customHeight="1" x14ac:dyDescent="0.2">
      <c r="A77" s="29"/>
      <c r="B77" s="30"/>
      <c r="C77" s="26" t="s">
        <v>19</v>
      </c>
      <c r="D77" s="29"/>
      <c r="E77" s="29"/>
      <c r="F77" s="24" t="str">
        <f>F12</f>
        <v xml:space="preserve"> </v>
      </c>
      <c r="G77" s="29"/>
      <c r="H77" s="29"/>
      <c r="I77" s="26" t="s">
        <v>21</v>
      </c>
      <c r="J77" s="47">
        <f>IF(J12="","",J12)</f>
        <v>44160</v>
      </c>
      <c r="K77" s="29"/>
      <c r="L77" s="87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spans="1:31" s="2" customFormat="1" ht="7.05" customHeight="1" x14ac:dyDescent="0.2">
      <c r="A78" s="29"/>
      <c r="B78" s="30"/>
      <c r="C78" s="29"/>
      <c r="D78" s="29"/>
      <c r="E78" s="29"/>
      <c r="F78" s="29"/>
      <c r="G78" s="29"/>
      <c r="H78" s="29"/>
      <c r="I78" s="29"/>
      <c r="J78" s="29"/>
      <c r="K78" s="29"/>
      <c r="L78" s="87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</row>
    <row r="79" spans="1:31" s="2" customFormat="1" ht="15.3" customHeight="1" x14ac:dyDescent="0.2">
      <c r="A79" s="29"/>
      <c r="B79" s="30"/>
      <c r="C79" s="26" t="s">
        <v>22</v>
      </c>
      <c r="D79" s="29"/>
      <c r="E79" s="29"/>
      <c r="F79" s="24" t="str">
        <f>E15</f>
        <v xml:space="preserve"> </v>
      </c>
      <c r="G79" s="29"/>
      <c r="H79" s="29"/>
      <c r="I79" s="26" t="s">
        <v>26</v>
      </c>
      <c r="J79" s="27" t="str">
        <f>E21</f>
        <v xml:space="preserve"> </v>
      </c>
      <c r="K79" s="29"/>
      <c r="L79" s="87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</row>
    <row r="80" spans="1:31" s="2" customFormat="1" ht="15.3" customHeight="1" x14ac:dyDescent="0.2">
      <c r="A80" s="29"/>
      <c r="B80" s="30"/>
      <c r="C80" s="26" t="s">
        <v>25</v>
      </c>
      <c r="D80" s="29"/>
      <c r="E80" s="29"/>
      <c r="F80" s="24" t="str">
        <f>IF(E18="","",E18)</f>
        <v xml:space="preserve"> </v>
      </c>
      <c r="G80" s="29"/>
      <c r="H80" s="29"/>
      <c r="I80" s="26" t="s">
        <v>28</v>
      </c>
      <c r="J80" s="27" t="str">
        <f>E24</f>
        <v xml:space="preserve"> </v>
      </c>
      <c r="K80" s="29"/>
      <c r="L80" s="87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</row>
    <row r="81" spans="1:65" s="2" customFormat="1" ht="10.35" customHeight="1" x14ac:dyDescent="0.2">
      <c r="A81" s="29"/>
      <c r="B81" s="30"/>
      <c r="C81" s="29"/>
      <c r="D81" s="29"/>
      <c r="E81" s="29"/>
      <c r="F81" s="29"/>
      <c r="G81" s="29"/>
      <c r="H81" s="29"/>
      <c r="I81" s="29"/>
      <c r="J81" s="29"/>
      <c r="K81" s="29"/>
      <c r="L81" s="87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65" s="11" customFormat="1" ht="29.25" customHeight="1" x14ac:dyDescent="0.2">
      <c r="A82" s="112"/>
      <c r="B82" s="113"/>
      <c r="C82" s="114" t="s">
        <v>100</v>
      </c>
      <c r="D82" s="115" t="s">
        <v>50</v>
      </c>
      <c r="E82" s="115" t="s">
        <v>46</v>
      </c>
      <c r="F82" s="115" t="s">
        <v>47</v>
      </c>
      <c r="G82" s="115" t="s">
        <v>101</v>
      </c>
      <c r="H82" s="115" t="s">
        <v>102</v>
      </c>
      <c r="I82" s="115" t="s">
        <v>103</v>
      </c>
      <c r="J82" s="115" t="s">
        <v>93</v>
      </c>
      <c r="K82" s="116" t="s">
        <v>104</v>
      </c>
      <c r="L82" s="117"/>
      <c r="M82" s="54" t="s">
        <v>3</v>
      </c>
      <c r="N82" s="55" t="s">
        <v>35</v>
      </c>
      <c r="O82" s="55" t="s">
        <v>105</v>
      </c>
      <c r="P82" s="55" t="s">
        <v>106</v>
      </c>
      <c r="Q82" s="55" t="s">
        <v>107</v>
      </c>
      <c r="R82" s="55" t="s">
        <v>108</v>
      </c>
      <c r="S82" s="55" t="s">
        <v>109</v>
      </c>
      <c r="T82" s="56" t="s">
        <v>110</v>
      </c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</row>
    <row r="83" spans="1:65" s="2" customFormat="1" ht="22.95" customHeight="1" x14ac:dyDescent="0.3">
      <c r="A83" s="29"/>
      <c r="B83" s="30"/>
      <c r="C83" s="61" t="s">
        <v>111</v>
      </c>
      <c r="D83" s="29"/>
      <c r="E83" s="29"/>
      <c r="F83" s="29"/>
      <c r="G83" s="29"/>
      <c r="H83" s="29"/>
      <c r="I83" s="29"/>
      <c r="J83" s="118">
        <f>BK83</f>
        <v>40751.280000000006</v>
      </c>
      <c r="K83" s="29"/>
      <c r="L83" s="30"/>
      <c r="M83" s="57"/>
      <c r="N83" s="48"/>
      <c r="O83" s="58"/>
      <c r="P83" s="119">
        <f>P84</f>
        <v>37.287572999999995</v>
      </c>
      <c r="Q83" s="58"/>
      <c r="R83" s="119">
        <f>R84</f>
        <v>2.1097700000000001</v>
      </c>
      <c r="S83" s="58"/>
      <c r="T83" s="120">
        <f>T84</f>
        <v>9.0024999999999995</v>
      </c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T83" s="17" t="s">
        <v>64</v>
      </c>
      <c r="AU83" s="17" t="s">
        <v>94</v>
      </c>
      <c r="BK83" s="121">
        <f>BK84</f>
        <v>40751.280000000006</v>
      </c>
    </row>
    <row r="84" spans="1:65" s="12" customFormat="1" ht="25.95" customHeight="1" x14ac:dyDescent="0.25">
      <c r="B84" s="122"/>
      <c r="D84" s="123" t="s">
        <v>64</v>
      </c>
      <c r="E84" s="124" t="s">
        <v>112</v>
      </c>
      <c r="F84" s="124" t="s">
        <v>113</v>
      </c>
      <c r="J84" s="125">
        <f>BK84</f>
        <v>40751.280000000006</v>
      </c>
      <c r="L84" s="122"/>
      <c r="M84" s="126"/>
      <c r="N84" s="127"/>
      <c r="O84" s="127"/>
      <c r="P84" s="128">
        <f>P85+P91+P99</f>
        <v>37.287572999999995</v>
      </c>
      <c r="Q84" s="127"/>
      <c r="R84" s="128">
        <f>R85+R91+R99</f>
        <v>2.1097700000000001</v>
      </c>
      <c r="S84" s="127"/>
      <c r="T84" s="129">
        <f>T85+T91+T99</f>
        <v>9.0024999999999995</v>
      </c>
      <c r="AR84" s="123" t="s">
        <v>71</v>
      </c>
      <c r="AT84" s="130" t="s">
        <v>64</v>
      </c>
      <c r="AU84" s="130" t="s">
        <v>65</v>
      </c>
      <c r="AY84" s="123" t="s">
        <v>114</v>
      </c>
      <c r="BK84" s="131">
        <f>BK85+BK91+BK99</f>
        <v>40751.280000000006</v>
      </c>
    </row>
    <row r="85" spans="1:65" s="12" customFormat="1" ht="22.95" customHeight="1" x14ac:dyDescent="0.25">
      <c r="B85" s="122"/>
      <c r="D85" s="123" t="s">
        <v>64</v>
      </c>
      <c r="E85" s="132" t="s">
        <v>71</v>
      </c>
      <c r="F85" s="132" t="s">
        <v>115</v>
      </c>
      <c r="J85" s="133">
        <f>BK85</f>
        <v>11062.5</v>
      </c>
      <c r="L85" s="122"/>
      <c r="M85" s="126"/>
      <c r="N85" s="127"/>
      <c r="O85" s="127"/>
      <c r="P85" s="128">
        <f>SUM(P86:P90)</f>
        <v>29.11</v>
      </c>
      <c r="Q85" s="127"/>
      <c r="R85" s="128">
        <f>SUM(R86:R90)</f>
        <v>0</v>
      </c>
      <c r="S85" s="127"/>
      <c r="T85" s="129">
        <f>SUM(T86:T90)</f>
        <v>9.0024999999999995</v>
      </c>
      <c r="AR85" s="123" t="s">
        <v>71</v>
      </c>
      <c r="AT85" s="130" t="s">
        <v>64</v>
      </c>
      <c r="AU85" s="130" t="s">
        <v>71</v>
      </c>
      <c r="AY85" s="123" t="s">
        <v>114</v>
      </c>
      <c r="BK85" s="131">
        <f>SUM(BK86:BK90)</f>
        <v>11062.5</v>
      </c>
    </row>
    <row r="86" spans="1:65" s="2" customFormat="1" ht="21.75" customHeight="1" x14ac:dyDescent="0.2">
      <c r="A86" s="29"/>
      <c r="B86" s="134"/>
      <c r="C86" s="135" t="s">
        <v>71</v>
      </c>
      <c r="D86" s="135" t="s">
        <v>116</v>
      </c>
      <c r="E86" s="136" t="s">
        <v>313</v>
      </c>
      <c r="F86" s="137" t="s">
        <v>314</v>
      </c>
      <c r="G86" s="138" t="s">
        <v>315</v>
      </c>
      <c r="H86" s="139">
        <v>10</v>
      </c>
      <c r="I86" s="140">
        <v>1050</v>
      </c>
      <c r="J86" s="140">
        <f>ROUND(I86*H86,2)</f>
        <v>10500</v>
      </c>
      <c r="K86" s="137" t="s">
        <v>120</v>
      </c>
      <c r="L86" s="30"/>
      <c r="M86" s="141" t="s">
        <v>3</v>
      </c>
      <c r="N86" s="142" t="s">
        <v>36</v>
      </c>
      <c r="O86" s="143">
        <v>2.827</v>
      </c>
      <c r="P86" s="143">
        <f>O86*H86</f>
        <v>28.27</v>
      </c>
      <c r="Q86" s="143">
        <v>0</v>
      </c>
      <c r="R86" s="143">
        <f>Q86*H86</f>
        <v>0</v>
      </c>
      <c r="S86" s="143">
        <v>0.70899999999999996</v>
      </c>
      <c r="T86" s="144">
        <f>S86*H86</f>
        <v>7.09</v>
      </c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R86" s="145" t="s">
        <v>121</v>
      </c>
      <c r="AT86" s="145" t="s">
        <v>116</v>
      </c>
      <c r="AU86" s="145" t="s">
        <v>73</v>
      </c>
      <c r="AY86" s="17" t="s">
        <v>114</v>
      </c>
      <c r="BE86" s="146">
        <f>IF(N86="základní",J86,0)</f>
        <v>10500</v>
      </c>
      <c r="BF86" s="146">
        <f>IF(N86="snížená",J86,0)</f>
        <v>0</v>
      </c>
      <c r="BG86" s="146">
        <f>IF(N86="zákl. přenesená",J86,0)</f>
        <v>0</v>
      </c>
      <c r="BH86" s="146">
        <f>IF(N86="sníž. přenesená",J86,0)</f>
        <v>0</v>
      </c>
      <c r="BI86" s="146">
        <f>IF(N86="nulová",J86,0)</f>
        <v>0</v>
      </c>
      <c r="BJ86" s="17" t="s">
        <v>71</v>
      </c>
      <c r="BK86" s="146">
        <f>ROUND(I86*H86,2)</f>
        <v>10500</v>
      </c>
      <c r="BL86" s="17" t="s">
        <v>121</v>
      </c>
      <c r="BM86" s="145" t="s">
        <v>316</v>
      </c>
    </row>
    <row r="87" spans="1:65" s="13" customFormat="1" x14ac:dyDescent="0.2">
      <c r="B87" s="147"/>
      <c r="D87" s="148" t="s">
        <v>123</v>
      </c>
      <c r="E87" s="149" t="s">
        <v>3</v>
      </c>
      <c r="F87" s="150" t="s">
        <v>317</v>
      </c>
      <c r="H87" s="151">
        <v>10</v>
      </c>
      <c r="L87" s="147"/>
      <c r="M87" s="152"/>
      <c r="N87" s="153"/>
      <c r="O87" s="153"/>
      <c r="P87" s="153"/>
      <c r="Q87" s="153"/>
      <c r="R87" s="153"/>
      <c r="S87" s="153"/>
      <c r="T87" s="154"/>
      <c r="AT87" s="149" t="s">
        <v>123</v>
      </c>
      <c r="AU87" s="149" t="s">
        <v>73</v>
      </c>
      <c r="AV87" s="13" t="s">
        <v>73</v>
      </c>
      <c r="AW87" s="13" t="s">
        <v>27</v>
      </c>
      <c r="AX87" s="13" t="s">
        <v>71</v>
      </c>
      <c r="AY87" s="149" t="s">
        <v>114</v>
      </c>
    </row>
    <row r="88" spans="1:65" s="2" customFormat="1" ht="16.5" customHeight="1" x14ac:dyDescent="0.2">
      <c r="A88" s="29"/>
      <c r="B88" s="134"/>
      <c r="C88" s="135" t="s">
        <v>156</v>
      </c>
      <c r="D88" s="135" t="s">
        <v>116</v>
      </c>
      <c r="E88" s="136" t="s">
        <v>318</v>
      </c>
      <c r="F88" s="137" t="s">
        <v>319</v>
      </c>
      <c r="G88" s="138" t="s">
        <v>315</v>
      </c>
      <c r="H88" s="139">
        <v>3.75</v>
      </c>
      <c r="I88" s="140">
        <v>50</v>
      </c>
      <c r="J88" s="140">
        <f>ROUND(I88*H88,2)</f>
        <v>187.5</v>
      </c>
      <c r="K88" s="137" t="s">
        <v>120</v>
      </c>
      <c r="L88" s="30"/>
      <c r="M88" s="141" t="s">
        <v>3</v>
      </c>
      <c r="N88" s="142" t="s">
        <v>36</v>
      </c>
      <c r="O88" s="143">
        <v>0.108</v>
      </c>
      <c r="P88" s="143">
        <f>O88*H88</f>
        <v>0.40499999999999997</v>
      </c>
      <c r="Q88" s="143">
        <v>0</v>
      </c>
      <c r="R88" s="143">
        <f>Q88*H88</f>
        <v>0</v>
      </c>
      <c r="S88" s="143">
        <v>0.22</v>
      </c>
      <c r="T88" s="144">
        <f>S88*H88</f>
        <v>0.82499999999999996</v>
      </c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R88" s="145" t="s">
        <v>121</v>
      </c>
      <c r="AT88" s="145" t="s">
        <v>116</v>
      </c>
      <c r="AU88" s="145" t="s">
        <v>73</v>
      </c>
      <c r="AY88" s="17" t="s">
        <v>114</v>
      </c>
      <c r="BE88" s="146">
        <f>IF(N88="základní",J88,0)</f>
        <v>187.5</v>
      </c>
      <c r="BF88" s="146">
        <f>IF(N88="snížená",J88,0)</f>
        <v>0</v>
      </c>
      <c r="BG88" s="146">
        <f>IF(N88="zákl. přenesená",J88,0)</f>
        <v>0</v>
      </c>
      <c r="BH88" s="146">
        <f>IF(N88="sníž. přenesená",J88,0)</f>
        <v>0</v>
      </c>
      <c r="BI88" s="146">
        <f>IF(N88="nulová",J88,0)</f>
        <v>0</v>
      </c>
      <c r="BJ88" s="17" t="s">
        <v>71</v>
      </c>
      <c r="BK88" s="146">
        <f>ROUND(I88*H88,2)</f>
        <v>187.5</v>
      </c>
      <c r="BL88" s="17" t="s">
        <v>121</v>
      </c>
      <c r="BM88" s="145" t="s">
        <v>320</v>
      </c>
    </row>
    <row r="89" spans="1:65" s="13" customFormat="1" x14ac:dyDescent="0.2">
      <c r="B89" s="147"/>
      <c r="D89" s="148" t="s">
        <v>123</v>
      </c>
      <c r="E89" s="149" t="s">
        <v>3</v>
      </c>
      <c r="F89" s="150" t="s">
        <v>321</v>
      </c>
      <c r="H89" s="151">
        <v>3.75</v>
      </c>
      <c r="L89" s="147"/>
      <c r="M89" s="152"/>
      <c r="N89" s="153"/>
      <c r="O89" s="153"/>
      <c r="P89" s="153"/>
      <c r="Q89" s="153"/>
      <c r="R89" s="153"/>
      <c r="S89" s="153"/>
      <c r="T89" s="154"/>
      <c r="AT89" s="149" t="s">
        <v>123</v>
      </c>
      <c r="AU89" s="149" t="s">
        <v>73</v>
      </c>
      <c r="AV89" s="13" t="s">
        <v>73</v>
      </c>
      <c r="AW89" s="13" t="s">
        <v>27</v>
      </c>
      <c r="AX89" s="13" t="s">
        <v>71</v>
      </c>
      <c r="AY89" s="149" t="s">
        <v>114</v>
      </c>
    </row>
    <row r="90" spans="1:65" s="2" customFormat="1" ht="16.5" customHeight="1" x14ac:dyDescent="0.2">
      <c r="A90" s="29"/>
      <c r="B90" s="134"/>
      <c r="C90" s="135" t="s">
        <v>132</v>
      </c>
      <c r="D90" s="135" t="s">
        <v>116</v>
      </c>
      <c r="E90" s="136" t="s">
        <v>322</v>
      </c>
      <c r="F90" s="137" t="s">
        <v>323</v>
      </c>
      <c r="G90" s="138" t="s">
        <v>315</v>
      </c>
      <c r="H90" s="139">
        <v>3.75</v>
      </c>
      <c r="I90" s="140">
        <v>100</v>
      </c>
      <c r="J90" s="140">
        <f>ROUND(I90*H90,2)</f>
        <v>375</v>
      </c>
      <c r="K90" s="137" t="s">
        <v>120</v>
      </c>
      <c r="L90" s="30"/>
      <c r="M90" s="141" t="s">
        <v>3</v>
      </c>
      <c r="N90" s="142" t="s">
        <v>36</v>
      </c>
      <c r="O90" s="143">
        <v>0.11600000000000001</v>
      </c>
      <c r="P90" s="143">
        <f>O90*H90</f>
        <v>0.435</v>
      </c>
      <c r="Q90" s="143">
        <v>0</v>
      </c>
      <c r="R90" s="143">
        <f>Q90*H90</f>
        <v>0</v>
      </c>
      <c r="S90" s="143">
        <v>0.28999999999999998</v>
      </c>
      <c r="T90" s="144">
        <f>S90*H90</f>
        <v>1.0874999999999999</v>
      </c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R90" s="145" t="s">
        <v>121</v>
      </c>
      <c r="AT90" s="145" t="s">
        <v>116</v>
      </c>
      <c r="AU90" s="145" t="s">
        <v>73</v>
      </c>
      <c r="AY90" s="17" t="s">
        <v>114</v>
      </c>
      <c r="BE90" s="146">
        <f>IF(N90="základní",J90,0)</f>
        <v>375</v>
      </c>
      <c r="BF90" s="146">
        <f>IF(N90="snížená",J90,0)</f>
        <v>0</v>
      </c>
      <c r="BG90" s="146">
        <f>IF(N90="zákl. přenesená",J90,0)</f>
        <v>0</v>
      </c>
      <c r="BH90" s="146">
        <f>IF(N90="sníž. přenesená",J90,0)</f>
        <v>0</v>
      </c>
      <c r="BI90" s="146">
        <f>IF(N90="nulová",J90,0)</f>
        <v>0</v>
      </c>
      <c r="BJ90" s="17" t="s">
        <v>71</v>
      </c>
      <c r="BK90" s="146">
        <f>ROUND(I90*H90,2)</f>
        <v>375</v>
      </c>
      <c r="BL90" s="17" t="s">
        <v>121</v>
      </c>
      <c r="BM90" s="145" t="s">
        <v>324</v>
      </c>
    </row>
    <row r="91" spans="1:65" s="12" customFormat="1" ht="22.95" customHeight="1" x14ac:dyDescent="0.25">
      <c r="B91" s="122"/>
      <c r="D91" s="123" t="s">
        <v>64</v>
      </c>
      <c r="E91" s="132" t="s">
        <v>140</v>
      </c>
      <c r="F91" s="132" t="s">
        <v>160</v>
      </c>
      <c r="J91" s="133">
        <f>BK91</f>
        <v>27821.760000000006</v>
      </c>
      <c r="L91" s="122"/>
      <c r="M91" s="126"/>
      <c r="N91" s="127"/>
      <c r="O91" s="127"/>
      <c r="P91" s="128">
        <f>SUM(P92:P98)</f>
        <v>6.4580000000000002</v>
      </c>
      <c r="Q91" s="127"/>
      <c r="R91" s="128">
        <f>SUM(R92:R98)</f>
        <v>2.1097700000000001</v>
      </c>
      <c r="S91" s="127"/>
      <c r="T91" s="129">
        <f>SUM(T92:T98)</f>
        <v>0</v>
      </c>
      <c r="AR91" s="123" t="s">
        <v>71</v>
      </c>
      <c r="AT91" s="130" t="s">
        <v>64</v>
      </c>
      <c r="AU91" s="130" t="s">
        <v>71</v>
      </c>
      <c r="AY91" s="123" t="s">
        <v>114</v>
      </c>
      <c r="BK91" s="131">
        <f>SUM(BK92:BK98)</f>
        <v>27821.760000000006</v>
      </c>
    </row>
    <row r="92" spans="1:65" s="2" customFormat="1" ht="16.5" customHeight="1" x14ac:dyDescent="0.2">
      <c r="A92" s="29"/>
      <c r="B92" s="134"/>
      <c r="C92" s="135" t="s">
        <v>127</v>
      </c>
      <c r="D92" s="135" t="s">
        <v>116</v>
      </c>
      <c r="E92" s="136" t="s">
        <v>325</v>
      </c>
      <c r="F92" s="137" t="s">
        <v>326</v>
      </c>
      <c r="G92" s="138" t="s">
        <v>208</v>
      </c>
      <c r="H92" s="139">
        <v>15</v>
      </c>
      <c r="I92" s="140">
        <v>45</v>
      </c>
      <c r="J92" s="140">
        <f t="shared" ref="J92:J98" si="0">ROUND(I92*H92,2)</f>
        <v>675</v>
      </c>
      <c r="K92" s="137" t="s">
        <v>120</v>
      </c>
      <c r="L92" s="30"/>
      <c r="M92" s="141" t="s">
        <v>3</v>
      </c>
      <c r="N92" s="142" t="s">
        <v>36</v>
      </c>
      <c r="O92" s="143">
        <v>0.30499999999999999</v>
      </c>
      <c r="P92" s="143">
        <f t="shared" ref="P92:P98" si="1">O92*H92</f>
        <v>4.5750000000000002</v>
      </c>
      <c r="Q92" s="143">
        <v>0</v>
      </c>
      <c r="R92" s="143">
        <f t="shared" ref="R92:R98" si="2">Q92*H92</f>
        <v>0</v>
      </c>
      <c r="S92" s="143">
        <v>0</v>
      </c>
      <c r="T92" s="144">
        <f t="shared" ref="T92:T98" si="3">S92*H92</f>
        <v>0</v>
      </c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R92" s="145" t="s">
        <v>121</v>
      </c>
      <c r="AT92" s="145" t="s">
        <v>116</v>
      </c>
      <c r="AU92" s="145" t="s">
        <v>73</v>
      </c>
      <c r="AY92" s="17" t="s">
        <v>114</v>
      </c>
      <c r="BE92" s="146">
        <f t="shared" ref="BE92:BE98" si="4">IF(N92="základní",J92,0)</f>
        <v>675</v>
      </c>
      <c r="BF92" s="146">
        <f t="shared" ref="BF92:BF98" si="5">IF(N92="snížená",J92,0)</f>
        <v>0</v>
      </c>
      <c r="BG92" s="146">
        <f t="shared" ref="BG92:BG98" si="6">IF(N92="zákl. přenesená",J92,0)</f>
        <v>0</v>
      </c>
      <c r="BH92" s="146">
        <f t="shared" ref="BH92:BH98" si="7">IF(N92="sníž. přenesená",J92,0)</f>
        <v>0</v>
      </c>
      <c r="BI92" s="146">
        <f t="shared" ref="BI92:BI98" si="8">IF(N92="nulová",J92,0)</f>
        <v>0</v>
      </c>
      <c r="BJ92" s="17" t="s">
        <v>71</v>
      </c>
      <c r="BK92" s="146">
        <f t="shared" ref="BK92:BK98" si="9">ROUND(I92*H92,2)</f>
        <v>675</v>
      </c>
      <c r="BL92" s="17" t="s">
        <v>121</v>
      </c>
      <c r="BM92" s="145" t="s">
        <v>327</v>
      </c>
    </row>
    <row r="93" spans="1:65" s="2" customFormat="1" ht="16.5" customHeight="1" x14ac:dyDescent="0.2">
      <c r="A93" s="29"/>
      <c r="B93" s="134"/>
      <c r="C93" s="135" t="s">
        <v>140</v>
      </c>
      <c r="D93" s="135" t="s">
        <v>116</v>
      </c>
      <c r="E93" s="136" t="s">
        <v>328</v>
      </c>
      <c r="F93" s="137" t="s">
        <v>329</v>
      </c>
      <c r="G93" s="138" t="s">
        <v>208</v>
      </c>
      <c r="H93" s="139">
        <v>7</v>
      </c>
      <c r="I93" s="140">
        <v>420</v>
      </c>
      <c r="J93" s="140">
        <f t="shared" si="0"/>
        <v>2940</v>
      </c>
      <c r="K93" s="137" t="s">
        <v>120</v>
      </c>
      <c r="L93" s="30"/>
      <c r="M93" s="141" t="s">
        <v>3</v>
      </c>
      <c r="N93" s="142" t="s">
        <v>36</v>
      </c>
      <c r="O93" s="143">
        <v>0.26900000000000002</v>
      </c>
      <c r="P93" s="143">
        <f t="shared" si="1"/>
        <v>1.883</v>
      </c>
      <c r="Q93" s="143">
        <v>0.29221000000000003</v>
      </c>
      <c r="R93" s="143">
        <f t="shared" si="2"/>
        <v>2.0454700000000003</v>
      </c>
      <c r="S93" s="143">
        <v>0</v>
      </c>
      <c r="T93" s="144">
        <f t="shared" si="3"/>
        <v>0</v>
      </c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R93" s="145" t="s">
        <v>121</v>
      </c>
      <c r="AT93" s="145" t="s">
        <v>116</v>
      </c>
      <c r="AU93" s="145" t="s">
        <v>73</v>
      </c>
      <c r="AY93" s="17" t="s">
        <v>114</v>
      </c>
      <c r="BE93" s="146">
        <f t="shared" si="4"/>
        <v>2940</v>
      </c>
      <c r="BF93" s="146">
        <f t="shared" si="5"/>
        <v>0</v>
      </c>
      <c r="BG93" s="146">
        <f t="shared" si="6"/>
        <v>0</v>
      </c>
      <c r="BH93" s="146">
        <f t="shared" si="7"/>
        <v>0</v>
      </c>
      <c r="BI93" s="146">
        <f t="shared" si="8"/>
        <v>0</v>
      </c>
      <c r="BJ93" s="17" t="s">
        <v>71</v>
      </c>
      <c r="BK93" s="146">
        <f t="shared" si="9"/>
        <v>2940</v>
      </c>
      <c r="BL93" s="17" t="s">
        <v>121</v>
      </c>
      <c r="BM93" s="145" t="s">
        <v>330</v>
      </c>
    </row>
    <row r="94" spans="1:65" s="2" customFormat="1" ht="21.75" customHeight="1" x14ac:dyDescent="0.2">
      <c r="A94" s="29"/>
      <c r="B94" s="134"/>
      <c r="C94" s="162" t="s">
        <v>161</v>
      </c>
      <c r="D94" s="162" t="s">
        <v>128</v>
      </c>
      <c r="E94" s="163" t="s">
        <v>331</v>
      </c>
      <c r="F94" s="164" t="s">
        <v>332</v>
      </c>
      <c r="G94" s="165" t="s">
        <v>131</v>
      </c>
      <c r="H94" s="166">
        <v>6</v>
      </c>
      <c r="I94" s="167">
        <v>2280.21</v>
      </c>
      <c r="J94" s="167">
        <f t="shared" si="0"/>
        <v>13681.26</v>
      </c>
      <c r="K94" s="164" t="s">
        <v>3</v>
      </c>
      <c r="L94" s="168"/>
      <c r="M94" s="169" t="s">
        <v>3</v>
      </c>
      <c r="N94" s="170" t="s">
        <v>36</v>
      </c>
      <c r="O94" s="143">
        <v>0</v>
      </c>
      <c r="P94" s="143">
        <f t="shared" si="1"/>
        <v>0</v>
      </c>
      <c r="Q94" s="143">
        <v>6.4999999999999997E-3</v>
      </c>
      <c r="R94" s="143">
        <f t="shared" si="2"/>
        <v>3.9E-2</v>
      </c>
      <c r="S94" s="143">
        <v>0</v>
      </c>
      <c r="T94" s="144">
        <f t="shared" si="3"/>
        <v>0</v>
      </c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R94" s="145" t="s">
        <v>132</v>
      </c>
      <c r="AT94" s="145" t="s">
        <v>128</v>
      </c>
      <c r="AU94" s="145" t="s">
        <v>73</v>
      </c>
      <c r="AY94" s="17" t="s">
        <v>114</v>
      </c>
      <c r="BE94" s="146">
        <f t="shared" si="4"/>
        <v>13681.26</v>
      </c>
      <c r="BF94" s="146">
        <f t="shared" si="5"/>
        <v>0</v>
      </c>
      <c r="BG94" s="146">
        <f t="shared" si="6"/>
        <v>0</v>
      </c>
      <c r="BH94" s="146">
        <f t="shared" si="7"/>
        <v>0</v>
      </c>
      <c r="BI94" s="146">
        <f t="shared" si="8"/>
        <v>0</v>
      </c>
      <c r="BJ94" s="17" t="s">
        <v>71</v>
      </c>
      <c r="BK94" s="146">
        <f t="shared" si="9"/>
        <v>13681.26</v>
      </c>
      <c r="BL94" s="17" t="s">
        <v>121</v>
      </c>
      <c r="BM94" s="145" t="s">
        <v>333</v>
      </c>
    </row>
    <row r="95" spans="1:65" s="2" customFormat="1" ht="16.5" customHeight="1" x14ac:dyDescent="0.2">
      <c r="A95" s="29"/>
      <c r="B95" s="134"/>
      <c r="C95" s="162" t="s">
        <v>215</v>
      </c>
      <c r="D95" s="162" t="s">
        <v>128</v>
      </c>
      <c r="E95" s="163" t="s">
        <v>334</v>
      </c>
      <c r="F95" s="164" t="s">
        <v>335</v>
      </c>
      <c r="G95" s="165" t="s">
        <v>131</v>
      </c>
      <c r="H95" s="166">
        <v>2</v>
      </c>
      <c r="I95" s="167">
        <v>148.11000000000001</v>
      </c>
      <c r="J95" s="167">
        <f t="shared" si="0"/>
        <v>296.22000000000003</v>
      </c>
      <c r="K95" s="164" t="s">
        <v>3</v>
      </c>
      <c r="L95" s="168"/>
      <c r="M95" s="169" t="s">
        <v>3</v>
      </c>
      <c r="N95" s="170" t="s">
        <v>36</v>
      </c>
      <c r="O95" s="143">
        <v>0</v>
      </c>
      <c r="P95" s="143">
        <f t="shared" si="1"/>
        <v>0</v>
      </c>
      <c r="Q95" s="143">
        <v>6.9999999999999999E-4</v>
      </c>
      <c r="R95" s="143">
        <f t="shared" si="2"/>
        <v>1.4E-3</v>
      </c>
      <c r="S95" s="143">
        <v>0</v>
      </c>
      <c r="T95" s="144">
        <f t="shared" si="3"/>
        <v>0</v>
      </c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R95" s="145" t="s">
        <v>132</v>
      </c>
      <c r="AT95" s="145" t="s">
        <v>128</v>
      </c>
      <c r="AU95" s="145" t="s">
        <v>73</v>
      </c>
      <c r="AY95" s="17" t="s">
        <v>114</v>
      </c>
      <c r="BE95" s="146">
        <f t="shared" si="4"/>
        <v>296.22000000000003</v>
      </c>
      <c r="BF95" s="146">
        <f t="shared" si="5"/>
        <v>0</v>
      </c>
      <c r="BG95" s="146">
        <f t="shared" si="6"/>
        <v>0</v>
      </c>
      <c r="BH95" s="146">
        <f t="shared" si="7"/>
        <v>0</v>
      </c>
      <c r="BI95" s="146">
        <f t="shared" si="8"/>
        <v>0</v>
      </c>
      <c r="BJ95" s="17" t="s">
        <v>71</v>
      </c>
      <c r="BK95" s="146">
        <f t="shared" si="9"/>
        <v>296.22000000000003</v>
      </c>
      <c r="BL95" s="17" t="s">
        <v>121</v>
      </c>
      <c r="BM95" s="145" t="s">
        <v>336</v>
      </c>
    </row>
    <row r="96" spans="1:65" s="2" customFormat="1" ht="21.75" customHeight="1" x14ac:dyDescent="0.2">
      <c r="A96" s="29"/>
      <c r="B96" s="134"/>
      <c r="C96" s="162" t="s">
        <v>223</v>
      </c>
      <c r="D96" s="162" t="s">
        <v>128</v>
      </c>
      <c r="E96" s="163" t="s">
        <v>337</v>
      </c>
      <c r="F96" s="164" t="s">
        <v>338</v>
      </c>
      <c r="G96" s="165" t="s">
        <v>131</v>
      </c>
      <c r="H96" s="166">
        <v>1</v>
      </c>
      <c r="I96" s="167">
        <v>5582.01</v>
      </c>
      <c r="J96" s="167">
        <f t="shared" si="0"/>
        <v>5582.01</v>
      </c>
      <c r="K96" s="164" t="s">
        <v>3</v>
      </c>
      <c r="L96" s="168"/>
      <c r="M96" s="169" t="s">
        <v>3</v>
      </c>
      <c r="N96" s="170" t="s">
        <v>36</v>
      </c>
      <c r="O96" s="143">
        <v>0</v>
      </c>
      <c r="P96" s="143">
        <f t="shared" si="1"/>
        <v>0</v>
      </c>
      <c r="Q96" s="143">
        <v>1.14E-2</v>
      </c>
      <c r="R96" s="143">
        <f t="shared" si="2"/>
        <v>1.14E-2</v>
      </c>
      <c r="S96" s="143">
        <v>0</v>
      </c>
      <c r="T96" s="144">
        <f t="shared" si="3"/>
        <v>0</v>
      </c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R96" s="145" t="s">
        <v>132</v>
      </c>
      <c r="AT96" s="145" t="s">
        <v>128</v>
      </c>
      <c r="AU96" s="145" t="s">
        <v>73</v>
      </c>
      <c r="AY96" s="17" t="s">
        <v>114</v>
      </c>
      <c r="BE96" s="146">
        <f t="shared" si="4"/>
        <v>5582.01</v>
      </c>
      <c r="BF96" s="146">
        <f t="shared" si="5"/>
        <v>0</v>
      </c>
      <c r="BG96" s="146">
        <f t="shared" si="6"/>
        <v>0</v>
      </c>
      <c r="BH96" s="146">
        <f t="shared" si="7"/>
        <v>0</v>
      </c>
      <c r="BI96" s="146">
        <f t="shared" si="8"/>
        <v>0</v>
      </c>
      <c r="BJ96" s="17" t="s">
        <v>71</v>
      </c>
      <c r="BK96" s="146">
        <f t="shared" si="9"/>
        <v>5582.01</v>
      </c>
      <c r="BL96" s="17" t="s">
        <v>121</v>
      </c>
      <c r="BM96" s="145" t="s">
        <v>339</v>
      </c>
    </row>
    <row r="97" spans="1:65" s="2" customFormat="1" ht="21.75" customHeight="1" x14ac:dyDescent="0.2">
      <c r="A97" s="29"/>
      <c r="B97" s="134"/>
      <c r="C97" s="162" t="s">
        <v>9</v>
      </c>
      <c r="D97" s="162" t="s">
        <v>128</v>
      </c>
      <c r="E97" s="163" t="s">
        <v>340</v>
      </c>
      <c r="F97" s="164" t="s">
        <v>341</v>
      </c>
      <c r="G97" s="165" t="s">
        <v>131</v>
      </c>
      <c r="H97" s="166">
        <v>1</v>
      </c>
      <c r="I97" s="167">
        <v>2253</v>
      </c>
      <c r="J97" s="167">
        <f t="shared" si="0"/>
        <v>2253</v>
      </c>
      <c r="K97" s="164" t="s">
        <v>3</v>
      </c>
      <c r="L97" s="168"/>
      <c r="M97" s="169" t="s">
        <v>3</v>
      </c>
      <c r="N97" s="170" t="s">
        <v>36</v>
      </c>
      <c r="O97" s="143">
        <v>0</v>
      </c>
      <c r="P97" s="143">
        <f t="shared" si="1"/>
        <v>0</v>
      </c>
      <c r="Q97" s="143">
        <v>6.4999999999999997E-3</v>
      </c>
      <c r="R97" s="143">
        <f t="shared" si="2"/>
        <v>6.4999999999999997E-3</v>
      </c>
      <c r="S97" s="143">
        <v>0</v>
      </c>
      <c r="T97" s="144">
        <f t="shared" si="3"/>
        <v>0</v>
      </c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R97" s="145" t="s">
        <v>132</v>
      </c>
      <c r="AT97" s="145" t="s">
        <v>128</v>
      </c>
      <c r="AU97" s="145" t="s">
        <v>73</v>
      </c>
      <c r="AY97" s="17" t="s">
        <v>114</v>
      </c>
      <c r="BE97" s="146">
        <f t="shared" si="4"/>
        <v>2253</v>
      </c>
      <c r="BF97" s="146">
        <f t="shared" si="5"/>
        <v>0</v>
      </c>
      <c r="BG97" s="146">
        <f t="shared" si="6"/>
        <v>0</v>
      </c>
      <c r="BH97" s="146">
        <f t="shared" si="7"/>
        <v>0</v>
      </c>
      <c r="BI97" s="146">
        <f t="shared" si="8"/>
        <v>0</v>
      </c>
      <c r="BJ97" s="17" t="s">
        <v>71</v>
      </c>
      <c r="BK97" s="146">
        <f t="shared" si="9"/>
        <v>2253</v>
      </c>
      <c r="BL97" s="17" t="s">
        <v>121</v>
      </c>
      <c r="BM97" s="145" t="s">
        <v>342</v>
      </c>
    </row>
    <row r="98" spans="1:65" s="2" customFormat="1" ht="16.5" customHeight="1" x14ac:dyDescent="0.2">
      <c r="A98" s="29"/>
      <c r="B98" s="134"/>
      <c r="C98" s="162" t="s">
        <v>227</v>
      </c>
      <c r="D98" s="162" t="s">
        <v>128</v>
      </c>
      <c r="E98" s="163" t="s">
        <v>343</v>
      </c>
      <c r="F98" s="164" t="s">
        <v>344</v>
      </c>
      <c r="G98" s="165" t="s">
        <v>131</v>
      </c>
      <c r="H98" s="166">
        <v>1</v>
      </c>
      <c r="I98" s="167">
        <v>2394.27</v>
      </c>
      <c r="J98" s="167">
        <f t="shared" si="0"/>
        <v>2394.27</v>
      </c>
      <c r="K98" s="164" t="s">
        <v>3</v>
      </c>
      <c r="L98" s="168"/>
      <c r="M98" s="169" t="s">
        <v>3</v>
      </c>
      <c r="N98" s="170" t="s">
        <v>36</v>
      </c>
      <c r="O98" s="143">
        <v>0</v>
      </c>
      <c r="P98" s="143">
        <f t="shared" si="1"/>
        <v>0</v>
      </c>
      <c r="Q98" s="143">
        <v>6.0000000000000001E-3</v>
      </c>
      <c r="R98" s="143">
        <f t="shared" si="2"/>
        <v>6.0000000000000001E-3</v>
      </c>
      <c r="S98" s="143">
        <v>0</v>
      </c>
      <c r="T98" s="144">
        <f t="shared" si="3"/>
        <v>0</v>
      </c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R98" s="145" t="s">
        <v>132</v>
      </c>
      <c r="AT98" s="145" t="s">
        <v>128</v>
      </c>
      <c r="AU98" s="145" t="s">
        <v>73</v>
      </c>
      <c r="AY98" s="17" t="s">
        <v>114</v>
      </c>
      <c r="BE98" s="146">
        <f t="shared" si="4"/>
        <v>2394.27</v>
      </c>
      <c r="BF98" s="146">
        <f t="shared" si="5"/>
        <v>0</v>
      </c>
      <c r="BG98" s="146">
        <f t="shared" si="6"/>
        <v>0</v>
      </c>
      <c r="BH98" s="146">
        <f t="shared" si="7"/>
        <v>0</v>
      </c>
      <c r="BI98" s="146">
        <f t="shared" si="8"/>
        <v>0</v>
      </c>
      <c r="BJ98" s="17" t="s">
        <v>71</v>
      </c>
      <c r="BK98" s="146">
        <f t="shared" si="9"/>
        <v>2394.27</v>
      </c>
      <c r="BL98" s="17" t="s">
        <v>121</v>
      </c>
      <c r="BM98" s="145" t="s">
        <v>345</v>
      </c>
    </row>
    <row r="99" spans="1:65" s="12" customFormat="1" ht="22.95" customHeight="1" x14ac:dyDescent="0.25">
      <c r="B99" s="122"/>
      <c r="D99" s="123" t="s">
        <v>64</v>
      </c>
      <c r="E99" s="132" t="s">
        <v>251</v>
      </c>
      <c r="F99" s="132" t="s">
        <v>252</v>
      </c>
      <c r="J99" s="133">
        <f>BK99</f>
        <v>1867.02</v>
      </c>
      <c r="L99" s="122"/>
      <c r="M99" s="126"/>
      <c r="N99" s="127"/>
      <c r="O99" s="127"/>
      <c r="P99" s="128">
        <f>SUM(P100:P103)</f>
        <v>1.719573</v>
      </c>
      <c r="Q99" s="127"/>
      <c r="R99" s="128">
        <f>SUM(R100:R103)</f>
        <v>0</v>
      </c>
      <c r="S99" s="127"/>
      <c r="T99" s="129">
        <f>SUM(T100:T103)</f>
        <v>0</v>
      </c>
      <c r="AR99" s="123" t="s">
        <v>71</v>
      </c>
      <c r="AT99" s="130" t="s">
        <v>64</v>
      </c>
      <c r="AU99" s="130" t="s">
        <v>71</v>
      </c>
      <c r="AY99" s="123" t="s">
        <v>114</v>
      </c>
      <c r="BK99" s="131">
        <f>SUM(BK100:BK103)</f>
        <v>1867.02</v>
      </c>
    </row>
    <row r="100" spans="1:65" s="2" customFormat="1" ht="16.5" customHeight="1" x14ac:dyDescent="0.2">
      <c r="A100" s="29"/>
      <c r="B100" s="134"/>
      <c r="C100" s="135" t="s">
        <v>149</v>
      </c>
      <c r="D100" s="135" t="s">
        <v>116</v>
      </c>
      <c r="E100" s="136" t="s">
        <v>346</v>
      </c>
      <c r="F100" s="137" t="s">
        <v>347</v>
      </c>
      <c r="G100" s="138" t="s">
        <v>255</v>
      </c>
      <c r="H100" s="139">
        <v>9.0030000000000001</v>
      </c>
      <c r="I100" s="140">
        <v>50</v>
      </c>
      <c r="J100" s="140">
        <f>ROUND(I100*H100,2)</f>
        <v>450.15</v>
      </c>
      <c r="K100" s="137" t="s">
        <v>120</v>
      </c>
      <c r="L100" s="30"/>
      <c r="M100" s="141" t="s">
        <v>3</v>
      </c>
      <c r="N100" s="142" t="s">
        <v>36</v>
      </c>
      <c r="O100" s="143">
        <v>0.03</v>
      </c>
      <c r="P100" s="143">
        <f>O100*H100</f>
        <v>0.27009</v>
      </c>
      <c r="Q100" s="143">
        <v>0</v>
      </c>
      <c r="R100" s="143">
        <f>Q100*H100</f>
        <v>0</v>
      </c>
      <c r="S100" s="143">
        <v>0</v>
      </c>
      <c r="T100" s="144">
        <f>S100*H100</f>
        <v>0</v>
      </c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R100" s="145" t="s">
        <v>121</v>
      </c>
      <c r="AT100" s="145" t="s">
        <v>116</v>
      </c>
      <c r="AU100" s="145" t="s">
        <v>73</v>
      </c>
      <c r="AY100" s="17" t="s">
        <v>114</v>
      </c>
      <c r="BE100" s="146">
        <f>IF(N100="základní",J100,0)</f>
        <v>450.15</v>
      </c>
      <c r="BF100" s="146">
        <f>IF(N100="snížená",J100,0)</f>
        <v>0</v>
      </c>
      <c r="BG100" s="146">
        <f>IF(N100="zákl. přenesená",J100,0)</f>
        <v>0</v>
      </c>
      <c r="BH100" s="146">
        <f>IF(N100="sníž. přenesená",J100,0)</f>
        <v>0</v>
      </c>
      <c r="BI100" s="146">
        <f>IF(N100="nulová",J100,0)</f>
        <v>0</v>
      </c>
      <c r="BJ100" s="17" t="s">
        <v>71</v>
      </c>
      <c r="BK100" s="146">
        <f>ROUND(I100*H100,2)</f>
        <v>450.15</v>
      </c>
      <c r="BL100" s="17" t="s">
        <v>121</v>
      </c>
      <c r="BM100" s="145" t="s">
        <v>348</v>
      </c>
    </row>
    <row r="101" spans="1:65" s="2" customFormat="1" ht="16.5" customHeight="1" x14ac:dyDescent="0.2">
      <c r="A101" s="29"/>
      <c r="B101" s="134"/>
      <c r="C101" s="135" t="s">
        <v>121</v>
      </c>
      <c r="D101" s="135" t="s">
        <v>116</v>
      </c>
      <c r="E101" s="136" t="s">
        <v>349</v>
      </c>
      <c r="F101" s="137" t="s">
        <v>350</v>
      </c>
      <c r="G101" s="138" t="s">
        <v>255</v>
      </c>
      <c r="H101" s="139">
        <v>9.0030000000000001</v>
      </c>
      <c r="I101" s="140">
        <v>5</v>
      </c>
      <c r="J101" s="140">
        <f>ROUND(I101*H101,2)</f>
        <v>45.02</v>
      </c>
      <c r="K101" s="137" t="s">
        <v>120</v>
      </c>
      <c r="L101" s="30"/>
      <c r="M101" s="141" t="s">
        <v>3</v>
      </c>
      <c r="N101" s="142" t="s">
        <v>36</v>
      </c>
      <c r="O101" s="143">
        <v>2E-3</v>
      </c>
      <c r="P101" s="143">
        <f>O101*H101</f>
        <v>1.8006000000000001E-2</v>
      </c>
      <c r="Q101" s="143">
        <v>0</v>
      </c>
      <c r="R101" s="143">
        <f>Q101*H101</f>
        <v>0</v>
      </c>
      <c r="S101" s="143">
        <v>0</v>
      </c>
      <c r="T101" s="144">
        <f>S101*H101</f>
        <v>0</v>
      </c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R101" s="145" t="s">
        <v>121</v>
      </c>
      <c r="AT101" s="145" t="s">
        <v>116</v>
      </c>
      <c r="AU101" s="145" t="s">
        <v>73</v>
      </c>
      <c r="AY101" s="17" t="s">
        <v>114</v>
      </c>
      <c r="BE101" s="146">
        <f>IF(N101="základní",J101,0)</f>
        <v>45.02</v>
      </c>
      <c r="BF101" s="146">
        <f>IF(N101="snížená",J101,0)</f>
        <v>0</v>
      </c>
      <c r="BG101" s="146">
        <f>IF(N101="zákl. přenesená",J101,0)</f>
        <v>0</v>
      </c>
      <c r="BH101" s="146">
        <f>IF(N101="sníž. přenesená",J101,0)</f>
        <v>0</v>
      </c>
      <c r="BI101" s="146">
        <f>IF(N101="nulová",J101,0)</f>
        <v>0</v>
      </c>
      <c r="BJ101" s="17" t="s">
        <v>71</v>
      </c>
      <c r="BK101" s="146">
        <f>ROUND(I101*H101,2)</f>
        <v>45.02</v>
      </c>
      <c r="BL101" s="17" t="s">
        <v>121</v>
      </c>
      <c r="BM101" s="145" t="s">
        <v>351</v>
      </c>
    </row>
    <row r="102" spans="1:65" s="2" customFormat="1" ht="16.5" customHeight="1" x14ac:dyDescent="0.2">
      <c r="A102" s="29"/>
      <c r="B102" s="134"/>
      <c r="C102" s="135" t="s">
        <v>73</v>
      </c>
      <c r="D102" s="135" t="s">
        <v>116</v>
      </c>
      <c r="E102" s="136" t="s">
        <v>352</v>
      </c>
      <c r="F102" s="137" t="s">
        <v>353</v>
      </c>
      <c r="G102" s="138" t="s">
        <v>255</v>
      </c>
      <c r="H102" s="139">
        <v>9.0030000000000001</v>
      </c>
      <c r="I102" s="140">
        <v>50</v>
      </c>
      <c r="J102" s="140">
        <f>ROUND(I102*H102,2)</f>
        <v>450.15</v>
      </c>
      <c r="K102" s="137" t="s">
        <v>120</v>
      </c>
      <c r="L102" s="30"/>
      <c r="M102" s="141" t="s">
        <v>3</v>
      </c>
      <c r="N102" s="142" t="s">
        <v>36</v>
      </c>
      <c r="O102" s="143">
        <v>0.159</v>
      </c>
      <c r="P102" s="143">
        <f>O102*H102</f>
        <v>1.4314770000000001</v>
      </c>
      <c r="Q102" s="143">
        <v>0</v>
      </c>
      <c r="R102" s="143">
        <f>Q102*H102</f>
        <v>0</v>
      </c>
      <c r="S102" s="143">
        <v>0</v>
      </c>
      <c r="T102" s="144">
        <f>S102*H102</f>
        <v>0</v>
      </c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R102" s="145" t="s">
        <v>121</v>
      </c>
      <c r="AT102" s="145" t="s">
        <v>116</v>
      </c>
      <c r="AU102" s="145" t="s">
        <v>73</v>
      </c>
      <c r="AY102" s="17" t="s">
        <v>114</v>
      </c>
      <c r="BE102" s="146">
        <f>IF(N102="základní",J102,0)</f>
        <v>450.15</v>
      </c>
      <c r="BF102" s="146">
        <f>IF(N102="snížená",J102,0)</f>
        <v>0</v>
      </c>
      <c r="BG102" s="146">
        <f>IF(N102="zákl. přenesená",J102,0)</f>
        <v>0</v>
      </c>
      <c r="BH102" s="146">
        <f>IF(N102="sníž. přenesená",J102,0)</f>
        <v>0</v>
      </c>
      <c r="BI102" s="146">
        <f>IF(N102="nulová",J102,0)</f>
        <v>0</v>
      </c>
      <c r="BJ102" s="17" t="s">
        <v>71</v>
      </c>
      <c r="BK102" s="146">
        <f>ROUND(I102*H102,2)</f>
        <v>450.15</v>
      </c>
      <c r="BL102" s="17" t="s">
        <v>121</v>
      </c>
      <c r="BM102" s="145" t="s">
        <v>354</v>
      </c>
    </row>
    <row r="103" spans="1:65" s="2" customFormat="1" ht="16.5" customHeight="1" x14ac:dyDescent="0.2">
      <c r="A103" s="29"/>
      <c r="B103" s="134"/>
      <c r="C103" s="135" t="s">
        <v>145</v>
      </c>
      <c r="D103" s="135" t="s">
        <v>116</v>
      </c>
      <c r="E103" s="136" t="s">
        <v>355</v>
      </c>
      <c r="F103" s="137" t="s">
        <v>356</v>
      </c>
      <c r="G103" s="138" t="s">
        <v>255</v>
      </c>
      <c r="H103" s="139">
        <v>7.09</v>
      </c>
      <c r="I103" s="140">
        <v>130</v>
      </c>
      <c r="J103" s="140">
        <f>ROUND(I103*H103,2)</f>
        <v>921.7</v>
      </c>
      <c r="K103" s="137" t="s">
        <v>120</v>
      </c>
      <c r="L103" s="30"/>
      <c r="M103" s="175" t="s">
        <v>3</v>
      </c>
      <c r="N103" s="176" t="s">
        <v>36</v>
      </c>
      <c r="O103" s="173">
        <v>0</v>
      </c>
      <c r="P103" s="173">
        <f>O103*H103</f>
        <v>0</v>
      </c>
      <c r="Q103" s="173">
        <v>0</v>
      </c>
      <c r="R103" s="173">
        <f>Q103*H103</f>
        <v>0</v>
      </c>
      <c r="S103" s="173">
        <v>0</v>
      </c>
      <c r="T103" s="174">
        <f>S103*H103</f>
        <v>0</v>
      </c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R103" s="145" t="s">
        <v>121</v>
      </c>
      <c r="AT103" s="145" t="s">
        <v>116</v>
      </c>
      <c r="AU103" s="145" t="s">
        <v>73</v>
      </c>
      <c r="AY103" s="17" t="s">
        <v>114</v>
      </c>
      <c r="BE103" s="146">
        <f>IF(N103="základní",J103,0)</f>
        <v>921.7</v>
      </c>
      <c r="BF103" s="146">
        <f>IF(N103="snížená",J103,0)</f>
        <v>0</v>
      </c>
      <c r="BG103" s="146">
        <f>IF(N103="zákl. přenesená",J103,0)</f>
        <v>0</v>
      </c>
      <c r="BH103" s="146">
        <f>IF(N103="sníž. přenesená",J103,0)</f>
        <v>0</v>
      </c>
      <c r="BI103" s="146">
        <f>IF(N103="nulová",J103,0)</f>
        <v>0</v>
      </c>
      <c r="BJ103" s="17" t="s">
        <v>71</v>
      </c>
      <c r="BK103" s="146">
        <f>ROUND(I103*H103,2)</f>
        <v>921.7</v>
      </c>
      <c r="BL103" s="17" t="s">
        <v>121</v>
      </c>
      <c r="BM103" s="145" t="s">
        <v>357</v>
      </c>
    </row>
    <row r="104" spans="1:65" s="2" customFormat="1" ht="7.05" customHeight="1" x14ac:dyDescent="0.2">
      <c r="A104" s="29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30"/>
      <c r="M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</sheetData>
  <autoFilter ref="C82:K103" xr:uid="{00000000-0009-0000-0000-000004000000}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M107"/>
  <sheetViews>
    <sheetView showGridLines="0" workbookViewId="0">
      <selection activeCell="I142" sqref="I142"/>
    </sheetView>
  </sheetViews>
  <sheetFormatPr defaultRowHeight="10.199999999999999" x14ac:dyDescent="0.2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100.7109375" style="1" customWidth="1"/>
    <col min="7" max="7" width="7" style="1" customWidth="1"/>
    <col min="8" max="8" width="11.42578125" style="1" customWidth="1"/>
    <col min="9" max="11" width="20.140625" style="1" customWidth="1"/>
    <col min="12" max="12" width="9.28515625" style="1" customWidth="1"/>
    <col min="13" max="13" width="10.71093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customWidth="1"/>
  </cols>
  <sheetData>
    <row r="1" spans="1:46" x14ac:dyDescent="0.2">
      <c r="A1" s="85"/>
    </row>
    <row r="2" spans="1:46" s="1" customFormat="1" ht="37.049999999999997" customHeight="1" x14ac:dyDescent="0.2">
      <c r="L2" s="311" t="s">
        <v>6</v>
      </c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7" t="s">
        <v>85</v>
      </c>
    </row>
    <row r="3" spans="1:46" s="1" customFormat="1" ht="7.0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5.05" customHeight="1" x14ac:dyDescent="0.2">
      <c r="B4" s="20"/>
      <c r="D4" s="21" t="s">
        <v>89</v>
      </c>
      <c r="L4" s="20"/>
      <c r="M4" s="86" t="s">
        <v>11</v>
      </c>
      <c r="AT4" s="17" t="s">
        <v>4</v>
      </c>
    </row>
    <row r="5" spans="1:46" s="1" customFormat="1" ht="7.05" customHeight="1" x14ac:dyDescent="0.2">
      <c r="B5" s="20"/>
      <c r="L5" s="20"/>
    </row>
    <row r="6" spans="1:46" s="1" customFormat="1" ht="12" customHeight="1" x14ac:dyDescent="0.2">
      <c r="B6" s="20"/>
      <c r="D6" s="26" t="s">
        <v>15</v>
      </c>
      <c r="L6" s="20"/>
    </row>
    <row r="7" spans="1:46" s="1" customFormat="1" ht="16.5" customHeight="1" x14ac:dyDescent="0.2">
      <c r="B7" s="20"/>
      <c r="E7" s="317" t="str">
        <f>'Rekapitulace stavby'!K6</f>
        <v>Vícepráce Bukovany</v>
      </c>
      <c r="F7" s="318"/>
      <c r="G7" s="318"/>
      <c r="H7" s="318"/>
      <c r="L7" s="20"/>
    </row>
    <row r="8" spans="1:46" s="2" customFormat="1" ht="12" customHeight="1" x14ac:dyDescent="0.2">
      <c r="A8" s="29"/>
      <c r="B8" s="30"/>
      <c r="C8" s="29"/>
      <c r="D8" s="26" t="s">
        <v>90</v>
      </c>
      <c r="E8" s="29"/>
      <c r="F8" s="29"/>
      <c r="G8" s="29"/>
      <c r="H8" s="29"/>
      <c r="I8" s="29"/>
      <c r="J8" s="29"/>
      <c r="K8" s="29"/>
      <c r="L8" s="87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 x14ac:dyDescent="0.2">
      <c r="A9" s="29"/>
      <c r="B9" s="30"/>
      <c r="C9" s="29"/>
      <c r="D9" s="29"/>
      <c r="E9" s="283" t="s">
        <v>358</v>
      </c>
      <c r="F9" s="316"/>
      <c r="G9" s="316"/>
      <c r="H9" s="316"/>
      <c r="I9" s="29"/>
      <c r="J9" s="29"/>
      <c r="K9" s="29"/>
      <c r="L9" s="87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x14ac:dyDescent="0.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87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 x14ac:dyDescent="0.2">
      <c r="A11" s="29"/>
      <c r="B11" s="30"/>
      <c r="C11" s="29"/>
      <c r="D11" s="26" t="s">
        <v>17</v>
      </c>
      <c r="E11" s="29"/>
      <c r="F11" s="24" t="s">
        <v>3</v>
      </c>
      <c r="G11" s="29"/>
      <c r="H11" s="29"/>
      <c r="I11" s="26" t="s">
        <v>18</v>
      </c>
      <c r="J11" s="24" t="s">
        <v>3</v>
      </c>
      <c r="K11" s="29"/>
      <c r="L11" s="87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">
      <c r="A12" s="29"/>
      <c r="B12" s="30"/>
      <c r="C12" s="29"/>
      <c r="D12" s="26" t="s">
        <v>19</v>
      </c>
      <c r="E12" s="29"/>
      <c r="F12" s="24" t="s">
        <v>20</v>
      </c>
      <c r="G12" s="29"/>
      <c r="H12" s="29"/>
      <c r="I12" s="26" t="s">
        <v>21</v>
      </c>
      <c r="J12" s="47">
        <f>'Rekapitulace stavby'!AN8</f>
        <v>44160</v>
      </c>
      <c r="K12" s="29"/>
      <c r="L12" s="87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5" customHeight="1" x14ac:dyDescent="0.2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87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6" t="s">
        <v>22</v>
      </c>
      <c r="E14" s="29"/>
      <c r="F14" s="29"/>
      <c r="G14" s="29"/>
      <c r="H14" s="29"/>
      <c r="I14" s="26" t="s">
        <v>23</v>
      </c>
      <c r="J14" s="24" t="str">
        <f>IF('Rekapitulace stavby'!AN10="","",'Rekapitulace stavby'!AN10)</f>
        <v/>
      </c>
      <c r="K14" s="29"/>
      <c r="L14" s="87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 x14ac:dyDescent="0.2">
      <c r="A15" s="29"/>
      <c r="B15" s="30"/>
      <c r="C15" s="29"/>
      <c r="D15" s="29"/>
      <c r="E15" s="24" t="str">
        <f>IF('Rekapitulace stavby'!E11="","",'Rekapitulace stavby'!E11)</f>
        <v xml:space="preserve"> </v>
      </c>
      <c r="F15" s="29"/>
      <c r="G15" s="29"/>
      <c r="H15" s="29"/>
      <c r="I15" s="26" t="s">
        <v>24</v>
      </c>
      <c r="J15" s="24" t="str">
        <f>IF('Rekapitulace stavby'!AN11="","",'Rekapitulace stavby'!AN11)</f>
        <v/>
      </c>
      <c r="K15" s="29"/>
      <c r="L15" s="87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7.05" customHeight="1" x14ac:dyDescent="0.2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87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 x14ac:dyDescent="0.2">
      <c r="A17" s="29"/>
      <c r="B17" s="30"/>
      <c r="C17" s="29"/>
      <c r="D17" s="26" t="s">
        <v>25</v>
      </c>
      <c r="E17" s="29"/>
      <c r="F17" s="29"/>
      <c r="G17" s="29"/>
      <c r="H17" s="29"/>
      <c r="I17" s="26" t="s">
        <v>23</v>
      </c>
      <c r="J17" s="24" t="str">
        <f>'Rekapitulace stavby'!AN13</f>
        <v/>
      </c>
      <c r="K17" s="29"/>
      <c r="L17" s="87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 x14ac:dyDescent="0.2">
      <c r="A18" s="29"/>
      <c r="B18" s="30"/>
      <c r="C18" s="29"/>
      <c r="D18" s="29"/>
      <c r="E18" s="304" t="str">
        <f>'Rekapitulace stavby'!E14</f>
        <v xml:space="preserve"> </v>
      </c>
      <c r="F18" s="304"/>
      <c r="G18" s="304"/>
      <c r="H18" s="304"/>
      <c r="I18" s="26" t="s">
        <v>24</v>
      </c>
      <c r="J18" s="24" t="str">
        <f>'Rekapitulace stavby'!AN14</f>
        <v/>
      </c>
      <c r="K18" s="29"/>
      <c r="L18" s="87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7.05" customHeight="1" x14ac:dyDescent="0.2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87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 x14ac:dyDescent="0.2">
      <c r="A20" s="29"/>
      <c r="B20" s="30"/>
      <c r="C20" s="29"/>
      <c r="D20" s="26" t="s">
        <v>26</v>
      </c>
      <c r="E20" s="29"/>
      <c r="F20" s="29"/>
      <c r="G20" s="29"/>
      <c r="H20" s="29"/>
      <c r="I20" s="26" t="s">
        <v>23</v>
      </c>
      <c r="J20" s="24" t="str">
        <f>IF('Rekapitulace stavby'!AN16="","",'Rekapitulace stavby'!AN16)</f>
        <v/>
      </c>
      <c r="K20" s="29"/>
      <c r="L20" s="87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 x14ac:dyDescent="0.2">
      <c r="A21" s="29"/>
      <c r="B21" s="30"/>
      <c r="C21" s="29"/>
      <c r="D21" s="29"/>
      <c r="E21" s="24" t="str">
        <f>IF('Rekapitulace stavby'!E17="","",'Rekapitulace stavby'!E17)</f>
        <v xml:space="preserve"> </v>
      </c>
      <c r="F21" s="29"/>
      <c r="G21" s="29"/>
      <c r="H21" s="29"/>
      <c r="I21" s="26" t="s">
        <v>24</v>
      </c>
      <c r="J21" s="24" t="str">
        <f>IF('Rekapitulace stavby'!AN17="","",'Rekapitulace stavby'!AN17)</f>
        <v/>
      </c>
      <c r="K21" s="29"/>
      <c r="L21" s="87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7.05" customHeight="1" x14ac:dyDescent="0.2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87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 x14ac:dyDescent="0.2">
      <c r="A23" s="29"/>
      <c r="B23" s="30"/>
      <c r="C23" s="29"/>
      <c r="D23" s="26" t="s">
        <v>28</v>
      </c>
      <c r="E23" s="29"/>
      <c r="F23" s="29"/>
      <c r="G23" s="29"/>
      <c r="H23" s="29"/>
      <c r="I23" s="26" t="s">
        <v>23</v>
      </c>
      <c r="J23" s="24" t="str">
        <f>IF('Rekapitulace stavby'!AN19="","",'Rekapitulace stavby'!AN19)</f>
        <v/>
      </c>
      <c r="K23" s="29"/>
      <c r="L23" s="87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 x14ac:dyDescent="0.2">
      <c r="A24" s="29"/>
      <c r="B24" s="30"/>
      <c r="C24" s="29"/>
      <c r="D24" s="29"/>
      <c r="E24" s="24" t="str">
        <f>IF('Rekapitulace stavby'!E20="","",'Rekapitulace stavby'!E20)</f>
        <v xml:space="preserve"> </v>
      </c>
      <c r="F24" s="29"/>
      <c r="G24" s="29"/>
      <c r="H24" s="29"/>
      <c r="I24" s="26" t="s">
        <v>24</v>
      </c>
      <c r="J24" s="24" t="str">
        <f>IF('Rekapitulace stavby'!AN20="","",'Rekapitulace stavby'!AN20)</f>
        <v/>
      </c>
      <c r="K24" s="29"/>
      <c r="L24" s="87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7.05" customHeight="1" x14ac:dyDescent="0.2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87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 x14ac:dyDescent="0.2">
      <c r="A26" s="29"/>
      <c r="B26" s="30"/>
      <c r="C26" s="29"/>
      <c r="D26" s="26" t="s">
        <v>29</v>
      </c>
      <c r="E26" s="29"/>
      <c r="F26" s="29"/>
      <c r="G26" s="29"/>
      <c r="H26" s="29"/>
      <c r="I26" s="29"/>
      <c r="J26" s="29"/>
      <c r="K26" s="29"/>
      <c r="L26" s="87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 x14ac:dyDescent="0.2">
      <c r="A27" s="88"/>
      <c r="B27" s="89"/>
      <c r="C27" s="88"/>
      <c r="D27" s="88"/>
      <c r="E27" s="307" t="s">
        <v>3</v>
      </c>
      <c r="F27" s="307"/>
      <c r="G27" s="307"/>
      <c r="H27" s="307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s="2" customFormat="1" ht="7.05" customHeight="1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87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7.05" customHeight="1" x14ac:dyDescent="0.2">
      <c r="A29" s="29"/>
      <c r="B29" s="30"/>
      <c r="C29" s="29"/>
      <c r="D29" s="58"/>
      <c r="E29" s="58"/>
      <c r="F29" s="58"/>
      <c r="G29" s="58"/>
      <c r="H29" s="58"/>
      <c r="I29" s="58"/>
      <c r="J29" s="58"/>
      <c r="K29" s="58"/>
      <c r="L29" s="87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 x14ac:dyDescent="0.2">
      <c r="A30" s="29"/>
      <c r="B30" s="30"/>
      <c r="C30" s="29"/>
      <c r="D30" s="91" t="s">
        <v>31</v>
      </c>
      <c r="E30" s="29"/>
      <c r="F30" s="29"/>
      <c r="G30" s="29"/>
      <c r="H30" s="29"/>
      <c r="I30" s="29"/>
      <c r="J30" s="63">
        <f>ROUND(J84, 2)</f>
        <v>214439.46</v>
      </c>
      <c r="K30" s="29"/>
      <c r="L30" s="87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7.05" customHeight="1" x14ac:dyDescent="0.2">
      <c r="A31" s="29"/>
      <c r="B31" s="30"/>
      <c r="C31" s="29"/>
      <c r="D31" s="58"/>
      <c r="E31" s="58"/>
      <c r="F31" s="58"/>
      <c r="G31" s="58"/>
      <c r="H31" s="58"/>
      <c r="I31" s="58"/>
      <c r="J31" s="58"/>
      <c r="K31" s="58"/>
      <c r="L31" s="87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55" customHeight="1" x14ac:dyDescent="0.2">
      <c r="A32" s="29"/>
      <c r="B32" s="30"/>
      <c r="C32" s="29"/>
      <c r="D32" s="29"/>
      <c r="E32" s="29"/>
      <c r="F32" s="33" t="s">
        <v>33</v>
      </c>
      <c r="G32" s="29"/>
      <c r="H32" s="29"/>
      <c r="I32" s="33" t="s">
        <v>32</v>
      </c>
      <c r="J32" s="33" t="s">
        <v>34</v>
      </c>
      <c r="K32" s="29"/>
      <c r="L32" s="87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55" customHeight="1" x14ac:dyDescent="0.2">
      <c r="A33" s="29"/>
      <c r="B33" s="30"/>
      <c r="C33" s="29"/>
      <c r="D33" s="92" t="s">
        <v>35</v>
      </c>
      <c r="E33" s="26" t="s">
        <v>36</v>
      </c>
      <c r="F33" s="93">
        <f>ROUND((SUM(BE84:BE103)),  2)</f>
        <v>153880.5</v>
      </c>
      <c r="G33" s="29"/>
      <c r="H33" s="29"/>
      <c r="I33" s="94">
        <v>0.21</v>
      </c>
      <c r="J33" s="93">
        <f>ROUND(((SUM(BE84:BE103))*I33),  2)</f>
        <v>32314.91</v>
      </c>
      <c r="K33" s="29"/>
      <c r="L33" s="87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55" customHeight="1" x14ac:dyDescent="0.2">
      <c r="A34" s="29"/>
      <c r="B34" s="30"/>
      <c r="C34" s="29"/>
      <c r="D34" s="29"/>
      <c r="E34" s="26" t="s">
        <v>37</v>
      </c>
      <c r="F34" s="93">
        <f>ROUND((SUM(BF84:BF103)),  2)</f>
        <v>0</v>
      </c>
      <c r="G34" s="29"/>
      <c r="H34" s="29"/>
      <c r="I34" s="94">
        <v>0.15</v>
      </c>
      <c r="J34" s="93">
        <f>ROUND(((SUM(BF84:BF103))*I34),  2)</f>
        <v>0</v>
      </c>
      <c r="K34" s="29"/>
      <c r="L34" s="87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55" hidden="1" customHeight="1" x14ac:dyDescent="0.2">
      <c r="A35" s="29"/>
      <c r="B35" s="30"/>
      <c r="C35" s="29"/>
      <c r="D35" s="29"/>
      <c r="E35" s="26" t="s">
        <v>38</v>
      </c>
      <c r="F35" s="93">
        <f>ROUND((SUM(BG84:BG103)),  2)</f>
        <v>0</v>
      </c>
      <c r="G35" s="29"/>
      <c r="H35" s="29"/>
      <c r="I35" s="94">
        <v>0.21</v>
      </c>
      <c r="J35" s="93">
        <f>0</f>
        <v>0</v>
      </c>
      <c r="K35" s="29"/>
      <c r="L35" s="87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55" hidden="1" customHeight="1" x14ac:dyDescent="0.2">
      <c r="A36" s="29"/>
      <c r="B36" s="30"/>
      <c r="C36" s="29"/>
      <c r="D36" s="29"/>
      <c r="E36" s="26" t="s">
        <v>39</v>
      </c>
      <c r="F36" s="93">
        <f>ROUND((SUM(BH84:BH103)),  2)</f>
        <v>0</v>
      </c>
      <c r="G36" s="29"/>
      <c r="H36" s="29"/>
      <c r="I36" s="94">
        <v>0.15</v>
      </c>
      <c r="J36" s="93">
        <f>0</f>
        <v>0</v>
      </c>
      <c r="K36" s="29"/>
      <c r="L36" s="87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55" hidden="1" customHeight="1" x14ac:dyDescent="0.2">
      <c r="A37" s="29"/>
      <c r="B37" s="30"/>
      <c r="C37" s="29"/>
      <c r="D37" s="29"/>
      <c r="E37" s="26" t="s">
        <v>40</v>
      </c>
      <c r="F37" s="93">
        <f>ROUND((SUM(BI84:BI103)),  2)</f>
        <v>0</v>
      </c>
      <c r="G37" s="29"/>
      <c r="H37" s="29"/>
      <c r="I37" s="94">
        <v>0</v>
      </c>
      <c r="J37" s="93">
        <f>0</f>
        <v>0</v>
      </c>
      <c r="K37" s="29"/>
      <c r="L37" s="87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7.05" customHeight="1" x14ac:dyDescent="0.2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87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 x14ac:dyDescent="0.2">
      <c r="A39" s="29"/>
      <c r="B39" s="30"/>
      <c r="C39" s="95"/>
      <c r="D39" s="96" t="s">
        <v>41</v>
      </c>
      <c r="E39" s="52"/>
      <c r="F39" s="52"/>
      <c r="G39" s="97" t="s">
        <v>42</v>
      </c>
      <c r="H39" s="98" t="s">
        <v>43</v>
      </c>
      <c r="I39" s="52"/>
      <c r="J39" s="99">
        <f>SUM(J30:J37)</f>
        <v>246754.37</v>
      </c>
      <c r="K39" s="100"/>
      <c r="L39" s="87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55" customHeight="1" x14ac:dyDescent="0.2">
      <c r="A40" s="29"/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87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4" spans="1:31" s="2" customFormat="1" ht="7.05" customHeight="1" x14ac:dyDescent="0.2">
      <c r="A44" s="29"/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87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2" customFormat="1" ht="25.05" customHeight="1" x14ac:dyDescent="0.2">
      <c r="A45" s="29"/>
      <c r="B45" s="30"/>
      <c r="C45" s="21" t="s">
        <v>91</v>
      </c>
      <c r="D45" s="29"/>
      <c r="E45" s="29"/>
      <c r="F45" s="29"/>
      <c r="G45" s="29"/>
      <c r="H45" s="29"/>
      <c r="I45" s="29"/>
      <c r="J45" s="29"/>
      <c r="K45" s="29"/>
      <c r="L45" s="87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</row>
    <row r="46" spans="1:31" s="2" customFormat="1" ht="7.05" customHeight="1" x14ac:dyDescent="0.2">
      <c r="A46" s="29"/>
      <c r="B46" s="30"/>
      <c r="C46" s="29"/>
      <c r="D46" s="29"/>
      <c r="E46" s="29"/>
      <c r="F46" s="29"/>
      <c r="G46" s="29"/>
      <c r="H46" s="29"/>
      <c r="I46" s="29"/>
      <c r="J46" s="29"/>
      <c r="K46" s="29"/>
      <c r="L46" s="87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</row>
    <row r="47" spans="1:31" s="2" customFormat="1" ht="12" customHeight="1" x14ac:dyDescent="0.2">
      <c r="A47" s="29"/>
      <c r="B47" s="30"/>
      <c r="C47" s="26" t="s">
        <v>15</v>
      </c>
      <c r="D47" s="29"/>
      <c r="E47" s="29"/>
      <c r="F47" s="29"/>
      <c r="G47" s="29"/>
      <c r="H47" s="29"/>
      <c r="I47" s="29"/>
      <c r="J47" s="29"/>
      <c r="K47" s="29"/>
      <c r="L47" s="87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</row>
    <row r="48" spans="1:31" s="2" customFormat="1" ht="16.5" customHeight="1" x14ac:dyDescent="0.2">
      <c r="A48" s="29"/>
      <c r="B48" s="30"/>
      <c r="C48" s="29"/>
      <c r="D48" s="29"/>
      <c r="E48" s="317" t="str">
        <f>E7</f>
        <v>Vícepráce Bukovany</v>
      </c>
      <c r="F48" s="318"/>
      <c r="G48" s="318"/>
      <c r="H48" s="318"/>
      <c r="I48" s="29"/>
      <c r="J48" s="29"/>
      <c r="K48" s="29"/>
      <c r="L48" s="87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</row>
    <row r="49" spans="1:47" s="2" customFormat="1" ht="12" customHeight="1" x14ac:dyDescent="0.2">
      <c r="A49" s="29"/>
      <c r="B49" s="30"/>
      <c r="C49" s="26" t="s">
        <v>90</v>
      </c>
      <c r="D49" s="29"/>
      <c r="E49" s="29"/>
      <c r="F49" s="29"/>
      <c r="G49" s="29"/>
      <c r="H49" s="29"/>
      <c r="I49" s="29"/>
      <c r="J49" s="29"/>
      <c r="K49" s="29"/>
      <c r="L49" s="87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</row>
    <row r="50" spans="1:47" s="2" customFormat="1" ht="16.5" customHeight="1" x14ac:dyDescent="0.2">
      <c r="A50" s="29"/>
      <c r="B50" s="30"/>
      <c r="C50" s="29"/>
      <c r="D50" s="29"/>
      <c r="E50" s="283" t="str">
        <f>E9</f>
        <v>2020-4 - opěrná stěna</v>
      </c>
      <c r="F50" s="316"/>
      <c r="G50" s="316"/>
      <c r="H50" s="316"/>
      <c r="I50" s="29"/>
      <c r="J50" s="29"/>
      <c r="K50" s="29"/>
      <c r="L50" s="87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</row>
    <row r="51" spans="1:47" s="2" customFormat="1" ht="7.05" customHeight="1" x14ac:dyDescent="0.2">
      <c r="A51" s="29"/>
      <c r="B51" s="30"/>
      <c r="C51" s="29"/>
      <c r="D51" s="29"/>
      <c r="E51" s="29"/>
      <c r="F51" s="29"/>
      <c r="G51" s="29"/>
      <c r="H51" s="29"/>
      <c r="I51" s="29"/>
      <c r="J51" s="29"/>
      <c r="K51" s="29"/>
      <c r="L51" s="87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</row>
    <row r="52" spans="1:47" s="2" customFormat="1" ht="12" customHeight="1" x14ac:dyDescent="0.2">
      <c r="A52" s="29"/>
      <c r="B52" s="30"/>
      <c r="C52" s="26" t="s">
        <v>19</v>
      </c>
      <c r="D52" s="29"/>
      <c r="E52" s="29"/>
      <c r="F52" s="24" t="str">
        <f>F12</f>
        <v xml:space="preserve"> </v>
      </c>
      <c r="G52" s="29"/>
      <c r="H52" s="29"/>
      <c r="I52" s="26" t="s">
        <v>21</v>
      </c>
      <c r="J52" s="47">
        <f>IF(J12="","",J12)</f>
        <v>44160</v>
      </c>
      <c r="K52" s="29"/>
      <c r="L52" s="87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</row>
    <row r="53" spans="1:47" s="2" customFormat="1" ht="7.05" customHeight="1" x14ac:dyDescent="0.2">
      <c r="A53" s="29"/>
      <c r="B53" s="30"/>
      <c r="C53" s="29"/>
      <c r="D53" s="29"/>
      <c r="E53" s="29"/>
      <c r="F53" s="29"/>
      <c r="G53" s="29"/>
      <c r="H53" s="29"/>
      <c r="I53" s="29"/>
      <c r="J53" s="29"/>
      <c r="K53" s="29"/>
      <c r="L53" s="87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</row>
    <row r="54" spans="1:47" s="2" customFormat="1" ht="15.3" customHeight="1" x14ac:dyDescent="0.2">
      <c r="A54" s="29"/>
      <c r="B54" s="30"/>
      <c r="C54" s="26" t="s">
        <v>22</v>
      </c>
      <c r="D54" s="29"/>
      <c r="E54" s="29"/>
      <c r="F54" s="24" t="str">
        <f>E15</f>
        <v xml:space="preserve"> </v>
      </c>
      <c r="G54" s="29"/>
      <c r="H54" s="29"/>
      <c r="I54" s="26" t="s">
        <v>26</v>
      </c>
      <c r="J54" s="27" t="str">
        <f>E21</f>
        <v xml:space="preserve"> </v>
      </c>
      <c r="K54" s="29"/>
      <c r="L54" s="87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</row>
    <row r="55" spans="1:47" s="2" customFormat="1" ht="15.3" customHeight="1" x14ac:dyDescent="0.2">
      <c r="A55" s="29"/>
      <c r="B55" s="30"/>
      <c r="C55" s="26" t="s">
        <v>25</v>
      </c>
      <c r="D55" s="29"/>
      <c r="E55" s="29"/>
      <c r="F55" s="24" t="str">
        <f>IF(E18="","",E18)</f>
        <v xml:space="preserve"> </v>
      </c>
      <c r="G55" s="29"/>
      <c r="H55" s="29"/>
      <c r="I55" s="26" t="s">
        <v>28</v>
      </c>
      <c r="J55" s="27" t="str">
        <f>E24</f>
        <v xml:space="preserve"> </v>
      </c>
      <c r="K55" s="29"/>
      <c r="L55" s="87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</row>
    <row r="56" spans="1:47" s="2" customFormat="1" ht="10.35" customHeight="1" x14ac:dyDescent="0.2">
      <c r="A56" s="29"/>
      <c r="B56" s="30"/>
      <c r="C56" s="29"/>
      <c r="D56" s="29"/>
      <c r="E56" s="29"/>
      <c r="F56" s="29"/>
      <c r="G56" s="29"/>
      <c r="H56" s="29"/>
      <c r="I56" s="29"/>
      <c r="J56" s="29"/>
      <c r="K56" s="29"/>
      <c r="L56" s="87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</row>
    <row r="57" spans="1:47" s="2" customFormat="1" ht="29.25" customHeight="1" x14ac:dyDescent="0.2">
      <c r="A57" s="29"/>
      <c r="B57" s="30"/>
      <c r="C57" s="101" t="s">
        <v>92</v>
      </c>
      <c r="D57" s="95"/>
      <c r="E57" s="95"/>
      <c r="F57" s="95"/>
      <c r="G57" s="95"/>
      <c r="H57" s="95"/>
      <c r="I57" s="95"/>
      <c r="J57" s="102" t="s">
        <v>93</v>
      </c>
      <c r="K57" s="95"/>
      <c r="L57" s="87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</row>
    <row r="58" spans="1:47" s="2" customFormat="1" ht="10.35" customHeight="1" x14ac:dyDescent="0.2">
      <c r="A58" s="29"/>
      <c r="B58" s="30"/>
      <c r="C58" s="29"/>
      <c r="D58" s="29"/>
      <c r="E58" s="29"/>
      <c r="F58" s="29"/>
      <c r="G58" s="29"/>
      <c r="H58" s="29"/>
      <c r="I58" s="29"/>
      <c r="J58" s="29"/>
      <c r="K58" s="29"/>
      <c r="L58" s="87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</row>
    <row r="59" spans="1:47" s="2" customFormat="1" ht="22.95" customHeight="1" x14ac:dyDescent="0.2">
      <c r="A59" s="29"/>
      <c r="B59" s="30"/>
      <c r="C59" s="103" t="s">
        <v>63</v>
      </c>
      <c r="D59" s="29"/>
      <c r="E59" s="29"/>
      <c r="F59" s="29"/>
      <c r="G59" s="29"/>
      <c r="H59" s="29"/>
      <c r="I59" s="29"/>
      <c r="J59" s="63">
        <f>J61+J62+J63+J64</f>
        <v>214439.46</v>
      </c>
      <c r="K59" s="29"/>
      <c r="L59" s="87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U59" s="17" t="s">
        <v>94</v>
      </c>
    </row>
    <row r="60" spans="1:47" s="9" customFormat="1" ht="25.05" customHeight="1" x14ac:dyDescent="0.2">
      <c r="B60" s="104"/>
      <c r="D60" s="105" t="s">
        <v>95</v>
      </c>
      <c r="E60" s="106"/>
      <c r="F60" s="106"/>
      <c r="G60" s="106"/>
      <c r="H60" s="106"/>
      <c r="I60" s="106"/>
      <c r="J60" s="107">
        <f>J85</f>
        <v>124000.5</v>
      </c>
      <c r="L60" s="104"/>
    </row>
    <row r="61" spans="1:47" s="10" customFormat="1" ht="19.95" customHeight="1" x14ac:dyDescent="0.2">
      <c r="B61" s="108"/>
      <c r="D61" s="109" t="s">
        <v>96</v>
      </c>
      <c r="E61" s="110"/>
      <c r="F61" s="110"/>
      <c r="G61" s="110"/>
      <c r="H61" s="110"/>
      <c r="I61" s="110"/>
      <c r="J61" s="111">
        <f>J86</f>
        <v>124000.5</v>
      </c>
      <c r="L61" s="108"/>
    </row>
    <row r="62" spans="1:47" s="10" customFormat="1" ht="19.95" customHeight="1" x14ac:dyDescent="0.2">
      <c r="B62" s="108"/>
      <c r="D62" s="109" t="s">
        <v>169</v>
      </c>
      <c r="E62" s="110"/>
      <c r="F62" s="110"/>
      <c r="G62" s="110"/>
      <c r="H62" s="110"/>
      <c r="I62" s="110"/>
      <c r="J62" s="111">
        <f>J97</f>
        <v>23880</v>
      </c>
      <c r="L62" s="108"/>
    </row>
    <row r="63" spans="1:47" s="10" customFormat="1" ht="19.95" customHeight="1" x14ac:dyDescent="0.2">
      <c r="B63" s="108"/>
      <c r="D63" s="109" t="s">
        <v>170</v>
      </c>
      <c r="E63" s="110"/>
      <c r="F63" s="110"/>
      <c r="G63" s="110"/>
      <c r="H63" s="110"/>
      <c r="I63" s="110"/>
      <c r="J63" s="111">
        <f>J102</f>
        <v>6000</v>
      </c>
      <c r="L63" s="108"/>
    </row>
    <row r="64" spans="1:47" s="10" customFormat="1" ht="19.95" customHeight="1" x14ac:dyDescent="0.2">
      <c r="B64" s="108"/>
      <c r="D64" s="109" t="s">
        <v>660</v>
      </c>
      <c r="E64" s="110"/>
      <c r="F64" s="110"/>
      <c r="G64" s="110"/>
      <c r="H64" s="110"/>
      <c r="I64" s="110"/>
      <c r="J64" s="111">
        <f>J104</f>
        <v>60558.96</v>
      </c>
      <c r="L64" s="108"/>
    </row>
    <row r="65" spans="1:31" s="2" customFormat="1" ht="21.75" customHeight="1" x14ac:dyDescent="0.2">
      <c r="A65" s="29"/>
      <c r="B65" s="30"/>
      <c r="C65" s="29"/>
      <c r="D65" s="29"/>
      <c r="E65" s="29"/>
      <c r="F65" s="29"/>
      <c r="G65" s="29"/>
      <c r="H65" s="29"/>
      <c r="I65" s="29"/>
      <c r="J65" s="29"/>
      <c r="K65" s="29"/>
      <c r="L65" s="87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s="2" customFormat="1" ht="7.05" customHeight="1" x14ac:dyDescent="0.2">
      <c r="A66" s="29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87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</row>
    <row r="70" spans="1:31" s="2" customFormat="1" ht="7.05" customHeight="1" x14ac:dyDescent="0.2">
      <c r="A70" s="29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87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</row>
    <row r="71" spans="1:31" s="2" customFormat="1" ht="25.05" customHeight="1" x14ac:dyDescent="0.2">
      <c r="A71" s="29"/>
      <c r="B71" s="30"/>
      <c r="C71" s="21" t="s">
        <v>99</v>
      </c>
      <c r="D71" s="29"/>
      <c r="E71" s="29"/>
      <c r="F71" s="29"/>
      <c r="G71" s="29"/>
      <c r="H71" s="29"/>
      <c r="I71" s="29"/>
      <c r="J71" s="29"/>
      <c r="K71" s="29"/>
      <c r="L71" s="87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</row>
    <row r="72" spans="1:31" s="2" customFormat="1" ht="7.05" customHeight="1" x14ac:dyDescent="0.2">
      <c r="A72" s="29"/>
      <c r="B72" s="30"/>
      <c r="C72" s="29"/>
      <c r="D72" s="29"/>
      <c r="E72" s="29"/>
      <c r="F72" s="29"/>
      <c r="G72" s="29"/>
      <c r="H72" s="29"/>
      <c r="I72" s="29"/>
      <c r="J72" s="29"/>
      <c r="K72" s="29"/>
      <c r="L72" s="87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</row>
    <row r="73" spans="1:31" s="2" customFormat="1" ht="12" customHeight="1" x14ac:dyDescent="0.2">
      <c r="A73" s="29"/>
      <c r="B73" s="30"/>
      <c r="C73" s="26" t="s">
        <v>15</v>
      </c>
      <c r="D73" s="29"/>
      <c r="E73" s="29"/>
      <c r="F73" s="29"/>
      <c r="G73" s="29"/>
      <c r="H73" s="29"/>
      <c r="I73" s="29"/>
      <c r="J73" s="29"/>
      <c r="K73" s="29"/>
      <c r="L73" s="87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</row>
    <row r="74" spans="1:31" s="2" customFormat="1" ht="16.5" customHeight="1" x14ac:dyDescent="0.2">
      <c r="A74" s="29"/>
      <c r="B74" s="30"/>
      <c r="C74" s="29"/>
      <c r="D74" s="29"/>
      <c r="E74" s="317" t="str">
        <f>E7</f>
        <v>Vícepráce Bukovany</v>
      </c>
      <c r="F74" s="318"/>
      <c r="G74" s="318"/>
      <c r="H74" s="318"/>
      <c r="I74" s="29"/>
      <c r="J74" s="29"/>
      <c r="K74" s="29"/>
      <c r="L74" s="87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</row>
    <row r="75" spans="1:31" s="2" customFormat="1" ht="12" customHeight="1" x14ac:dyDescent="0.2">
      <c r="A75" s="29"/>
      <c r="B75" s="30"/>
      <c r="C75" s="26" t="s">
        <v>90</v>
      </c>
      <c r="D75" s="29"/>
      <c r="E75" s="29"/>
      <c r="F75" s="29"/>
      <c r="G75" s="29"/>
      <c r="H75" s="29"/>
      <c r="I75" s="29"/>
      <c r="J75" s="29"/>
      <c r="K75" s="29"/>
      <c r="L75" s="87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</row>
    <row r="76" spans="1:31" s="2" customFormat="1" ht="16.5" customHeight="1" x14ac:dyDescent="0.2">
      <c r="A76" s="29"/>
      <c r="B76" s="30"/>
      <c r="C76" s="29"/>
      <c r="D76" s="29"/>
      <c r="E76" s="283" t="str">
        <f>E9</f>
        <v>2020-4 - opěrná stěna</v>
      </c>
      <c r="F76" s="316"/>
      <c r="G76" s="316"/>
      <c r="H76" s="316"/>
      <c r="I76" s="29"/>
      <c r="J76" s="29"/>
      <c r="K76" s="29"/>
      <c r="L76" s="87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7.05" customHeight="1" x14ac:dyDescent="0.2">
      <c r="A77" s="29"/>
      <c r="B77" s="30"/>
      <c r="C77" s="29"/>
      <c r="D77" s="29"/>
      <c r="E77" s="29"/>
      <c r="F77" s="29"/>
      <c r="G77" s="29"/>
      <c r="H77" s="29"/>
      <c r="I77" s="29"/>
      <c r="J77" s="29"/>
      <c r="K77" s="29"/>
      <c r="L77" s="87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spans="1:31" s="2" customFormat="1" ht="12" customHeight="1" x14ac:dyDescent="0.2">
      <c r="A78" s="29"/>
      <c r="B78" s="30"/>
      <c r="C78" s="26" t="s">
        <v>19</v>
      </c>
      <c r="D78" s="29"/>
      <c r="E78" s="29"/>
      <c r="F78" s="24" t="str">
        <f>F12</f>
        <v xml:space="preserve"> </v>
      </c>
      <c r="G78" s="29"/>
      <c r="H78" s="29"/>
      <c r="I78" s="26" t="s">
        <v>21</v>
      </c>
      <c r="J78" s="47">
        <f>IF(J12="","",J12)</f>
        <v>44160</v>
      </c>
      <c r="K78" s="29"/>
      <c r="L78" s="87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</row>
    <row r="79" spans="1:31" s="2" customFormat="1" ht="7.05" customHeight="1" x14ac:dyDescent="0.2">
      <c r="A79" s="29"/>
      <c r="B79" s="30"/>
      <c r="C79" s="29"/>
      <c r="D79" s="29"/>
      <c r="E79" s="29"/>
      <c r="F79" s="29"/>
      <c r="G79" s="29"/>
      <c r="H79" s="29"/>
      <c r="I79" s="29"/>
      <c r="J79" s="29"/>
      <c r="K79" s="29"/>
      <c r="L79" s="87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</row>
    <row r="80" spans="1:31" s="2" customFormat="1" ht="15.3" customHeight="1" x14ac:dyDescent="0.2">
      <c r="A80" s="29"/>
      <c r="B80" s="30"/>
      <c r="C80" s="26" t="s">
        <v>22</v>
      </c>
      <c r="D80" s="29"/>
      <c r="E80" s="29"/>
      <c r="F80" s="24" t="str">
        <f>E15</f>
        <v xml:space="preserve"> </v>
      </c>
      <c r="G80" s="29"/>
      <c r="H80" s="29"/>
      <c r="I80" s="26" t="s">
        <v>26</v>
      </c>
      <c r="J80" s="27" t="str">
        <f>E21</f>
        <v xml:space="preserve"> </v>
      </c>
      <c r="K80" s="29"/>
      <c r="L80" s="87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</row>
    <row r="81" spans="1:65" s="2" customFormat="1" ht="15.3" customHeight="1" x14ac:dyDescent="0.2">
      <c r="A81" s="29"/>
      <c r="B81" s="30"/>
      <c r="C81" s="26" t="s">
        <v>25</v>
      </c>
      <c r="D81" s="29"/>
      <c r="E81" s="29"/>
      <c r="F81" s="24" t="str">
        <f>IF(E18="","",E18)</f>
        <v xml:space="preserve"> </v>
      </c>
      <c r="G81" s="29"/>
      <c r="H81" s="29"/>
      <c r="I81" s="26" t="s">
        <v>28</v>
      </c>
      <c r="J81" s="27" t="str">
        <f>E24</f>
        <v xml:space="preserve"> </v>
      </c>
      <c r="K81" s="29"/>
      <c r="L81" s="87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65" s="2" customFormat="1" ht="10.35" customHeight="1" x14ac:dyDescent="0.2">
      <c r="A82" s="29"/>
      <c r="B82" s="30"/>
      <c r="C82" s="29"/>
      <c r="D82" s="29"/>
      <c r="E82" s="29"/>
      <c r="F82" s="29"/>
      <c r="G82" s="29"/>
      <c r="H82" s="29"/>
      <c r="I82" s="29"/>
      <c r="J82" s="29"/>
      <c r="K82" s="29"/>
      <c r="L82" s="87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65" s="11" customFormat="1" ht="29.25" customHeight="1" x14ac:dyDescent="0.2">
      <c r="A83" s="112"/>
      <c r="B83" s="113"/>
      <c r="C83" s="114" t="s">
        <v>100</v>
      </c>
      <c r="D83" s="115" t="s">
        <v>50</v>
      </c>
      <c r="E83" s="115" t="s">
        <v>46</v>
      </c>
      <c r="F83" s="115" t="s">
        <v>47</v>
      </c>
      <c r="G83" s="115" t="s">
        <v>101</v>
      </c>
      <c r="H83" s="115" t="s">
        <v>102</v>
      </c>
      <c r="I83" s="115" t="s">
        <v>103</v>
      </c>
      <c r="J83" s="115" t="s">
        <v>93</v>
      </c>
      <c r="K83" s="116" t="s">
        <v>104</v>
      </c>
      <c r="L83" s="117"/>
      <c r="M83" s="54" t="s">
        <v>3</v>
      </c>
      <c r="N83" s="55" t="s">
        <v>35</v>
      </c>
      <c r="O83" s="55" t="s">
        <v>105</v>
      </c>
      <c r="P83" s="55" t="s">
        <v>106</v>
      </c>
      <c r="Q83" s="55" t="s">
        <v>107</v>
      </c>
      <c r="R83" s="55" t="s">
        <v>108</v>
      </c>
      <c r="S83" s="55" t="s">
        <v>109</v>
      </c>
      <c r="T83" s="56" t="s">
        <v>110</v>
      </c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</row>
    <row r="84" spans="1:65" s="2" customFormat="1" ht="22.95" customHeight="1" x14ac:dyDescent="0.3">
      <c r="A84" s="29"/>
      <c r="B84" s="30"/>
      <c r="C84" s="61" t="s">
        <v>111</v>
      </c>
      <c r="D84" s="29"/>
      <c r="E84" s="29"/>
      <c r="F84" s="29"/>
      <c r="G84" s="29"/>
      <c r="H84" s="29"/>
      <c r="I84" s="29"/>
      <c r="J84" s="118">
        <f>J85+J97+J102+J104</f>
        <v>214439.46</v>
      </c>
      <c r="K84" s="29"/>
      <c r="L84" s="30"/>
      <c r="M84" s="57"/>
      <c r="N84" s="48"/>
      <c r="O84" s="58"/>
      <c r="P84" s="119">
        <f>P85</f>
        <v>392.53</v>
      </c>
      <c r="Q84" s="58"/>
      <c r="R84" s="119">
        <f>R85</f>
        <v>120.00135</v>
      </c>
      <c r="S84" s="58"/>
      <c r="T84" s="120">
        <f>T85</f>
        <v>0</v>
      </c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T84" s="17" t="s">
        <v>64</v>
      </c>
      <c r="AU84" s="17" t="s">
        <v>94</v>
      </c>
      <c r="BK84" s="121">
        <f>BK85</f>
        <v>153880.5</v>
      </c>
    </row>
    <row r="85" spans="1:65" s="12" customFormat="1" ht="25.95" customHeight="1" x14ac:dyDescent="0.25">
      <c r="B85" s="122"/>
      <c r="D85" s="123" t="s">
        <v>64</v>
      </c>
      <c r="E85" s="124" t="s">
        <v>112</v>
      </c>
      <c r="F85" s="124" t="s">
        <v>113</v>
      </c>
      <c r="J85" s="125">
        <f>J86</f>
        <v>124000.5</v>
      </c>
      <c r="L85" s="122"/>
      <c r="M85" s="126"/>
      <c r="N85" s="127"/>
      <c r="O85" s="127"/>
      <c r="P85" s="128">
        <f>P86+P97+P102</f>
        <v>392.53</v>
      </c>
      <c r="Q85" s="127"/>
      <c r="R85" s="128">
        <f>R86+R97+R102</f>
        <v>120.00135</v>
      </c>
      <c r="S85" s="127"/>
      <c r="T85" s="129">
        <f>T86+T97+T102</f>
        <v>0</v>
      </c>
      <c r="AR85" s="123" t="s">
        <v>71</v>
      </c>
      <c r="AT85" s="130" t="s">
        <v>64</v>
      </c>
      <c r="AU85" s="130" t="s">
        <v>65</v>
      </c>
      <c r="AY85" s="123" t="s">
        <v>114</v>
      </c>
      <c r="BK85" s="131">
        <f>BK86+BK97+BK102</f>
        <v>153880.5</v>
      </c>
    </row>
    <row r="86" spans="1:65" s="12" customFormat="1" ht="22.95" customHeight="1" x14ac:dyDescent="0.25">
      <c r="B86" s="122"/>
      <c r="D86" s="123" t="s">
        <v>64</v>
      </c>
      <c r="E86" s="132" t="s">
        <v>71</v>
      </c>
      <c r="F86" s="132" t="s">
        <v>115</v>
      </c>
      <c r="J86" s="133">
        <f>BK86</f>
        <v>124000.5</v>
      </c>
      <c r="L86" s="122"/>
      <c r="M86" s="126"/>
      <c r="N86" s="127"/>
      <c r="O86" s="127"/>
      <c r="P86" s="128">
        <f>SUM(P87:P96)</f>
        <v>380.04999999999995</v>
      </c>
      <c r="Q86" s="127"/>
      <c r="R86" s="128">
        <f>SUM(R87:R96)</f>
        <v>120.00135</v>
      </c>
      <c r="S86" s="127"/>
      <c r="T86" s="129">
        <f>SUM(T87:T96)</f>
        <v>0</v>
      </c>
      <c r="AR86" s="123" t="s">
        <v>71</v>
      </c>
      <c r="AT86" s="130" t="s">
        <v>64</v>
      </c>
      <c r="AU86" s="130" t="s">
        <v>71</v>
      </c>
      <c r="AY86" s="123" t="s">
        <v>114</v>
      </c>
      <c r="BK86" s="131">
        <f>SUM(BK87:BK96)</f>
        <v>124000.5</v>
      </c>
    </row>
    <row r="87" spans="1:65" s="2" customFormat="1" ht="16.5" customHeight="1" x14ac:dyDescent="0.2">
      <c r="A87" s="29"/>
      <c r="B87" s="134"/>
      <c r="C87" s="135" t="s">
        <v>71</v>
      </c>
      <c r="D87" s="135" t="s">
        <v>116</v>
      </c>
      <c r="E87" s="136" t="s">
        <v>359</v>
      </c>
      <c r="F87" s="269" t="s">
        <v>360</v>
      </c>
      <c r="G87" s="138" t="s">
        <v>361</v>
      </c>
      <c r="H87" s="139">
        <v>45</v>
      </c>
      <c r="I87" s="140">
        <v>72.900000000000006</v>
      </c>
      <c r="J87" s="140">
        <f t="shared" ref="J87:J96" si="0">ROUND(I87*H87,2)</f>
        <v>3280.5</v>
      </c>
      <c r="K87" s="137" t="s">
        <v>120</v>
      </c>
      <c r="L87" s="30"/>
      <c r="M87" s="141" t="s">
        <v>3</v>
      </c>
      <c r="N87" s="142" t="s">
        <v>36</v>
      </c>
      <c r="O87" s="143">
        <v>0.184</v>
      </c>
      <c r="P87" s="143">
        <f t="shared" ref="P87:P96" si="1">O87*H87</f>
        <v>8.2799999999999994</v>
      </c>
      <c r="Q87" s="143">
        <v>3.0000000000000001E-5</v>
      </c>
      <c r="R87" s="143">
        <f t="shared" ref="R87:R96" si="2">Q87*H87</f>
        <v>1.3500000000000001E-3</v>
      </c>
      <c r="S87" s="143">
        <v>0</v>
      </c>
      <c r="T87" s="144">
        <f t="shared" ref="T87:T96" si="3">S87*H87</f>
        <v>0</v>
      </c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R87" s="145" t="s">
        <v>121</v>
      </c>
      <c r="AT87" s="145" t="s">
        <v>116</v>
      </c>
      <c r="AU87" s="145" t="s">
        <v>73</v>
      </c>
      <c r="AY87" s="17" t="s">
        <v>114</v>
      </c>
      <c r="BE87" s="146">
        <f t="shared" ref="BE87:BE96" si="4">IF(N87="základní",J87,0)</f>
        <v>3280.5</v>
      </c>
      <c r="BF87" s="146">
        <f t="shared" ref="BF87:BF96" si="5">IF(N87="snížená",J87,0)</f>
        <v>0</v>
      </c>
      <c r="BG87" s="146">
        <f t="shared" ref="BG87:BG96" si="6">IF(N87="zákl. přenesená",J87,0)</f>
        <v>0</v>
      </c>
      <c r="BH87" s="146">
        <f t="shared" ref="BH87:BH96" si="7">IF(N87="sníž. přenesená",J87,0)</f>
        <v>0</v>
      </c>
      <c r="BI87" s="146">
        <f t="shared" ref="BI87:BI96" si="8">IF(N87="nulová",J87,0)</f>
        <v>0</v>
      </c>
      <c r="BJ87" s="17" t="s">
        <v>71</v>
      </c>
      <c r="BK87" s="146">
        <f t="shared" ref="BK87:BK96" si="9">ROUND(I87*H87,2)</f>
        <v>3280.5</v>
      </c>
      <c r="BL87" s="17" t="s">
        <v>121</v>
      </c>
      <c r="BM87" s="145" t="s">
        <v>362</v>
      </c>
    </row>
    <row r="88" spans="1:65" s="2" customFormat="1" ht="16.5" customHeight="1" x14ac:dyDescent="0.2">
      <c r="A88" s="29"/>
      <c r="B88" s="134"/>
      <c r="C88" s="162" t="s">
        <v>161</v>
      </c>
      <c r="D88" s="162" t="s">
        <v>128</v>
      </c>
      <c r="E88" s="163" t="s">
        <v>363</v>
      </c>
      <c r="F88" s="270" t="s">
        <v>364</v>
      </c>
      <c r="G88" s="165" t="s">
        <v>255</v>
      </c>
      <c r="H88" s="166">
        <v>110</v>
      </c>
      <c r="I88" s="167">
        <v>335</v>
      </c>
      <c r="J88" s="167">
        <f t="shared" si="0"/>
        <v>36850</v>
      </c>
      <c r="K88" s="164" t="s">
        <v>365</v>
      </c>
      <c r="L88" s="168"/>
      <c r="M88" s="169" t="s">
        <v>3</v>
      </c>
      <c r="N88" s="170" t="s">
        <v>36</v>
      </c>
      <c r="O88" s="143">
        <v>0</v>
      </c>
      <c r="P88" s="143">
        <f t="shared" si="1"/>
        <v>0</v>
      </c>
      <c r="Q88" s="143">
        <v>1</v>
      </c>
      <c r="R88" s="143">
        <f t="shared" si="2"/>
        <v>110</v>
      </c>
      <c r="S88" s="143">
        <v>0</v>
      </c>
      <c r="T88" s="144">
        <f t="shared" si="3"/>
        <v>0</v>
      </c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R88" s="145" t="s">
        <v>132</v>
      </c>
      <c r="AT88" s="145" t="s">
        <v>128</v>
      </c>
      <c r="AU88" s="145" t="s">
        <v>73</v>
      </c>
      <c r="AY88" s="17" t="s">
        <v>114</v>
      </c>
      <c r="BE88" s="146">
        <f t="shared" si="4"/>
        <v>36850</v>
      </c>
      <c r="BF88" s="146">
        <f t="shared" si="5"/>
        <v>0</v>
      </c>
      <c r="BG88" s="146">
        <f t="shared" si="6"/>
        <v>0</v>
      </c>
      <c r="BH88" s="146">
        <f t="shared" si="7"/>
        <v>0</v>
      </c>
      <c r="BI88" s="146">
        <f t="shared" si="8"/>
        <v>0</v>
      </c>
      <c r="BJ88" s="17" t="s">
        <v>71</v>
      </c>
      <c r="BK88" s="146">
        <f t="shared" si="9"/>
        <v>36850</v>
      </c>
      <c r="BL88" s="17" t="s">
        <v>121</v>
      </c>
      <c r="BM88" s="145" t="s">
        <v>366</v>
      </c>
    </row>
    <row r="89" spans="1:65" s="2" customFormat="1" ht="16.5" customHeight="1" x14ac:dyDescent="0.2">
      <c r="A89" s="29"/>
      <c r="B89" s="134"/>
      <c r="C89" s="162" t="s">
        <v>215</v>
      </c>
      <c r="D89" s="162" t="s">
        <v>128</v>
      </c>
      <c r="E89" s="163" t="s">
        <v>367</v>
      </c>
      <c r="F89" s="270" t="s">
        <v>368</v>
      </c>
      <c r="G89" s="165" t="s">
        <v>255</v>
      </c>
      <c r="H89" s="166">
        <v>10</v>
      </c>
      <c r="I89" s="167">
        <v>237</v>
      </c>
      <c r="J89" s="167">
        <f t="shared" si="0"/>
        <v>2370</v>
      </c>
      <c r="K89" s="164" t="s">
        <v>365</v>
      </c>
      <c r="L89" s="168"/>
      <c r="M89" s="169" t="s">
        <v>3</v>
      </c>
      <c r="N89" s="170" t="s">
        <v>36</v>
      </c>
      <c r="O89" s="143">
        <v>0</v>
      </c>
      <c r="P89" s="143">
        <f t="shared" si="1"/>
        <v>0</v>
      </c>
      <c r="Q89" s="143">
        <v>1</v>
      </c>
      <c r="R89" s="143">
        <f t="shared" si="2"/>
        <v>10</v>
      </c>
      <c r="S89" s="143">
        <v>0</v>
      </c>
      <c r="T89" s="144">
        <f t="shared" si="3"/>
        <v>0</v>
      </c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R89" s="145" t="s">
        <v>132</v>
      </c>
      <c r="AT89" s="145" t="s">
        <v>128</v>
      </c>
      <c r="AU89" s="145" t="s">
        <v>73</v>
      </c>
      <c r="AY89" s="17" t="s">
        <v>114</v>
      </c>
      <c r="BE89" s="146">
        <f t="shared" si="4"/>
        <v>2370</v>
      </c>
      <c r="BF89" s="146">
        <f t="shared" si="5"/>
        <v>0</v>
      </c>
      <c r="BG89" s="146">
        <f t="shared" si="6"/>
        <v>0</v>
      </c>
      <c r="BH89" s="146">
        <f t="shared" si="7"/>
        <v>0</v>
      </c>
      <c r="BI89" s="146">
        <f t="shared" si="8"/>
        <v>0</v>
      </c>
      <c r="BJ89" s="17" t="s">
        <v>71</v>
      </c>
      <c r="BK89" s="146">
        <f t="shared" si="9"/>
        <v>2370</v>
      </c>
      <c r="BL89" s="17" t="s">
        <v>121</v>
      </c>
      <c r="BM89" s="145" t="s">
        <v>369</v>
      </c>
    </row>
    <row r="90" spans="1:65" s="2" customFormat="1" ht="16.5" customHeight="1" x14ac:dyDescent="0.2">
      <c r="A90" s="29"/>
      <c r="B90" s="134"/>
      <c r="C90" s="135" t="s">
        <v>73</v>
      </c>
      <c r="D90" s="135" t="s">
        <v>116</v>
      </c>
      <c r="E90" s="136" t="s">
        <v>117</v>
      </c>
      <c r="F90" s="269" t="s">
        <v>370</v>
      </c>
      <c r="G90" s="138" t="s">
        <v>119</v>
      </c>
      <c r="H90" s="139">
        <v>50</v>
      </c>
      <c r="I90" s="140">
        <v>850</v>
      </c>
      <c r="J90" s="140">
        <f t="shared" si="0"/>
        <v>42500</v>
      </c>
      <c r="K90" s="137" t="s">
        <v>120</v>
      </c>
      <c r="L90" s="30"/>
      <c r="M90" s="141" t="s">
        <v>3</v>
      </c>
      <c r="N90" s="142" t="s">
        <v>36</v>
      </c>
      <c r="O90" s="143">
        <v>5.2229999999999999</v>
      </c>
      <c r="P90" s="143">
        <f t="shared" si="1"/>
        <v>261.14999999999998</v>
      </c>
      <c r="Q90" s="143">
        <v>0</v>
      </c>
      <c r="R90" s="143">
        <f t="shared" si="2"/>
        <v>0</v>
      </c>
      <c r="S90" s="143">
        <v>0</v>
      </c>
      <c r="T90" s="144">
        <f t="shared" si="3"/>
        <v>0</v>
      </c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R90" s="145" t="s">
        <v>121</v>
      </c>
      <c r="AT90" s="145" t="s">
        <v>116</v>
      </c>
      <c r="AU90" s="145" t="s">
        <v>73</v>
      </c>
      <c r="AY90" s="17" t="s">
        <v>114</v>
      </c>
      <c r="BE90" s="146">
        <f t="shared" si="4"/>
        <v>42500</v>
      </c>
      <c r="BF90" s="146">
        <f t="shared" si="5"/>
        <v>0</v>
      </c>
      <c r="BG90" s="146">
        <f t="shared" si="6"/>
        <v>0</v>
      </c>
      <c r="BH90" s="146">
        <f t="shared" si="7"/>
        <v>0</v>
      </c>
      <c r="BI90" s="146">
        <f t="shared" si="8"/>
        <v>0</v>
      </c>
      <c r="BJ90" s="17" t="s">
        <v>71</v>
      </c>
      <c r="BK90" s="146">
        <f t="shared" si="9"/>
        <v>42500</v>
      </c>
      <c r="BL90" s="17" t="s">
        <v>121</v>
      </c>
      <c r="BM90" s="145" t="s">
        <v>371</v>
      </c>
    </row>
    <row r="91" spans="1:65" s="2" customFormat="1" ht="21.75" customHeight="1" x14ac:dyDescent="0.2">
      <c r="A91" s="29"/>
      <c r="B91" s="134"/>
      <c r="C91" s="135" t="s">
        <v>121</v>
      </c>
      <c r="D91" s="135" t="s">
        <v>116</v>
      </c>
      <c r="E91" s="136" t="s">
        <v>372</v>
      </c>
      <c r="F91" s="269" t="s">
        <v>373</v>
      </c>
      <c r="G91" s="138" t="s">
        <v>119</v>
      </c>
      <c r="H91" s="139">
        <v>10</v>
      </c>
      <c r="I91" s="140">
        <v>1200</v>
      </c>
      <c r="J91" s="140">
        <f t="shared" si="0"/>
        <v>12000</v>
      </c>
      <c r="K91" s="137" t="s">
        <v>365</v>
      </c>
      <c r="L91" s="30"/>
      <c r="M91" s="141" t="s">
        <v>3</v>
      </c>
      <c r="N91" s="142" t="s">
        <v>36</v>
      </c>
      <c r="O91" s="143">
        <v>4.2880000000000003</v>
      </c>
      <c r="P91" s="143">
        <f t="shared" si="1"/>
        <v>42.88</v>
      </c>
      <c r="Q91" s="143">
        <v>0</v>
      </c>
      <c r="R91" s="143">
        <f t="shared" si="2"/>
        <v>0</v>
      </c>
      <c r="S91" s="143">
        <v>0</v>
      </c>
      <c r="T91" s="144">
        <f t="shared" si="3"/>
        <v>0</v>
      </c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R91" s="145" t="s">
        <v>121</v>
      </c>
      <c r="AT91" s="145" t="s">
        <v>116</v>
      </c>
      <c r="AU91" s="145" t="s">
        <v>73</v>
      </c>
      <c r="AY91" s="17" t="s">
        <v>114</v>
      </c>
      <c r="BE91" s="146">
        <f t="shared" si="4"/>
        <v>12000</v>
      </c>
      <c r="BF91" s="146">
        <f t="shared" si="5"/>
        <v>0</v>
      </c>
      <c r="BG91" s="146">
        <f t="shared" si="6"/>
        <v>0</v>
      </c>
      <c r="BH91" s="146">
        <f t="shared" si="7"/>
        <v>0</v>
      </c>
      <c r="BI91" s="146">
        <f t="shared" si="8"/>
        <v>0</v>
      </c>
      <c r="BJ91" s="17" t="s">
        <v>71</v>
      </c>
      <c r="BK91" s="146">
        <f t="shared" si="9"/>
        <v>12000</v>
      </c>
      <c r="BL91" s="17" t="s">
        <v>121</v>
      </c>
      <c r="BM91" s="145" t="s">
        <v>374</v>
      </c>
    </row>
    <row r="92" spans="1:65" s="2" customFormat="1" ht="16.5" customHeight="1" x14ac:dyDescent="0.2">
      <c r="A92" s="29"/>
      <c r="B92" s="134"/>
      <c r="C92" s="135" t="s">
        <v>149</v>
      </c>
      <c r="D92" s="135" t="s">
        <v>116</v>
      </c>
      <c r="E92" s="136" t="s">
        <v>182</v>
      </c>
      <c r="F92" s="269" t="s">
        <v>138</v>
      </c>
      <c r="G92" s="138" t="s">
        <v>119</v>
      </c>
      <c r="H92" s="139">
        <v>60</v>
      </c>
      <c r="I92" s="140">
        <v>80</v>
      </c>
      <c r="J92" s="140">
        <f t="shared" si="0"/>
        <v>4800</v>
      </c>
      <c r="K92" s="137" t="s">
        <v>365</v>
      </c>
      <c r="L92" s="30"/>
      <c r="M92" s="141" t="s">
        <v>3</v>
      </c>
      <c r="N92" s="142" t="s">
        <v>36</v>
      </c>
      <c r="O92" s="143">
        <v>0.34499999999999997</v>
      </c>
      <c r="P92" s="143">
        <f t="shared" si="1"/>
        <v>20.7</v>
      </c>
      <c r="Q92" s="143">
        <v>0</v>
      </c>
      <c r="R92" s="143">
        <f t="shared" si="2"/>
        <v>0</v>
      </c>
      <c r="S92" s="143">
        <v>0</v>
      </c>
      <c r="T92" s="144">
        <f t="shared" si="3"/>
        <v>0</v>
      </c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R92" s="145" t="s">
        <v>121</v>
      </c>
      <c r="AT92" s="145" t="s">
        <v>116</v>
      </c>
      <c r="AU92" s="145" t="s">
        <v>73</v>
      </c>
      <c r="AY92" s="17" t="s">
        <v>114</v>
      </c>
      <c r="BE92" s="146">
        <f t="shared" si="4"/>
        <v>4800</v>
      </c>
      <c r="BF92" s="146">
        <f t="shared" si="5"/>
        <v>0</v>
      </c>
      <c r="BG92" s="146">
        <f t="shared" si="6"/>
        <v>0</v>
      </c>
      <c r="BH92" s="146">
        <f t="shared" si="7"/>
        <v>0</v>
      </c>
      <c r="BI92" s="146">
        <f t="shared" si="8"/>
        <v>0</v>
      </c>
      <c r="BJ92" s="17" t="s">
        <v>71</v>
      </c>
      <c r="BK92" s="146">
        <f t="shared" si="9"/>
        <v>4800</v>
      </c>
      <c r="BL92" s="17" t="s">
        <v>121</v>
      </c>
      <c r="BM92" s="145" t="s">
        <v>375</v>
      </c>
    </row>
    <row r="93" spans="1:65" s="2" customFormat="1" ht="16.5" customHeight="1" x14ac:dyDescent="0.2">
      <c r="A93" s="29"/>
      <c r="B93" s="134"/>
      <c r="C93" s="135" t="s">
        <v>145</v>
      </c>
      <c r="D93" s="135" t="s">
        <v>116</v>
      </c>
      <c r="E93" s="136" t="s">
        <v>185</v>
      </c>
      <c r="F93" s="269" t="s">
        <v>186</v>
      </c>
      <c r="G93" s="138" t="s">
        <v>119</v>
      </c>
      <c r="H93" s="139">
        <v>60</v>
      </c>
      <c r="I93" s="140">
        <v>100</v>
      </c>
      <c r="J93" s="140">
        <f t="shared" si="0"/>
        <v>6000</v>
      </c>
      <c r="K93" s="137" t="s">
        <v>365</v>
      </c>
      <c r="L93" s="30"/>
      <c r="M93" s="141" t="s">
        <v>3</v>
      </c>
      <c r="N93" s="142" t="s">
        <v>36</v>
      </c>
      <c r="O93" s="143">
        <v>8.3000000000000004E-2</v>
      </c>
      <c r="P93" s="143">
        <f t="shared" si="1"/>
        <v>4.9800000000000004</v>
      </c>
      <c r="Q93" s="143">
        <v>0</v>
      </c>
      <c r="R93" s="143">
        <f t="shared" si="2"/>
        <v>0</v>
      </c>
      <c r="S93" s="143">
        <v>0</v>
      </c>
      <c r="T93" s="144">
        <f t="shared" si="3"/>
        <v>0</v>
      </c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R93" s="145" t="s">
        <v>121</v>
      </c>
      <c r="AT93" s="145" t="s">
        <v>116</v>
      </c>
      <c r="AU93" s="145" t="s">
        <v>73</v>
      </c>
      <c r="AY93" s="17" t="s">
        <v>114</v>
      </c>
      <c r="BE93" s="146">
        <f t="shared" si="4"/>
        <v>6000</v>
      </c>
      <c r="BF93" s="146">
        <f t="shared" si="5"/>
        <v>0</v>
      </c>
      <c r="BG93" s="146">
        <f t="shared" si="6"/>
        <v>0</v>
      </c>
      <c r="BH93" s="146">
        <f t="shared" si="7"/>
        <v>0</v>
      </c>
      <c r="BI93" s="146">
        <f t="shared" si="8"/>
        <v>0</v>
      </c>
      <c r="BJ93" s="17" t="s">
        <v>71</v>
      </c>
      <c r="BK93" s="146">
        <f t="shared" si="9"/>
        <v>6000</v>
      </c>
      <c r="BL93" s="17" t="s">
        <v>121</v>
      </c>
      <c r="BM93" s="145" t="s">
        <v>376</v>
      </c>
    </row>
    <row r="94" spans="1:65" s="2" customFormat="1" ht="16.5" customHeight="1" x14ac:dyDescent="0.2">
      <c r="A94" s="29"/>
      <c r="B94" s="134"/>
      <c r="C94" s="135" t="s">
        <v>127</v>
      </c>
      <c r="D94" s="135" t="s">
        <v>116</v>
      </c>
      <c r="E94" s="136" t="s">
        <v>189</v>
      </c>
      <c r="F94" s="269" t="s">
        <v>190</v>
      </c>
      <c r="G94" s="138" t="s">
        <v>119</v>
      </c>
      <c r="H94" s="139">
        <v>600</v>
      </c>
      <c r="I94" s="140">
        <v>10</v>
      </c>
      <c r="J94" s="140">
        <f t="shared" si="0"/>
        <v>6000</v>
      </c>
      <c r="K94" s="137" t="s">
        <v>365</v>
      </c>
      <c r="L94" s="30"/>
      <c r="M94" s="141" t="s">
        <v>3</v>
      </c>
      <c r="N94" s="142" t="s">
        <v>36</v>
      </c>
      <c r="O94" s="143">
        <v>4.0000000000000001E-3</v>
      </c>
      <c r="P94" s="143">
        <f t="shared" si="1"/>
        <v>2.4</v>
      </c>
      <c r="Q94" s="143">
        <v>0</v>
      </c>
      <c r="R94" s="143">
        <f t="shared" si="2"/>
        <v>0</v>
      </c>
      <c r="S94" s="143">
        <v>0</v>
      </c>
      <c r="T94" s="144">
        <f t="shared" si="3"/>
        <v>0</v>
      </c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R94" s="145" t="s">
        <v>121</v>
      </c>
      <c r="AT94" s="145" t="s">
        <v>116</v>
      </c>
      <c r="AU94" s="145" t="s">
        <v>73</v>
      </c>
      <c r="AY94" s="17" t="s">
        <v>114</v>
      </c>
      <c r="BE94" s="146">
        <f t="shared" si="4"/>
        <v>6000</v>
      </c>
      <c r="BF94" s="146">
        <f t="shared" si="5"/>
        <v>0</v>
      </c>
      <c r="BG94" s="146">
        <f t="shared" si="6"/>
        <v>0</v>
      </c>
      <c r="BH94" s="146">
        <f t="shared" si="7"/>
        <v>0</v>
      </c>
      <c r="BI94" s="146">
        <f t="shared" si="8"/>
        <v>0</v>
      </c>
      <c r="BJ94" s="17" t="s">
        <v>71</v>
      </c>
      <c r="BK94" s="146">
        <f t="shared" si="9"/>
        <v>6000</v>
      </c>
      <c r="BL94" s="17" t="s">
        <v>121</v>
      </c>
      <c r="BM94" s="145" t="s">
        <v>377</v>
      </c>
    </row>
    <row r="95" spans="1:65" s="2" customFormat="1" ht="16.5" customHeight="1" x14ac:dyDescent="0.2">
      <c r="A95" s="29"/>
      <c r="B95" s="134"/>
      <c r="C95" s="135" t="s">
        <v>156</v>
      </c>
      <c r="D95" s="135" t="s">
        <v>116</v>
      </c>
      <c r="E95" s="136" t="s">
        <v>193</v>
      </c>
      <c r="F95" s="269" t="s">
        <v>194</v>
      </c>
      <c r="G95" s="138" t="s">
        <v>119</v>
      </c>
      <c r="H95" s="139">
        <v>60</v>
      </c>
      <c r="I95" s="140">
        <v>150</v>
      </c>
      <c r="J95" s="140">
        <f t="shared" si="0"/>
        <v>9000</v>
      </c>
      <c r="K95" s="137" t="s">
        <v>365</v>
      </c>
      <c r="L95" s="30"/>
      <c r="M95" s="141" t="s">
        <v>3</v>
      </c>
      <c r="N95" s="142" t="s">
        <v>36</v>
      </c>
      <c r="O95" s="143">
        <v>0.65200000000000002</v>
      </c>
      <c r="P95" s="143">
        <f t="shared" si="1"/>
        <v>39.120000000000005</v>
      </c>
      <c r="Q95" s="143">
        <v>0</v>
      </c>
      <c r="R95" s="143">
        <f t="shared" si="2"/>
        <v>0</v>
      </c>
      <c r="S95" s="143">
        <v>0</v>
      </c>
      <c r="T95" s="144">
        <f t="shared" si="3"/>
        <v>0</v>
      </c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R95" s="145" t="s">
        <v>121</v>
      </c>
      <c r="AT95" s="145" t="s">
        <v>116</v>
      </c>
      <c r="AU95" s="145" t="s">
        <v>73</v>
      </c>
      <c r="AY95" s="17" t="s">
        <v>114</v>
      </c>
      <c r="BE95" s="146">
        <f t="shared" si="4"/>
        <v>9000</v>
      </c>
      <c r="BF95" s="146">
        <f t="shared" si="5"/>
        <v>0</v>
      </c>
      <c r="BG95" s="146">
        <f t="shared" si="6"/>
        <v>0</v>
      </c>
      <c r="BH95" s="146">
        <f t="shared" si="7"/>
        <v>0</v>
      </c>
      <c r="BI95" s="146">
        <f t="shared" si="8"/>
        <v>0</v>
      </c>
      <c r="BJ95" s="17" t="s">
        <v>71</v>
      </c>
      <c r="BK95" s="146">
        <f t="shared" si="9"/>
        <v>9000</v>
      </c>
      <c r="BL95" s="17" t="s">
        <v>121</v>
      </c>
      <c r="BM95" s="145" t="s">
        <v>378</v>
      </c>
    </row>
    <row r="96" spans="1:65" s="2" customFormat="1" ht="16.5" customHeight="1" x14ac:dyDescent="0.2">
      <c r="A96" s="29"/>
      <c r="B96" s="134"/>
      <c r="C96" s="135" t="s">
        <v>132</v>
      </c>
      <c r="D96" s="135" t="s">
        <v>116</v>
      </c>
      <c r="E96" s="136" t="s">
        <v>196</v>
      </c>
      <c r="F96" s="269" t="s">
        <v>379</v>
      </c>
      <c r="G96" s="138" t="s">
        <v>119</v>
      </c>
      <c r="H96" s="139">
        <v>60</v>
      </c>
      <c r="I96" s="140">
        <v>20</v>
      </c>
      <c r="J96" s="140">
        <f t="shared" si="0"/>
        <v>1200</v>
      </c>
      <c r="K96" s="137" t="s">
        <v>365</v>
      </c>
      <c r="L96" s="30"/>
      <c r="M96" s="141" t="s">
        <v>3</v>
      </c>
      <c r="N96" s="142" t="s">
        <v>36</v>
      </c>
      <c r="O96" s="143">
        <v>8.9999999999999993E-3</v>
      </c>
      <c r="P96" s="143">
        <f t="shared" si="1"/>
        <v>0.53999999999999992</v>
      </c>
      <c r="Q96" s="143">
        <v>0</v>
      </c>
      <c r="R96" s="143">
        <f t="shared" si="2"/>
        <v>0</v>
      </c>
      <c r="S96" s="143">
        <v>0</v>
      </c>
      <c r="T96" s="144">
        <f t="shared" si="3"/>
        <v>0</v>
      </c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R96" s="145" t="s">
        <v>121</v>
      </c>
      <c r="AT96" s="145" t="s">
        <v>116</v>
      </c>
      <c r="AU96" s="145" t="s">
        <v>73</v>
      </c>
      <c r="AY96" s="17" t="s">
        <v>114</v>
      </c>
      <c r="BE96" s="146">
        <f t="shared" si="4"/>
        <v>1200</v>
      </c>
      <c r="BF96" s="146">
        <f t="shared" si="5"/>
        <v>0</v>
      </c>
      <c r="BG96" s="146">
        <f t="shared" si="6"/>
        <v>0</v>
      </c>
      <c r="BH96" s="146">
        <f t="shared" si="7"/>
        <v>0</v>
      </c>
      <c r="BI96" s="146">
        <f t="shared" si="8"/>
        <v>0</v>
      </c>
      <c r="BJ96" s="17" t="s">
        <v>71</v>
      </c>
      <c r="BK96" s="146">
        <f t="shared" si="9"/>
        <v>1200</v>
      </c>
      <c r="BL96" s="17" t="s">
        <v>121</v>
      </c>
      <c r="BM96" s="145" t="s">
        <v>380</v>
      </c>
    </row>
    <row r="97" spans="1:65" s="12" customFormat="1" ht="22.95" customHeight="1" x14ac:dyDescent="0.25">
      <c r="B97" s="122"/>
      <c r="D97" s="123" t="s">
        <v>64</v>
      </c>
      <c r="E97" s="132" t="s">
        <v>251</v>
      </c>
      <c r="F97" s="271" t="s">
        <v>252</v>
      </c>
      <c r="J97" s="133">
        <f>BK97</f>
        <v>23880</v>
      </c>
      <c r="L97" s="122"/>
      <c r="M97" s="126"/>
      <c r="N97" s="127"/>
      <c r="O97" s="127"/>
      <c r="P97" s="128">
        <f>SUM(P98:P101)</f>
        <v>4.5600000000000005</v>
      </c>
      <c r="Q97" s="127"/>
      <c r="R97" s="128">
        <f>SUM(R98:R101)</f>
        <v>0</v>
      </c>
      <c r="S97" s="127"/>
      <c r="T97" s="129">
        <f>SUM(T98:T101)</f>
        <v>0</v>
      </c>
      <c r="AR97" s="123" t="s">
        <v>71</v>
      </c>
      <c r="AT97" s="130" t="s">
        <v>64</v>
      </c>
      <c r="AU97" s="130" t="s">
        <v>71</v>
      </c>
      <c r="AY97" s="123" t="s">
        <v>114</v>
      </c>
      <c r="BK97" s="131">
        <f>SUM(BK98:BK101)</f>
        <v>23880</v>
      </c>
    </row>
    <row r="98" spans="1:65" s="2" customFormat="1" ht="16.5" customHeight="1" x14ac:dyDescent="0.2">
      <c r="A98" s="29"/>
      <c r="B98" s="134"/>
      <c r="C98" s="135" t="s">
        <v>223</v>
      </c>
      <c r="D98" s="135" t="s">
        <v>116</v>
      </c>
      <c r="E98" s="136" t="s">
        <v>349</v>
      </c>
      <c r="F98" s="269" t="s">
        <v>350</v>
      </c>
      <c r="G98" s="138" t="s">
        <v>255</v>
      </c>
      <c r="H98" s="139">
        <v>2280</v>
      </c>
      <c r="I98" s="140">
        <v>5</v>
      </c>
      <c r="J98" s="140">
        <f>ROUND(I98*H98,2)</f>
        <v>11400</v>
      </c>
      <c r="K98" s="137" t="s">
        <v>365</v>
      </c>
      <c r="L98" s="30"/>
      <c r="M98" s="141" t="s">
        <v>3</v>
      </c>
      <c r="N98" s="142" t="s">
        <v>36</v>
      </c>
      <c r="O98" s="143">
        <v>2E-3</v>
      </c>
      <c r="P98" s="143">
        <f>O98*H98</f>
        <v>4.5600000000000005</v>
      </c>
      <c r="Q98" s="143">
        <v>0</v>
      </c>
      <c r="R98" s="143">
        <f>Q98*H98</f>
        <v>0</v>
      </c>
      <c r="S98" s="143">
        <v>0</v>
      </c>
      <c r="T98" s="144">
        <f>S98*H98</f>
        <v>0</v>
      </c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R98" s="145" t="s">
        <v>121</v>
      </c>
      <c r="AT98" s="145" t="s">
        <v>116</v>
      </c>
      <c r="AU98" s="145" t="s">
        <v>73</v>
      </c>
      <c r="AY98" s="17" t="s">
        <v>114</v>
      </c>
      <c r="BE98" s="146">
        <f>IF(N98="základní",J98,0)</f>
        <v>11400</v>
      </c>
      <c r="BF98" s="146">
        <f>IF(N98="snížená",J98,0)</f>
        <v>0</v>
      </c>
      <c r="BG98" s="146">
        <f>IF(N98="zákl. přenesená",J98,0)</f>
        <v>0</v>
      </c>
      <c r="BH98" s="146">
        <f>IF(N98="sníž. přenesená",J98,0)</f>
        <v>0</v>
      </c>
      <c r="BI98" s="146">
        <f>IF(N98="nulová",J98,0)</f>
        <v>0</v>
      </c>
      <c r="BJ98" s="17" t="s">
        <v>71</v>
      </c>
      <c r="BK98" s="146">
        <f>ROUND(I98*H98,2)</f>
        <v>11400</v>
      </c>
      <c r="BL98" s="17" t="s">
        <v>121</v>
      </c>
      <c r="BM98" s="145" t="s">
        <v>381</v>
      </c>
    </row>
    <row r="99" spans="1:65" s="13" customFormat="1" x14ac:dyDescent="0.2">
      <c r="B99" s="147"/>
      <c r="D99" s="148" t="s">
        <v>123</v>
      </c>
      <c r="E99" s="149" t="s">
        <v>3</v>
      </c>
      <c r="F99" s="272" t="s">
        <v>382</v>
      </c>
      <c r="H99" s="151">
        <v>2280</v>
      </c>
      <c r="L99" s="147"/>
      <c r="M99" s="152"/>
      <c r="N99" s="153"/>
      <c r="O99" s="153"/>
      <c r="P99" s="153"/>
      <c r="Q99" s="153"/>
      <c r="R99" s="153"/>
      <c r="S99" s="153"/>
      <c r="T99" s="154"/>
      <c r="AT99" s="149" t="s">
        <v>123</v>
      </c>
      <c r="AU99" s="149" t="s">
        <v>73</v>
      </c>
      <c r="AV99" s="13" t="s">
        <v>73</v>
      </c>
      <c r="AW99" s="13" t="s">
        <v>27</v>
      </c>
      <c r="AX99" s="13" t="s">
        <v>71</v>
      </c>
      <c r="AY99" s="149" t="s">
        <v>114</v>
      </c>
    </row>
    <row r="100" spans="1:65" s="2" customFormat="1" ht="16.5" customHeight="1" x14ac:dyDescent="0.2">
      <c r="A100" s="29"/>
      <c r="B100" s="134"/>
      <c r="C100" s="135" t="s">
        <v>140</v>
      </c>
      <c r="D100" s="135" t="s">
        <v>116</v>
      </c>
      <c r="E100" s="136" t="s">
        <v>267</v>
      </c>
      <c r="F100" s="269" t="s">
        <v>268</v>
      </c>
      <c r="G100" s="138" t="s">
        <v>255</v>
      </c>
      <c r="H100" s="139">
        <v>96</v>
      </c>
      <c r="I100" s="140">
        <v>130</v>
      </c>
      <c r="J100" s="140">
        <f>ROUND(I100*H100,2)</f>
        <v>12480</v>
      </c>
      <c r="K100" s="137" t="s">
        <v>365</v>
      </c>
      <c r="L100" s="30"/>
      <c r="M100" s="141" t="s">
        <v>3</v>
      </c>
      <c r="N100" s="142" t="s">
        <v>36</v>
      </c>
      <c r="O100" s="143">
        <v>0</v>
      </c>
      <c r="P100" s="143">
        <f>O100*H100</f>
        <v>0</v>
      </c>
      <c r="Q100" s="143">
        <v>0</v>
      </c>
      <c r="R100" s="143">
        <f>Q100*H100</f>
        <v>0</v>
      </c>
      <c r="S100" s="143">
        <v>0</v>
      </c>
      <c r="T100" s="144">
        <f>S100*H100</f>
        <v>0</v>
      </c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R100" s="145" t="s">
        <v>121</v>
      </c>
      <c r="AT100" s="145" t="s">
        <v>116</v>
      </c>
      <c r="AU100" s="145" t="s">
        <v>73</v>
      </c>
      <c r="AY100" s="17" t="s">
        <v>114</v>
      </c>
      <c r="BE100" s="146">
        <f>IF(N100="základní",J100,0)</f>
        <v>12480</v>
      </c>
      <c r="BF100" s="146">
        <f>IF(N100="snížená",J100,0)</f>
        <v>0</v>
      </c>
      <c r="BG100" s="146">
        <f>IF(N100="zákl. přenesená",J100,0)</f>
        <v>0</v>
      </c>
      <c r="BH100" s="146">
        <f>IF(N100="sníž. přenesená",J100,0)</f>
        <v>0</v>
      </c>
      <c r="BI100" s="146">
        <f>IF(N100="nulová",J100,0)</f>
        <v>0</v>
      </c>
      <c r="BJ100" s="17" t="s">
        <v>71</v>
      </c>
      <c r="BK100" s="146">
        <f>ROUND(I100*H100,2)</f>
        <v>12480</v>
      </c>
      <c r="BL100" s="17" t="s">
        <v>121</v>
      </c>
      <c r="BM100" s="145" t="s">
        <v>383</v>
      </c>
    </row>
    <row r="101" spans="1:65" s="13" customFormat="1" x14ac:dyDescent="0.2">
      <c r="B101" s="147"/>
      <c r="D101" s="148" t="s">
        <v>123</v>
      </c>
      <c r="E101" s="149" t="s">
        <v>3</v>
      </c>
      <c r="F101" s="272" t="s">
        <v>384</v>
      </c>
      <c r="H101" s="151">
        <v>96</v>
      </c>
      <c r="L101" s="147"/>
      <c r="M101" s="152"/>
      <c r="N101" s="153"/>
      <c r="O101" s="153"/>
      <c r="P101" s="153"/>
      <c r="Q101" s="153"/>
      <c r="R101" s="153"/>
      <c r="S101" s="153"/>
      <c r="T101" s="154"/>
      <c r="AT101" s="149" t="s">
        <v>123</v>
      </c>
      <c r="AU101" s="149" t="s">
        <v>73</v>
      </c>
      <c r="AV101" s="13" t="s">
        <v>73</v>
      </c>
      <c r="AW101" s="13" t="s">
        <v>27</v>
      </c>
      <c r="AX101" s="13" t="s">
        <v>71</v>
      </c>
      <c r="AY101" s="149" t="s">
        <v>114</v>
      </c>
    </row>
    <row r="102" spans="1:65" s="12" customFormat="1" ht="22.95" customHeight="1" x14ac:dyDescent="0.25">
      <c r="B102" s="122"/>
      <c r="D102" s="123" t="s">
        <v>64</v>
      </c>
      <c r="E102" s="132" t="s">
        <v>271</v>
      </c>
      <c r="F102" s="271" t="s">
        <v>272</v>
      </c>
      <c r="J102" s="133">
        <f>BK102</f>
        <v>6000</v>
      </c>
      <c r="L102" s="122"/>
      <c r="M102" s="126"/>
      <c r="N102" s="127"/>
      <c r="O102" s="127"/>
      <c r="P102" s="128">
        <f>P103</f>
        <v>7.92</v>
      </c>
      <c r="Q102" s="127"/>
      <c r="R102" s="128">
        <f>R103</f>
        <v>0</v>
      </c>
      <c r="S102" s="127"/>
      <c r="T102" s="129">
        <f>T103</f>
        <v>0</v>
      </c>
      <c r="AR102" s="123" t="s">
        <v>71</v>
      </c>
      <c r="AT102" s="130" t="s">
        <v>64</v>
      </c>
      <c r="AU102" s="130" t="s">
        <v>71</v>
      </c>
      <c r="AY102" s="123" t="s">
        <v>114</v>
      </c>
      <c r="BK102" s="131">
        <f>BK103</f>
        <v>6000</v>
      </c>
    </row>
    <row r="103" spans="1:65" s="2" customFormat="1" ht="16.5" customHeight="1" x14ac:dyDescent="0.2">
      <c r="A103" s="29"/>
      <c r="B103" s="134"/>
      <c r="C103" s="135" t="s">
        <v>219</v>
      </c>
      <c r="D103" s="135" t="s">
        <v>116</v>
      </c>
      <c r="E103" s="136" t="s">
        <v>385</v>
      </c>
      <c r="F103" s="269" t="s">
        <v>386</v>
      </c>
      <c r="G103" s="138" t="s">
        <v>255</v>
      </c>
      <c r="H103" s="139">
        <v>120</v>
      </c>
      <c r="I103" s="140">
        <v>50</v>
      </c>
      <c r="J103" s="140">
        <f>ROUND(I103*H103,2)</f>
        <v>6000</v>
      </c>
      <c r="K103" s="137" t="s">
        <v>365</v>
      </c>
      <c r="L103" s="30"/>
      <c r="M103" s="175" t="s">
        <v>3</v>
      </c>
      <c r="N103" s="176" t="s">
        <v>36</v>
      </c>
      <c r="O103" s="173">
        <v>6.6000000000000003E-2</v>
      </c>
      <c r="P103" s="173">
        <f>O103*H103</f>
        <v>7.92</v>
      </c>
      <c r="Q103" s="173">
        <v>0</v>
      </c>
      <c r="R103" s="173">
        <f>Q103*H103</f>
        <v>0</v>
      </c>
      <c r="S103" s="173">
        <v>0</v>
      </c>
      <c r="T103" s="174">
        <f>S103*H103</f>
        <v>0</v>
      </c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R103" s="145" t="s">
        <v>121</v>
      </c>
      <c r="AT103" s="145" t="s">
        <v>116</v>
      </c>
      <c r="AU103" s="145" t="s">
        <v>73</v>
      </c>
      <c r="AY103" s="17" t="s">
        <v>114</v>
      </c>
      <c r="BE103" s="146">
        <f>IF(N103="základní",J103,0)</f>
        <v>6000</v>
      </c>
      <c r="BF103" s="146">
        <f>IF(N103="snížená",J103,0)</f>
        <v>0</v>
      </c>
      <c r="BG103" s="146">
        <f>IF(N103="zákl. přenesená",J103,0)</f>
        <v>0</v>
      </c>
      <c r="BH103" s="146">
        <f>IF(N103="sníž. přenesená",J103,0)</f>
        <v>0</v>
      </c>
      <c r="BI103" s="146">
        <f>IF(N103="nulová",J103,0)</f>
        <v>0</v>
      </c>
      <c r="BJ103" s="17" t="s">
        <v>71</v>
      </c>
      <c r="BK103" s="146">
        <f>ROUND(I103*H103,2)</f>
        <v>6000</v>
      </c>
      <c r="BL103" s="17" t="s">
        <v>121</v>
      </c>
      <c r="BM103" s="145" t="s">
        <v>387</v>
      </c>
    </row>
    <row r="104" spans="1:65" s="2" customFormat="1" ht="19.2" customHeight="1" x14ac:dyDescent="0.25">
      <c r="A104" s="259"/>
      <c r="B104" s="134"/>
      <c r="C104" s="263"/>
      <c r="D104" s="263"/>
      <c r="E104" s="264"/>
      <c r="F104" s="132" t="s">
        <v>650</v>
      </c>
      <c r="G104" s="266"/>
      <c r="H104" s="267"/>
      <c r="I104" s="268"/>
      <c r="J104" s="133">
        <f>SUM(J105:J106)</f>
        <v>60558.96</v>
      </c>
      <c r="K104" s="265"/>
      <c r="L104" s="30"/>
      <c r="M104" s="260"/>
      <c r="N104" s="261"/>
      <c r="O104" s="262"/>
      <c r="P104" s="262"/>
      <c r="Q104" s="262"/>
      <c r="R104" s="262"/>
      <c r="S104" s="262"/>
      <c r="T104" s="262"/>
      <c r="U104" s="259"/>
      <c r="V104" s="259"/>
      <c r="W104" s="259"/>
      <c r="X104" s="259"/>
      <c r="Y104" s="259"/>
      <c r="Z104" s="259"/>
      <c r="AA104" s="259"/>
      <c r="AB104" s="259"/>
      <c r="AC104" s="259"/>
      <c r="AD104" s="259"/>
      <c r="AE104" s="259"/>
      <c r="AR104" s="145"/>
      <c r="AT104" s="145"/>
      <c r="AU104" s="145"/>
      <c r="AY104" s="17"/>
      <c r="BE104" s="146"/>
      <c r="BF104" s="146"/>
      <c r="BG104" s="146"/>
      <c r="BH104" s="146"/>
      <c r="BI104" s="146"/>
      <c r="BJ104" s="17"/>
      <c r="BK104" s="146"/>
      <c r="BL104" s="17"/>
      <c r="BM104" s="145"/>
    </row>
    <row r="105" spans="1:65" s="2" customFormat="1" ht="16.5" customHeight="1" x14ac:dyDescent="0.2">
      <c r="A105" s="259"/>
      <c r="B105" s="134"/>
      <c r="C105" s="135">
        <v>14</v>
      </c>
      <c r="D105" s="135"/>
      <c r="E105" s="136"/>
      <c r="F105" s="269" t="s">
        <v>651</v>
      </c>
      <c r="G105" s="138" t="s">
        <v>652</v>
      </c>
      <c r="H105" s="139">
        <v>1</v>
      </c>
      <c r="I105" s="140">
        <v>7350</v>
      </c>
      <c r="J105" s="140">
        <f>ROUND(I105*H105,2)</f>
        <v>7350</v>
      </c>
      <c r="K105" s="137" t="s">
        <v>365</v>
      </c>
      <c r="L105" s="30"/>
      <c r="M105" s="260"/>
      <c r="N105" s="261"/>
      <c r="O105" s="262"/>
      <c r="P105" s="262"/>
      <c r="Q105" s="262"/>
      <c r="R105" s="262"/>
      <c r="S105" s="262"/>
      <c r="T105" s="262"/>
      <c r="U105" s="259"/>
      <c r="V105" s="259"/>
      <c r="W105" s="259"/>
      <c r="X105" s="259"/>
      <c r="Y105" s="259"/>
      <c r="Z105" s="259"/>
      <c r="AA105" s="259"/>
      <c r="AB105" s="259"/>
      <c r="AC105" s="259"/>
      <c r="AD105" s="259"/>
      <c r="AE105" s="259"/>
      <c r="AR105" s="145"/>
      <c r="AT105" s="145"/>
      <c r="AU105" s="145"/>
      <c r="AY105" s="17"/>
      <c r="BE105" s="146"/>
      <c r="BF105" s="146"/>
      <c r="BG105" s="146"/>
      <c r="BH105" s="146"/>
      <c r="BI105" s="146"/>
      <c r="BJ105" s="17"/>
      <c r="BK105" s="146"/>
      <c r="BL105" s="17"/>
      <c r="BM105" s="145"/>
    </row>
    <row r="106" spans="1:65" s="2" customFormat="1" ht="16.5" customHeight="1" x14ac:dyDescent="0.2">
      <c r="A106" s="259"/>
      <c r="B106" s="134"/>
      <c r="C106" s="135">
        <v>15</v>
      </c>
      <c r="D106" s="135"/>
      <c r="E106" s="136"/>
      <c r="F106" s="269" t="s">
        <v>653</v>
      </c>
      <c r="G106" s="138" t="s">
        <v>255</v>
      </c>
      <c r="H106" s="139">
        <v>3.54</v>
      </c>
      <c r="I106" s="140">
        <v>15030.78</v>
      </c>
      <c r="J106" s="140">
        <f>ROUND(I106*H106,2)</f>
        <v>53208.959999999999</v>
      </c>
      <c r="K106" s="137" t="s">
        <v>365</v>
      </c>
      <c r="L106" s="30"/>
      <c r="M106" s="260"/>
      <c r="N106" s="261"/>
      <c r="O106" s="262"/>
      <c r="P106" s="262"/>
      <c r="Q106" s="262"/>
      <c r="R106" s="262"/>
      <c r="S106" s="262"/>
      <c r="T106" s="262"/>
      <c r="U106" s="259"/>
      <c r="V106" s="259"/>
      <c r="W106" s="259"/>
      <c r="X106" s="259"/>
      <c r="Y106" s="259"/>
      <c r="Z106" s="259"/>
      <c r="AA106" s="259"/>
      <c r="AB106" s="259"/>
      <c r="AC106" s="259"/>
      <c r="AD106" s="259"/>
      <c r="AE106" s="259"/>
      <c r="AR106" s="145"/>
      <c r="AT106" s="145"/>
      <c r="AU106" s="145"/>
      <c r="AY106" s="17"/>
      <c r="BE106" s="146"/>
      <c r="BF106" s="146"/>
      <c r="BG106" s="146"/>
      <c r="BH106" s="146"/>
      <c r="BI106" s="146"/>
      <c r="BJ106" s="17"/>
      <c r="BK106" s="146"/>
      <c r="BL106" s="17"/>
      <c r="BM106" s="145"/>
    </row>
    <row r="107" spans="1:65" s="2" customFormat="1" ht="15.6" customHeight="1" x14ac:dyDescent="0.2">
      <c r="A107" s="29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30"/>
      <c r="M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</sheetData>
  <autoFilter ref="C83:K103" xr:uid="{00000000-0009-0000-0000-000005000000}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M144"/>
  <sheetViews>
    <sheetView showGridLines="0" topLeftCell="A89" workbookViewId="0">
      <selection activeCell="J136" sqref="J136"/>
    </sheetView>
  </sheetViews>
  <sheetFormatPr defaultRowHeight="10.199999999999999" x14ac:dyDescent="0.2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100.7109375" style="1" customWidth="1"/>
    <col min="7" max="7" width="7" style="1" customWidth="1"/>
    <col min="8" max="8" width="11.42578125" style="1" customWidth="1"/>
    <col min="9" max="11" width="20.140625" style="1" customWidth="1"/>
    <col min="12" max="12" width="17.85546875" style="1" customWidth="1"/>
    <col min="13" max="13" width="10.71093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x14ac:dyDescent="0.2">
      <c r="A1" s="85"/>
    </row>
    <row r="2" spans="1:46" s="1" customFormat="1" ht="37.049999999999997" customHeight="1" x14ac:dyDescent="0.2">
      <c r="L2" s="311" t="s">
        <v>6</v>
      </c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7" t="s">
        <v>88</v>
      </c>
    </row>
    <row r="3" spans="1:46" s="1" customFormat="1" ht="7.0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5.05" customHeight="1" x14ac:dyDescent="0.2">
      <c r="B4" s="20"/>
      <c r="D4" s="21" t="s">
        <v>89</v>
      </c>
      <c r="L4" s="20"/>
      <c r="M4" s="86" t="s">
        <v>11</v>
      </c>
      <c r="AT4" s="17" t="s">
        <v>4</v>
      </c>
    </row>
    <row r="5" spans="1:46" s="1" customFormat="1" ht="7.05" customHeight="1" x14ac:dyDescent="0.2">
      <c r="B5" s="20"/>
      <c r="L5" s="20"/>
    </row>
    <row r="6" spans="1:46" s="1" customFormat="1" ht="12" customHeight="1" x14ac:dyDescent="0.2">
      <c r="B6" s="20"/>
      <c r="D6" s="26" t="s">
        <v>15</v>
      </c>
      <c r="L6" s="20"/>
    </row>
    <row r="7" spans="1:46" s="1" customFormat="1" ht="16.5" customHeight="1" x14ac:dyDescent="0.2">
      <c r="B7" s="20"/>
      <c r="E7" s="317" t="str">
        <f>'Rekapitulace stavby'!K6</f>
        <v>Vícepráce Bukovany</v>
      </c>
      <c r="F7" s="318"/>
      <c r="G7" s="318"/>
      <c r="H7" s="318"/>
      <c r="L7" s="20"/>
    </row>
    <row r="8" spans="1:46" s="2" customFormat="1" ht="12" customHeight="1" x14ac:dyDescent="0.2">
      <c r="A8" s="29"/>
      <c r="B8" s="30"/>
      <c r="C8" s="29"/>
      <c r="D8" s="26" t="s">
        <v>90</v>
      </c>
      <c r="E8" s="29"/>
      <c r="F8" s="29"/>
      <c r="G8" s="29"/>
      <c r="H8" s="29"/>
      <c r="I8" s="29"/>
      <c r="J8" s="29"/>
      <c r="K8" s="29"/>
      <c r="L8" s="87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 x14ac:dyDescent="0.2">
      <c r="A9" s="29"/>
      <c r="B9" s="30"/>
      <c r="C9" s="29"/>
      <c r="D9" s="29"/>
      <c r="E9" s="283" t="s">
        <v>388</v>
      </c>
      <c r="F9" s="316"/>
      <c r="G9" s="316"/>
      <c r="H9" s="316"/>
      <c r="I9" s="29"/>
      <c r="J9" s="29"/>
      <c r="K9" s="29"/>
      <c r="L9" s="87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x14ac:dyDescent="0.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87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 x14ac:dyDescent="0.2">
      <c r="A11" s="29"/>
      <c r="B11" s="30"/>
      <c r="C11" s="29"/>
      <c r="D11" s="26" t="s">
        <v>17</v>
      </c>
      <c r="E11" s="29"/>
      <c r="F11" s="24" t="s">
        <v>3</v>
      </c>
      <c r="G11" s="29"/>
      <c r="H11" s="29"/>
      <c r="I11" s="26" t="s">
        <v>18</v>
      </c>
      <c r="J11" s="24" t="s">
        <v>3</v>
      </c>
      <c r="K11" s="29"/>
      <c r="L11" s="87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">
      <c r="A12" s="29"/>
      <c r="B12" s="30"/>
      <c r="C12" s="29"/>
      <c r="D12" s="26" t="s">
        <v>19</v>
      </c>
      <c r="E12" s="29"/>
      <c r="F12" s="24" t="s">
        <v>20</v>
      </c>
      <c r="G12" s="29"/>
      <c r="H12" s="29"/>
      <c r="I12" s="26" t="s">
        <v>21</v>
      </c>
      <c r="J12" s="47">
        <f>'Rekapitulace stavby'!AN8</f>
        <v>44160</v>
      </c>
      <c r="K12" s="29"/>
      <c r="L12" s="87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5" customHeight="1" x14ac:dyDescent="0.2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87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6" t="s">
        <v>22</v>
      </c>
      <c r="E14" s="29"/>
      <c r="F14" s="29"/>
      <c r="G14" s="29"/>
      <c r="H14" s="29"/>
      <c r="I14" s="26" t="s">
        <v>23</v>
      </c>
      <c r="J14" s="24" t="str">
        <f>IF('Rekapitulace stavby'!AN10="","",'Rekapitulace stavby'!AN10)</f>
        <v/>
      </c>
      <c r="K14" s="29"/>
      <c r="L14" s="87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 x14ac:dyDescent="0.2">
      <c r="A15" s="29"/>
      <c r="B15" s="30"/>
      <c r="C15" s="29"/>
      <c r="D15" s="29"/>
      <c r="E15" s="24" t="str">
        <f>IF('Rekapitulace stavby'!E11="","",'Rekapitulace stavby'!E11)</f>
        <v xml:space="preserve"> </v>
      </c>
      <c r="F15" s="29"/>
      <c r="G15" s="29"/>
      <c r="H15" s="29"/>
      <c r="I15" s="26" t="s">
        <v>24</v>
      </c>
      <c r="J15" s="24" t="str">
        <f>IF('Rekapitulace stavby'!AN11="","",'Rekapitulace stavby'!AN11)</f>
        <v/>
      </c>
      <c r="K15" s="29"/>
      <c r="L15" s="87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7.05" customHeight="1" x14ac:dyDescent="0.2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87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 x14ac:dyDescent="0.2">
      <c r="A17" s="29"/>
      <c r="B17" s="30"/>
      <c r="C17" s="29"/>
      <c r="D17" s="26" t="s">
        <v>25</v>
      </c>
      <c r="E17" s="29"/>
      <c r="F17" s="29"/>
      <c r="G17" s="29"/>
      <c r="H17" s="29"/>
      <c r="I17" s="26" t="s">
        <v>23</v>
      </c>
      <c r="J17" s="24" t="str">
        <f>'Rekapitulace stavby'!AN13</f>
        <v/>
      </c>
      <c r="K17" s="29"/>
      <c r="L17" s="87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 x14ac:dyDescent="0.2">
      <c r="A18" s="29"/>
      <c r="B18" s="30"/>
      <c r="C18" s="29"/>
      <c r="D18" s="29"/>
      <c r="E18" s="304" t="str">
        <f>'Rekapitulace stavby'!E14</f>
        <v xml:space="preserve"> </v>
      </c>
      <c r="F18" s="304"/>
      <c r="G18" s="304"/>
      <c r="H18" s="304"/>
      <c r="I18" s="26" t="s">
        <v>24</v>
      </c>
      <c r="J18" s="24" t="str">
        <f>'Rekapitulace stavby'!AN14</f>
        <v/>
      </c>
      <c r="K18" s="29"/>
      <c r="L18" s="87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7.05" customHeight="1" x14ac:dyDescent="0.2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87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 x14ac:dyDescent="0.2">
      <c r="A20" s="29"/>
      <c r="B20" s="30"/>
      <c r="C20" s="29"/>
      <c r="D20" s="26" t="s">
        <v>26</v>
      </c>
      <c r="E20" s="29"/>
      <c r="F20" s="29"/>
      <c r="G20" s="29"/>
      <c r="H20" s="29"/>
      <c r="I20" s="26" t="s">
        <v>23</v>
      </c>
      <c r="J20" s="24" t="str">
        <f>IF('Rekapitulace stavby'!AN16="","",'Rekapitulace stavby'!AN16)</f>
        <v/>
      </c>
      <c r="K20" s="29"/>
      <c r="L20" s="87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 x14ac:dyDescent="0.2">
      <c r="A21" s="29"/>
      <c r="B21" s="30"/>
      <c r="C21" s="29"/>
      <c r="D21" s="29"/>
      <c r="E21" s="24" t="str">
        <f>IF('Rekapitulace stavby'!E17="","",'Rekapitulace stavby'!E17)</f>
        <v xml:space="preserve"> </v>
      </c>
      <c r="F21" s="29"/>
      <c r="G21" s="29"/>
      <c r="H21" s="29"/>
      <c r="I21" s="26" t="s">
        <v>24</v>
      </c>
      <c r="J21" s="24" t="str">
        <f>IF('Rekapitulace stavby'!AN17="","",'Rekapitulace stavby'!AN17)</f>
        <v/>
      </c>
      <c r="K21" s="29"/>
      <c r="L21" s="87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7.05" customHeight="1" x14ac:dyDescent="0.2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87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 x14ac:dyDescent="0.2">
      <c r="A23" s="29"/>
      <c r="B23" s="30"/>
      <c r="C23" s="29"/>
      <c r="D23" s="26" t="s">
        <v>28</v>
      </c>
      <c r="E23" s="29"/>
      <c r="F23" s="29"/>
      <c r="G23" s="29"/>
      <c r="H23" s="29"/>
      <c r="I23" s="26" t="s">
        <v>23</v>
      </c>
      <c r="J23" s="24" t="str">
        <f>IF('Rekapitulace stavby'!AN19="","",'Rekapitulace stavby'!AN19)</f>
        <v/>
      </c>
      <c r="K23" s="29"/>
      <c r="L23" s="87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 x14ac:dyDescent="0.2">
      <c r="A24" s="29"/>
      <c r="B24" s="30"/>
      <c r="C24" s="29"/>
      <c r="D24" s="29"/>
      <c r="E24" s="24" t="str">
        <f>IF('Rekapitulace stavby'!E20="","",'Rekapitulace stavby'!E20)</f>
        <v xml:space="preserve"> </v>
      </c>
      <c r="F24" s="29"/>
      <c r="G24" s="29"/>
      <c r="H24" s="29"/>
      <c r="I24" s="26" t="s">
        <v>24</v>
      </c>
      <c r="J24" s="24" t="str">
        <f>IF('Rekapitulace stavby'!AN20="","",'Rekapitulace stavby'!AN20)</f>
        <v/>
      </c>
      <c r="K24" s="29"/>
      <c r="L24" s="87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7.05" customHeight="1" x14ac:dyDescent="0.2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87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 x14ac:dyDescent="0.2">
      <c r="A26" s="29"/>
      <c r="B26" s="30"/>
      <c r="C26" s="29"/>
      <c r="D26" s="26" t="s">
        <v>29</v>
      </c>
      <c r="E26" s="29"/>
      <c r="F26" s="29"/>
      <c r="G26" s="29"/>
      <c r="H26" s="29"/>
      <c r="I26" s="29"/>
      <c r="J26" s="29"/>
      <c r="K26" s="29"/>
      <c r="L26" s="87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 x14ac:dyDescent="0.2">
      <c r="A27" s="88"/>
      <c r="B27" s="89"/>
      <c r="C27" s="88"/>
      <c r="D27" s="88"/>
      <c r="E27" s="307" t="s">
        <v>3</v>
      </c>
      <c r="F27" s="307"/>
      <c r="G27" s="307"/>
      <c r="H27" s="307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s="2" customFormat="1" ht="7.05" customHeight="1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87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7.05" customHeight="1" x14ac:dyDescent="0.2">
      <c r="A29" s="29"/>
      <c r="B29" s="30"/>
      <c r="C29" s="29"/>
      <c r="D29" s="58"/>
      <c r="E29" s="58"/>
      <c r="F29" s="58"/>
      <c r="G29" s="58"/>
      <c r="H29" s="58"/>
      <c r="I29" s="58"/>
      <c r="J29" s="58"/>
      <c r="K29" s="58"/>
      <c r="L29" s="87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 x14ac:dyDescent="0.2">
      <c r="A30" s="29"/>
      <c r="B30" s="30"/>
      <c r="C30" s="29"/>
      <c r="D30" s="91" t="s">
        <v>31</v>
      </c>
      <c r="E30" s="29"/>
      <c r="F30" s="29"/>
      <c r="G30" s="29"/>
      <c r="H30" s="29"/>
      <c r="I30" s="29"/>
      <c r="J30" s="63">
        <f>ROUND(J92, 2)</f>
        <v>153353.43</v>
      </c>
      <c r="K30" s="29"/>
      <c r="L30" s="87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7.05" customHeight="1" x14ac:dyDescent="0.2">
      <c r="A31" s="29"/>
      <c r="B31" s="30"/>
      <c r="C31" s="29"/>
      <c r="D31" s="58"/>
      <c r="E31" s="58"/>
      <c r="F31" s="58"/>
      <c r="G31" s="58"/>
      <c r="H31" s="58"/>
      <c r="I31" s="58"/>
      <c r="J31" s="58"/>
      <c r="K31" s="58"/>
      <c r="L31" s="87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55" customHeight="1" x14ac:dyDescent="0.2">
      <c r="A32" s="29"/>
      <c r="B32" s="30"/>
      <c r="C32" s="29"/>
      <c r="D32" s="29"/>
      <c r="E32" s="29"/>
      <c r="F32" s="33" t="s">
        <v>33</v>
      </c>
      <c r="G32" s="29"/>
      <c r="H32" s="29"/>
      <c r="I32" s="33" t="s">
        <v>32</v>
      </c>
      <c r="J32" s="33" t="s">
        <v>34</v>
      </c>
      <c r="K32" s="29"/>
      <c r="L32" s="87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55" customHeight="1" x14ac:dyDescent="0.2">
      <c r="A33" s="29"/>
      <c r="B33" s="30"/>
      <c r="C33" s="29"/>
      <c r="D33" s="92" t="s">
        <v>35</v>
      </c>
      <c r="E33" s="26" t="s">
        <v>36</v>
      </c>
      <c r="F33" s="93">
        <f>ROUND((SUM(BE92:BE134)),  2)</f>
        <v>113193.43</v>
      </c>
      <c r="G33" s="29"/>
      <c r="H33" s="29"/>
      <c r="I33" s="94">
        <v>0.21</v>
      </c>
      <c r="J33" s="93">
        <f>ROUND(((SUM(BE92:BE134))*I33),  2)</f>
        <v>23770.62</v>
      </c>
      <c r="K33" s="29"/>
      <c r="L33" s="87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55" customHeight="1" x14ac:dyDescent="0.2">
      <c r="A34" s="29"/>
      <c r="B34" s="30"/>
      <c r="C34" s="29"/>
      <c r="D34" s="29"/>
      <c r="E34" s="26" t="s">
        <v>37</v>
      </c>
      <c r="F34" s="93">
        <f>ROUND((SUM(BF92:BF134)),  2)</f>
        <v>0</v>
      </c>
      <c r="G34" s="29"/>
      <c r="H34" s="29"/>
      <c r="I34" s="94">
        <v>0.15</v>
      </c>
      <c r="J34" s="93">
        <f>ROUND(((SUM(BF92:BF134))*I34),  2)</f>
        <v>0</v>
      </c>
      <c r="K34" s="29"/>
      <c r="L34" s="87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55" hidden="1" customHeight="1" x14ac:dyDescent="0.2">
      <c r="A35" s="29"/>
      <c r="B35" s="30"/>
      <c r="C35" s="29"/>
      <c r="D35" s="29"/>
      <c r="E35" s="26" t="s">
        <v>38</v>
      </c>
      <c r="F35" s="93">
        <f>ROUND((SUM(BG92:BG134)),  2)</f>
        <v>0</v>
      </c>
      <c r="G35" s="29"/>
      <c r="H35" s="29"/>
      <c r="I35" s="94">
        <v>0.21</v>
      </c>
      <c r="J35" s="93">
        <f>0</f>
        <v>0</v>
      </c>
      <c r="K35" s="29"/>
      <c r="L35" s="87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55" hidden="1" customHeight="1" x14ac:dyDescent="0.2">
      <c r="A36" s="29"/>
      <c r="B36" s="30"/>
      <c r="C36" s="29"/>
      <c r="D36" s="29"/>
      <c r="E36" s="26" t="s">
        <v>39</v>
      </c>
      <c r="F36" s="93">
        <f>ROUND((SUM(BH92:BH134)),  2)</f>
        <v>0</v>
      </c>
      <c r="G36" s="29"/>
      <c r="H36" s="29"/>
      <c r="I36" s="94">
        <v>0.15</v>
      </c>
      <c r="J36" s="93">
        <f>0</f>
        <v>0</v>
      </c>
      <c r="K36" s="29"/>
      <c r="L36" s="87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55" hidden="1" customHeight="1" x14ac:dyDescent="0.2">
      <c r="A37" s="29"/>
      <c r="B37" s="30"/>
      <c r="C37" s="29"/>
      <c r="D37" s="29"/>
      <c r="E37" s="26" t="s">
        <v>40</v>
      </c>
      <c r="F37" s="93">
        <f>ROUND((SUM(BI92:BI134)),  2)</f>
        <v>0</v>
      </c>
      <c r="G37" s="29"/>
      <c r="H37" s="29"/>
      <c r="I37" s="94">
        <v>0</v>
      </c>
      <c r="J37" s="93">
        <f>0</f>
        <v>0</v>
      </c>
      <c r="K37" s="29"/>
      <c r="L37" s="87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7.05" customHeight="1" x14ac:dyDescent="0.2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87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 x14ac:dyDescent="0.2">
      <c r="A39" s="29"/>
      <c r="B39" s="30"/>
      <c r="C39" s="95"/>
      <c r="D39" s="96" t="s">
        <v>41</v>
      </c>
      <c r="E39" s="52"/>
      <c r="F39" s="52"/>
      <c r="G39" s="97" t="s">
        <v>42</v>
      </c>
      <c r="H39" s="98" t="s">
        <v>43</v>
      </c>
      <c r="I39" s="52"/>
      <c r="J39" s="99">
        <f>SUM(J30:J37)</f>
        <v>177124.05</v>
      </c>
      <c r="K39" s="100"/>
      <c r="L39" s="87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55" customHeight="1" x14ac:dyDescent="0.2">
      <c r="A40" s="29"/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87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4" spans="1:31" s="2" customFormat="1" ht="7.05" customHeight="1" x14ac:dyDescent="0.2">
      <c r="A44" s="29"/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87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2" customFormat="1" ht="25.05" customHeight="1" x14ac:dyDescent="0.2">
      <c r="A45" s="29"/>
      <c r="B45" s="30"/>
      <c r="C45" s="21" t="s">
        <v>91</v>
      </c>
      <c r="D45" s="29"/>
      <c r="E45" s="29"/>
      <c r="F45" s="29"/>
      <c r="G45" s="29"/>
      <c r="H45" s="29"/>
      <c r="I45" s="29"/>
      <c r="J45" s="29"/>
      <c r="K45" s="29"/>
      <c r="L45" s="87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</row>
    <row r="46" spans="1:31" s="2" customFormat="1" ht="7.05" customHeight="1" x14ac:dyDescent="0.2">
      <c r="A46" s="29"/>
      <c r="B46" s="30"/>
      <c r="C46" s="29"/>
      <c r="D46" s="29"/>
      <c r="E46" s="29"/>
      <c r="F46" s="29"/>
      <c r="G46" s="29"/>
      <c r="H46" s="29"/>
      <c r="I46" s="29"/>
      <c r="J46" s="29"/>
      <c r="K46" s="29"/>
      <c r="L46" s="87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</row>
    <row r="47" spans="1:31" s="2" customFormat="1" ht="12" customHeight="1" x14ac:dyDescent="0.2">
      <c r="A47" s="29"/>
      <c r="B47" s="30"/>
      <c r="C47" s="26" t="s">
        <v>15</v>
      </c>
      <c r="D47" s="29"/>
      <c r="E47" s="29"/>
      <c r="F47" s="29"/>
      <c r="G47" s="29"/>
      <c r="H47" s="29"/>
      <c r="I47" s="29"/>
      <c r="J47" s="29"/>
      <c r="K47" s="29"/>
      <c r="L47" s="87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</row>
    <row r="48" spans="1:31" s="2" customFormat="1" ht="16.5" customHeight="1" x14ac:dyDescent="0.2">
      <c r="A48" s="29"/>
      <c r="B48" s="30"/>
      <c r="C48" s="29"/>
      <c r="D48" s="29"/>
      <c r="E48" s="317" t="str">
        <f>E7</f>
        <v>Vícepráce Bukovany</v>
      </c>
      <c r="F48" s="318"/>
      <c r="G48" s="318"/>
      <c r="H48" s="318"/>
      <c r="I48" s="29"/>
      <c r="J48" s="29"/>
      <c r="K48" s="29"/>
      <c r="L48" s="87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</row>
    <row r="49" spans="1:47" s="2" customFormat="1" ht="12" customHeight="1" x14ac:dyDescent="0.2">
      <c r="A49" s="29"/>
      <c r="B49" s="30"/>
      <c r="C49" s="26" t="s">
        <v>90</v>
      </c>
      <c r="D49" s="29"/>
      <c r="E49" s="29"/>
      <c r="F49" s="29"/>
      <c r="G49" s="29"/>
      <c r="H49" s="29"/>
      <c r="I49" s="29"/>
      <c r="J49" s="29"/>
      <c r="K49" s="29"/>
      <c r="L49" s="87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</row>
    <row r="50" spans="1:47" s="2" customFormat="1" ht="16.5" customHeight="1" x14ac:dyDescent="0.2">
      <c r="A50" s="29"/>
      <c r="B50" s="30"/>
      <c r="C50" s="29"/>
      <c r="D50" s="29"/>
      <c r="E50" s="283" t="str">
        <f>E9</f>
        <v>2020-5 - chodníky, asfalty, VO</v>
      </c>
      <c r="F50" s="316"/>
      <c r="G50" s="316"/>
      <c r="H50" s="316"/>
      <c r="I50" s="29"/>
      <c r="J50" s="29"/>
      <c r="K50" s="29"/>
      <c r="L50" s="87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</row>
    <row r="51" spans="1:47" s="2" customFormat="1" ht="7.05" customHeight="1" x14ac:dyDescent="0.2">
      <c r="A51" s="29"/>
      <c r="B51" s="30"/>
      <c r="C51" s="29"/>
      <c r="D51" s="29"/>
      <c r="E51" s="29"/>
      <c r="F51" s="29"/>
      <c r="G51" s="29"/>
      <c r="H51" s="29"/>
      <c r="I51" s="29"/>
      <c r="J51" s="29"/>
      <c r="K51" s="29"/>
      <c r="L51" s="87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</row>
    <row r="52" spans="1:47" s="2" customFormat="1" ht="12" customHeight="1" x14ac:dyDescent="0.2">
      <c r="A52" s="29"/>
      <c r="B52" s="30"/>
      <c r="C52" s="26" t="s">
        <v>19</v>
      </c>
      <c r="D52" s="29"/>
      <c r="E52" s="29"/>
      <c r="F52" s="24" t="str">
        <f>F12</f>
        <v xml:space="preserve"> </v>
      </c>
      <c r="G52" s="29"/>
      <c r="H52" s="29"/>
      <c r="I52" s="26" t="s">
        <v>21</v>
      </c>
      <c r="J52" s="47">
        <f>IF(J12="","",J12)</f>
        <v>44160</v>
      </c>
      <c r="K52" s="29"/>
      <c r="L52" s="87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</row>
    <row r="53" spans="1:47" s="2" customFormat="1" ht="7.05" customHeight="1" x14ac:dyDescent="0.2">
      <c r="A53" s="29"/>
      <c r="B53" s="30"/>
      <c r="C53" s="29"/>
      <c r="D53" s="29"/>
      <c r="E53" s="29"/>
      <c r="F53" s="29"/>
      <c r="G53" s="29"/>
      <c r="H53" s="29"/>
      <c r="I53" s="29"/>
      <c r="J53" s="29"/>
      <c r="K53" s="29"/>
      <c r="L53" s="87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</row>
    <row r="54" spans="1:47" s="2" customFormat="1" ht="15.3" customHeight="1" x14ac:dyDescent="0.2">
      <c r="A54" s="29"/>
      <c r="B54" s="30"/>
      <c r="C54" s="26" t="s">
        <v>22</v>
      </c>
      <c r="D54" s="29"/>
      <c r="E54" s="29"/>
      <c r="F54" s="24" t="str">
        <f>E15</f>
        <v xml:space="preserve"> </v>
      </c>
      <c r="G54" s="29"/>
      <c r="H54" s="29"/>
      <c r="I54" s="26" t="s">
        <v>26</v>
      </c>
      <c r="J54" s="27" t="str">
        <f>E21</f>
        <v xml:space="preserve"> </v>
      </c>
      <c r="K54" s="29"/>
      <c r="L54" s="87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</row>
    <row r="55" spans="1:47" s="2" customFormat="1" ht="15.3" customHeight="1" x14ac:dyDescent="0.2">
      <c r="A55" s="29"/>
      <c r="B55" s="30"/>
      <c r="C55" s="26" t="s">
        <v>25</v>
      </c>
      <c r="D55" s="29"/>
      <c r="E55" s="29"/>
      <c r="F55" s="24" t="str">
        <f>IF(E18="","",E18)</f>
        <v xml:space="preserve"> </v>
      </c>
      <c r="G55" s="29"/>
      <c r="H55" s="29"/>
      <c r="I55" s="26" t="s">
        <v>28</v>
      </c>
      <c r="J55" s="27" t="str">
        <f>E24</f>
        <v xml:space="preserve"> </v>
      </c>
      <c r="K55" s="29"/>
      <c r="L55" s="87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</row>
    <row r="56" spans="1:47" s="2" customFormat="1" ht="10.35" customHeight="1" x14ac:dyDescent="0.2">
      <c r="A56" s="29"/>
      <c r="B56" s="30"/>
      <c r="C56" s="29"/>
      <c r="D56" s="29"/>
      <c r="E56" s="29"/>
      <c r="F56" s="29"/>
      <c r="G56" s="29"/>
      <c r="H56" s="29"/>
      <c r="I56" s="29"/>
      <c r="J56" s="29"/>
      <c r="K56" s="29"/>
      <c r="L56" s="87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</row>
    <row r="57" spans="1:47" s="2" customFormat="1" ht="29.25" customHeight="1" x14ac:dyDescent="0.2">
      <c r="A57" s="29"/>
      <c r="B57" s="30"/>
      <c r="C57" s="101" t="s">
        <v>92</v>
      </c>
      <c r="D57" s="95"/>
      <c r="E57" s="95"/>
      <c r="F57" s="95"/>
      <c r="G57" s="95"/>
      <c r="H57" s="95"/>
      <c r="I57" s="95"/>
      <c r="J57" s="102" t="s">
        <v>93</v>
      </c>
      <c r="K57" s="95"/>
      <c r="L57" s="87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</row>
    <row r="58" spans="1:47" s="2" customFormat="1" ht="10.35" customHeight="1" x14ac:dyDescent="0.2">
      <c r="A58" s="29"/>
      <c r="B58" s="30"/>
      <c r="C58" s="29"/>
      <c r="D58" s="29"/>
      <c r="E58" s="29"/>
      <c r="F58" s="29"/>
      <c r="G58" s="29"/>
      <c r="H58" s="29"/>
      <c r="I58" s="29"/>
      <c r="J58" s="29"/>
      <c r="K58" s="29"/>
      <c r="L58" s="87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</row>
    <row r="59" spans="1:47" s="2" customFormat="1" ht="22.95" customHeight="1" x14ac:dyDescent="0.2">
      <c r="A59" s="29"/>
      <c r="B59" s="30"/>
      <c r="C59" s="103" t="s">
        <v>63</v>
      </c>
      <c r="D59" s="29"/>
      <c r="E59" s="29"/>
      <c r="F59" s="29"/>
      <c r="G59" s="29"/>
      <c r="H59" s="29"/>
      <c r="I59" s="29"/>
      <c r="J59" s="63">
        <f>J92</f>
        <v>153353.43</v>
      </c>
      <c r="K59" s="146"/>
      <c r="L59" s="281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U59" s="17" t="s">
        <v>94</v>
      </c>
    </row>
    <row r="60" spans="1:47" s="9" customFormat="1" ht="25.05" customHeight="1" x14ac:dyDescent="0.2">
      <c r="B60" s="104"/>
      <c r="D60" s="105" t="s">
        <v>95</v>
      </c>
      <c r="E60" s="106"/>
      <c r="F60" s="106"/>
      <c r="G60" s="106"/>
      <c r="H60" s="106"/>
      <c r="I60" s="106"/>
      <c r="J60" s="107">
        <f>J93</f>
        <v>83580.929999999993</v>
      </c>
      <c r="K60" s="275"/>
      <c r="L60" s="276"/>
    </row>
    <row r="61" spans="1:47" s="10" customFormat="1" ht="19.95" customHeight="1" x14ac:dyDescent="0.2">
      <c r="B61" s="108"/>
      <c r="D61" s="109" t="s">
        <v>96</v>
      </c>
      <c r="E61" s="110"/>
      <c r="F61" s="110"/>
      <c r="G61" s="110"/>
      <c r="H61" s="110"/>
      <c r="I61" s="110"/>
      <c r="J61" s="111">
        <f>J94</f>
        <v>4088.6499999999996</v>
      </c>
      <c r="L61" s="108"/>
    </row>
    <row r="62" spans="1:47" s="10" customFormat="1" ht="19.95" customHeight="1" x14ac:dyDescent="0.2">
      <c r="B62" s="108"/>
      <c r="D62" s="109" t="s">
        <v>167</v>
      </c>
      <c r="E62" s="110"/>
      <c r="F62" s="110"/>
      <c r="G62" s="110"/>
      <c r="H62" s="110"/>
      <c r="I62" s="110"/>
      <c r="J62" s="111">
        <f>J106</f>
        <v>18690</v>
      </c>
      <c r="L62" s="108"/>
    </row>
    <row r="63" spans="1:47" s="10" customFormat="1" ht="19.95" customHeight="1" x14ac:dyDescent="0.2">
      <c r="B63" s="108"/>
      <c r="D63" s="109" t="s">
        <v>389</v>
      </c>
      <c r="E63" s="110"/>
      <c r="F63" s="110"/>
      <c r="G63" s="110"/>
      <c r="H63" s="110"/>
      <c r="I63" s="110"/>
      <c r="J63" s="111">
        <f>J110</f>
        <v>47807.5</v>
      </c>
      <c r="L63" s="108"/>
    </row>
    <row r="64" spans="1:47" s="10" customFormat="1" ht="19.95" customHeight="1" x14ac:dyDescent="0.2">
      <c r="B64" s="108"/>
      <c r="D64" s="109" t="s">
        <v>98</v>
      </c>
      <c r="E64" s="110"/>
      <c r="F64" s="110"/>
      <c r="G64" s="110"/>
      <c r="H64" s="110"/>
      <c r="I64" s="110"/>
      <c r="J64" s="111">
        <f>J117</f>
        <v>9600</v>
      </c>
      <c r="L64" s="108"/>
    </row>
    <row r="65" spans="1:31" s="10" customFormat="1" ht="19.95" customHeight="1" x14ac:dyDescent="0.2">
      <c r="B65" s="108"/>
      <c r="D65" s="109" t="s">
        <v>169</v>
      </c>
      <c r="E65" s="110"/>
      <c r="F65" s="110"/>
      <c r="G65" s="110"/>
      <c r="H65" s="110"/>
      <c r="I65" s="110"/>
      <c r="J65" s="111">
        <f>J120</f>
        <v>1086.68</v>
      </c>
      <c r="L65" s="108"/>
    </row>
    <row r="66" spans="1:31" s="10" customFormat="1" ht="19.95" customHeight="1" x14ac:dyDescent="0.2">
      <c r="B66" s="108"/>
      <c r="D66" s="109" t="s">
        <v>170</v>
      </c>
      <c r="E66" s="110"/>
      <c r="F66" s="110"/>
      <c r="G66" s="110"/>
      <c r="H66" s="110"/>
      <c r="I66" s="110"/>
      <c r="J66" s="111">
        <f>J123</f>
        <v>2308.1</v>
      </c>
      <c r="L66" s="108"/>
    </row>
    <row r="67" spans="1:31" s="9" customFormat="1" ht="25.05" customHeight="1" x14ac:dyDescent="0.2">
      <c r="B67" s="104"/>
      <c r="D67" s="105" t="s">
        <v>390</v>
      </c>
      <c r="E67" s="106"/>
      <c r="F67" s="106"/>
      <c r="G67" s="106"/>
      <c r="H67" s="106"/>
      <c r="I67" s="106"/>
      <c r="J67" s="107">
        <f>J125</f>
        <v>487.5</v>
      </c>
      <c r="L67" s="104"/>
    </row>
    <row r="68" spans="1:31" s="10" customFormat="1" ht="19.95" customHeight="1" x14ac:dyDescent="0.2">
      <c r="B68" s="108"/>
      <c r="D68" s="109" t="s">
        <v>391</v>
      </c>
      <c r="E68" s="110"/>
      <c r="F68" s="110"/>
      <c r="G68" s="110"/>
      <c r="H68" s="110"/>
      <c r="I68" s="110"/>
      <c r="J68" s="111">
        <f>J126</f>
        <v>487.5</v>
      </c>
      <c r="L68" s="108"/>
    </row>
    <row r="69" spans="1:31" s="9" customFormat="1" ht="25.05" customHeight="1" x14ac:dyDescent="0.2">
      <c r="B69" s="104"/>
      <c r="D69" s="105" t="s">
        <v>171</v>
      </c>
      <c r="E69" s="106"/>
      <c r="F69" s="106"/>
      <c r="G69" s="106"/>
      <c r="H69" s="106"/>
      <c r="I69" s="106"/>
      <c r="J69" s="107">
        <f>J128</f>
        <v>14125</v>
      </c>
      <c r="L69" s="104"/>
    </row>
    <row r="70" spans="1:31" s="10" customFormat="1" ht="19.95" customHeight="1" x14ac:dyDescent="0.2">
      <c r="B70" s="108"/>
      <c r="D70" s="109" t="s">
        <v>392</v>
      </c>
      <c r="E70" s="110"/>
      <c r="F70" s="110"/>
      <c r="G70" s="110"/>
      <c r="H70" s="110"/>
      <c r="I70" s="110"/>
      <c r="J70" s="107">
        <f>J131</f>
        <v>6000</v>
      </c>
      <c r="L70" s="108"/>
    </row>
    <row r="71" spans="1:31" s="9" customFormat="1" ht="25.05" customHeight="1" x14ac:dyDescent="0.2">
      <c r="B71" s="104"/>
      <c r="D71" s="105" t="s">
        <v>393</v>
      </c>
      <c r="E71" s="106"/>
      <c r="F71" s="106"/>
      <c r="G71" s="106"/>
      <c r="H71" s="106"/>
      <c r="I71" s="106"/>
      <c r="J71" s="107">
        <f>J133</f>
        <v>15000</v>
      </c>
      <c r="L71" s="104"/>
    </row>
    <row r="72" spans="1:31" s="9" customFormat="1" ht="25.05" customHeight="1" x14ac:dyDescent="0.2">
      <c r="B72" s="104"/>
      <c r="D72" s="105" t="s">
        <v>663</v>
      </c>
      <c r="E72" s="106"/>
      <c r="F72" s="106"/>
      <c r="G72" s="106"/>
      <c r="H72" s="106"/>
      <c r="I72" s="106"/>
      <c r="J72" s="107">
        <f>J135</f>
        <v>34160</v>
      </c>
      <c r="L72" s="104"/>
    </row>
    <row r="73" spans="1:31" s="2" customFormat="1" ht="21.75" customHeight="1" x14ac:dyDescent="0.2">
      <c r="A73" s="29"/>
      <c r="B73" s="30"/>
      <c r="C73" s="29"/>
      <c r="D73" s="29"/>
      <c r="E73" s="29"/>
      <c r="F73" s="29"/>
      <c r="G73" s="29"/>
      <c r="H73" s="29"/>
      <c r="I73" s="29"/>
      <c r="J73" s="29"/>
      <c r="K73" s="29"/>
      <c r="L73" s="87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</row>
    <row r="74" spans="1:31" s="2" customFormat="1" ht="7.05" customHeight="1" x14ac:dyDescent="0.2">
      <c r="A74" s="29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87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</row>
    <row r="78" spans="1:31" s="2" customFormat="1" ht="7.05" customHeight="1" x14ac:dyDescent="0.2">
      <c r="A78" s="29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87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</row>
    <row r="79" spans="1:31" s="2" customFormat="1" ht="25.05" customHeight="1" x14ac:dyDescent="0.2">
      <c r="A79" s="29"/>
      <c r="B79" s="30"/>
      <c r="C79" s="21" t="s">
        <v>99</v>
      </c>
      <c r="D79" s="29"/>
      <c r="E79" s="29"/>
      <c r="F79" s="29"/>
      <c r="G79" s="29"/>
      <c r="H79" s="29"/>
      <c r="I79" s="29"/>
      <c r="J79" s="29"/>
      <c r="K79" s="29"/>
      <c r="L79" s="87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</row>
    <row r="80" spans="1:31" s="2" customFormat="1" ht="7.05" customHeight="1" x14ac:dyDescent="0.2">
      <c r="A80" s="29"/>
      <c r="B80" s="30"/>
      <c r="C80" s="29"/>
      <c r="D80" s="29"/>
      <c r="E80" s="29"/>
      <c r="F80" s="29"/>
      <c r="G80" s="29"/>
      <c r="H80" s="29"/>
      <c r="I80" s="29"/>
      <c r="J80" s="29"/>
      <c r="K80" s="29"/>
      <c r="L80" s="87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</row>
    <row r="81" spans="1:65" s="2" customFormat="1" ht="12" customHeight="1" x14ac:dyDescent="0.2">
      <c r="A81" s="29"/>
      <c r="B81" s="30"/>
      <c r="C81" s="26" t="s">
        <v>15</v>
      </c>
      <c r="D81" s="29"/>
      <c r="E81" s="29"/>
      <c r="F81" s="29"/>
      <c r="G81" s="29"/>
      <c r="H81" s="29"/>
      <c r="I81" s="29"/>
      <c r="J81" s="29"/>
      <c r="K81" s="29"/>
      <c r="L81" s="87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65" s="2" customFormat="1" ht="16.5" customHeight="1" x14ac:dyDescent="0.2">
      <c r="A82" s="29"/>
      <c r="B82" s="30"/>
      <c r="C82" s="29"/>
      <c r="D82" s="29"/>
      <c r="E82" s="317" t="str">
        <f>E7</f>
        <v>Vícepráce Bukovany</v>
      </c>
      <c r="F82" s="318"/>
      <c r="G82" s="318"/>
      <c r="H82" s="318"/>
      <c r="I82" s="29"/>
      <c r="J82" s="29"/>
      <c r="K82" s="29"/>
      <c r="L82" s="87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65" s="2" customFormat="1" ht="12" customHeight="1" x14ac:dyDescent="0.2">
      <c r="A83" s="29"/>
      <c r="B83" s="30"/>
      <c r="C83" s="26" t="s">
        <v>90</v>
      </c>
      <c r="D83" s="29"/>
      <c r="E83" s="29"/>
      <c r="F83" s="29"/>
      <c r="G83" s="29"/>
      <c r="H83" s="29"/>
      <c r="I83" s="29"/>
      <c r="J83" s="29"/>
      <c r="K83" s="29"/>
      <c r="L83" s="87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65" s="2" customFormat="1" ht="16.5" customHeight="1" x14ac:dyDescent="0.2">
      <c r="A84" s="29"/>
      <c r="B84" s="30"/>
      <c r="C84" s="29"/>
      <c r="D84" s="29"/>
      <c r="E84" s="283" t="str">
        <f>E9</f>
        <v>2020-5 - chodníky, asfalty, VO</v>
      </c>
      <c r="F84" s="316"/>
      <c r="G84" s="316"/>
      <c r="H84" s="316"/>
      <c r="I84" s="29"/>
      <c r="J84" s="29"/>
      <c r="K84" s="29"/>
      <c r="L84" s="87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65" s="2" customFormat="1" ht="7.05" customHeight="1" x14ac:dyDescent="0.2">
      <c r="A85" s="29"/>
      <c r="B85" s="30"/>
      <c r="C85" s="29"/>
      <c r="D85" s="29"/>
      <c r="E85" s="29"/>
      <c r="F85" s="29"/>
      <c r="G85" s="29"/>
      <c r="H85" s="29"/>
      <c r="I85" s="29"/>
      <c r="J85" s="29"/>
      <c r="K85" s="29"/>
      <c r="L85" s="87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65" s="2" customFormat="1" ht="12" customHeight="1" x14ac:dyDescent="0.2">
      <c r="A86" s="29"/>
      <c r="B86" s="30"/>
      <c r="C86" s="26" t="s">
        <v>19</v>
      </c>
      <c r="D86" s="29"/>
      <c r="E86" s="29"/>
      <c r="F86" s="24" t="str">
        <f>F12</f>
        <v xml:space="preserve"> </v>
      </c>
      <c r="G86" s="29"/>
      <c r="H86" s="29"/>
      <c r="I86" s="26" t="s">
        <v>21</v>
      </c>
      <c r="J86" s="47">
        <f>IF(J12="","",J12)</f>
        <v>44160</v>
      </c>
      <c r="K86" s="29"/>
      <c r="L86" s="87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65" s="2" customFormat="1" ht="7.05" customHeight="1" x14ac:dyDescent="0.2">
      <c r="A87" s="29"/>
      <c r="B87" s="30"/>
      <c r="C87" s="29"/>
      <c r="D87" s="29"/>
      <c r="E87" s="29"/>
      <c r="F87" s="29"/>
      <c r="G87" s="29"/>
      <c r="H87" s="29"/>
      <c r="I87" s="29"/>
      <c r="J87" s="29"/>
      <c r="K87" s="29"/>
      <c r="L87" s="87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65" s="2" customFormat="1" ht="15.3" customHeight="1" x14ac:dyDescent="0.2">
      <c r="A88" s="29"/>
      <c r="B88" s="30"/>
      <c r="C88" s="26" t="s">
        <v>22</v>
      </c>
      <c r="D88" s="29"/>
      <c r="E88" s="29"/>
      <c r="F88" s="24" t="str">
        <f>E15</f>
        <v xml:space="preserve"> </v>
      </c>
      <c r="G88" s="29"/>
      <c r="H88" s="29"/>
      <c r="I88" s="26" t="s">
        <v>26</v>
      </c>
      <c r="J88" s="27" t="str">
        <f>E21</f>
        <v xml:space="preserve"> </v>
      </c>
      <c r="K88" s="29"/>
      <c r="L88" s="87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65" s="2" customFormat="1" ht="15.3" customHeight="1" x14ac:dyDescent="0.2">
      <c r="A89" s="29"/>
      <c r="B89" s="30"/>
      <c r="C89" s="26" t="s">
        <v>25</v>
      </c>
      <c r="D89" s="29"/>
      <c r="E89" s="29"/>
      <c r="F89" s="24" t="str">
        <f>IF(E18="","",E18)</f>
        <v xml:space="preserve"> </v>
      </c>
      <c r="G89" s="29"/>
      <c r="H89" s="29"/>
      <c r="I89" s="26" t="s">
        <v>28</v>
      </c>
      <c r="J89" s="27" t="str">
        <f>E24</f>
        <v xml:space="preserve"> </v>
      </c>
      <c r="K89" s="29"/>
      <c r="L89" s="87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65" s="2" customFormat="1" ht="10.35" customHeight="1" x14ac:dyDescent="0.2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87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65" s="11" customFormat="1" ht="29.25" customHeight="1" x14ac:dyDescent="0.2">
      <c r="A91" s="112"/>
      <c r="B91" s="113"/>
      <c r="C91" s="114" t="s">
        <v>100</v>
      </c>
      <c r="D91" s="115" t="s">
        <v>50</v>
      </c>
      <c r="E91" s="115" t="s">
        <v>46</v>
      </c>
      <c r="F91" s="115" t="s">
        <v>47</v>
      </c>
      <c r="G91" s="115" t="s">
        <v>101</v>
      </c>
      <c r="H91" s="115" t="s">
        <v>102</v>
      </c>
      <c r="I91" s="115" t="s">
        <v>103</v>
      </c>
      <c r="J91" s="115" t="s">
        <v>93</v>
      </c>
      <c r="K91" s="116" t="s">
        <v>104</v>
      </c>
      <c r="L91" s="117"/>
      <c r="M91" s="54" t="s">
        <v>3</v>
      </c>
      <c r="N91" s="55" t="s">
        <v>35</v>
      </c>
      <c r="O91" s="55" t="s">
        <v>105</v>
      </c>
      <c r="P91" s="55" t="s">
        <v>106</v>
      </c>
      <c r="Q91" s="55" t="s">
        <v>107</v>
      </c>
      <c r="R91" s="55" t="s">
        <v>108</v>
      </c>
      <c r="S91" s="55" t="s">
        <v>109</v>
      </c>
      <c r="T91" s="56" t="s">
        <v>110</v>
      </c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</row>
    <row r="92" spans="1:65" s="2" customFormat="1" ht="22.95" customHeight="1" x14ac:dyDescent="0.3">
      <c r="A92" s="29"/>
      <c r="B92" s="30"/>
      <c r="C92" s="61" t="s">
        <v>111</v>
      </c>
      <c r="D92" s="29"/>
      <c r="E92" s="29"/>
      <c r="F92" s="29"/>
      <c r="G92" s="29"/>
      <c r="H92" s="29"/>
      <c r="I92" s="29"/>
      <c r="J92" s="118">
        <f>J94+J106+J110+J117+J120+J123+J125+J128+J131+J133+J135</f>
        <v>153353.43</v>
      </c>
      <c r="K92" s="29"/>
      <c r="L92" s="30"/>
      <c r="M92" s="57"/>
      <c r="N92" s="48"/>
      <c r="O92" s="58"/>
      <c r="P92" s="119">
        <f>P93+P125+P128+P133</f>
        <v>58.861096999999994</v>
      </c>
      <c r="Q92" s="58"/>
      <c r="R92" s="119">
        <f>R93+R125+R128+R133</f>
        <v>47.358110000000011</v>
      </c>
      <c r="S92" s="58"/>
      <c r="T92" s="120">
        <f>T93+T125+T128+T133</f>
        <v>6.2349999999999994</v>
      </c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T92" s="17" t="s">
        <v>64</v>
      </c>
      <c r="AU92" s="17" t="s">
        <v>94</v>
      </c>
      <c r="BK92" s="121">
        <f>BK93+BK125+BK128+BK133</f>
        <v>113193.43</v>
      </c>
    </row>
    <row r="93" spans="1:65" s="12" customFormat="1" ht="25.95" customHeight="1" x14ac:dyDescent="0.25">
      <c r="B93" s="122"/>
      <c r="D93" s="123" t="s">
        <v>64</v>
      </c>
      <c r="E93" s="124" t="s">
        <v>112</v>
      </c>
      <c r="F93" s="124" t="s">
        <v>113</v>
      </c>
      <c r="J93" s="125">
        <f>J94+J106+J110+J117+J120+J123</f>
        <v>83580.929999999993</v>
      </c>
      <c r="L93" s="122"/>
      <c r="M93" s="126"/>
      <c r="N93" s="127"/>
      <c r="O93" s="127"/>
      <c r="P93" s="128">
        <f>P94+P106+P110+P117+P120+P123</f>
        <v>50.070096999999997</v>
      </c>
      <c r="Q93" s="127"/>
      <c r="R93" s="128">
        <f>R94+R106+R110+R117+R120+R123</f>
        <v>47.353690000000007</v>
      </c>
      <c r="S93" s="127"/>
      <c r="T93" s="129">
        <f>T94+T106+T110+T117+T120+T123</f>
        <v>6.2349999999999994</v>
      </c>
      <c r="AR93" s="123" t="s">
        <v>71</v>
      </c>
      <c r="AT93" s="130" t="s">
        <v>64</v>
      </c>
      <c r="AU93" s="130" t="s">
        <v>65</v>
      </c>
      <c r="AY93" s="123" t="s">
        <v>114</v>
      </c>
      <c r="BK93" s="131">
        <f>BK94+BK106+BK110+BK117+BK120+BK123</f>
        <v>83580.929999999993</v>
      </c>
    </row>
    <row r="94" spans="1:65" s="12" customFormat="1" ht="22.95" customHeight="1" x14ac:dyDescent="0.25">
      <c r="B94" s="122"/>
      <c r="D94" s="123" t="s">
        <v>64</v>
      </c>
      <c r="E94" s="132" t="s">
        <v>71</v>
      </c>
      <c r="F94" s="132" t="s">
        <v>115</v>
      </c>
      <c r="J94" s="133">
        <f>SUM(J95:J102)</f>
        <v>4088.6499999999996</v>
      </c>
      <c r="L94" s="122"/>
      <c r="M94" s="126"/>
      <c r="N94" s="127"/>
      <c r="O94" s="127"/>
      <c r="P94" s="128">
        <f>SUM(P95:P105)</f>
        <v>4.623405</v>
      </c>
      <c r="Q94" s="127"/>
      <c r="R94" s="128">
        <f>SUM(R95:R105)</f>
        <v>0</v>
      </c>
      <c r="S94" s="127"/>
      <c r="T94" s="129">
        <f>SUM(T95:T105)</f>
        <v>6.2349999999999994</v>
      </c>
      <c r="AR94" s="123" t="s">
        <v>71</v>
      </c>
      <c r="AT94" s="130" t="s">
        <v>64</v>
      </c>
      <c r="AU94" s="130" t="s">
        <v>71</v>
      </c>
      <c r="AY94" s="123" t="s">
        <v>114</v>
      </c>
      <c r="BK94" s="131">
        <f>SUM(BK95:BK105)</f>
        <v>4088.6499999999996</v>
      </c>
    </row>
    <row r="95" spans="1:65" s="2" customFormat="1" ht="16.5" customHeight="1" x14ac:dyDescent="0.2">
      <c r="A95" s="29"/>
      <c r="B95" s="134"/>
      <c r="C95" s="135" t="s">
        <v>71</v>
      </c>
      <c r="D95" s="135" t="s">
        <v>116</v>
      </c>
      <c r="E95" s="136" t="s">
        <v>322</v>
      </c>
      <c r="F95" s="137" t="s">
        <v>323</v>
      </c>
      <c r="G95" s="138" t="s">
        <v>315</v>
      </c>
      <c r="H95" s="139">
        <v>21.5</v>
      </c>
      <c r="I95" s="140">
        <v>60</v>
      </c>
      <c r="J95" s="140">
        <f>ROUND(I95*H95,2)</f>
        <v>1290</v>
      </c>
      <c r="K95" s="137" t="s">
        <v>365</v>
      </c>
      <c r="L95" s="30"/>
      <c r="M95" s="141" t="s">
        <v>3</v>
      </c>
      <c r="N95" s="142" t="s">
        <v>36</v>
      </c>
      <c r="O95" s="143">
        <v>0.11600000000000001</v>
      </c>
      <c r="P95" s="143">
        <f>O95*H95</f>
        <v>2.4940000000000002</v>
      </c>
      <c r="Q95" s="143">
        <v>0</v>
      </c>
      <c r="R95" s="143">
        <f>Q95*H95</f>
        <v>0</v>
      </c>
      <c r="S95" s="143">
        <v>0.28999999999999998</v>
      </c>
      <c r="T95" s="144">
        <f>S95*H95</f>
        <v>6.2349999999999994</v>
      </c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R95" s="145" t="s">
        <v>121</v>
      </c>
      <c r="AT95" s="145" t="s">
        <v>116</v>
      </c>
      <c r="AU95" s="145" t="s">
        <v>73</v>
      </c>
      <c r="AY95" s="17" t="s">
        <v>114</v>
      </c>
      <c r="BE95" s="146">
        <f>IF(N95="základní",J95,0)</f>
        <v>1290</v>
      </c>
      <c r="BF95" s="146">
        <f>IF(N95="snížená",J95,0)</f>
        <v>0</v>
      </c>
      <c r="BG95" s="146">
        <f>IF(N95="zákl. přenesená",J95,0)</f>
        <v>0</v>
      </c>
      <c r="BH95" s="146">
        <f>IF(N95="sníž. přenesená",J95,0)</f>
        <v>0</v>
      </c>
      <c r="BI95" s="146">
        <f>IF(N95="nulová",J95,0)</f>
        <v>0</v>
      </c>
      <c r="BJ95" s="17" t="s">
        <v>71</v>
      </c>
      <c r="BK95" s="146">
        <f>ROUND(I95*H95,2)</f>
        <v>1290</v>
      </c>
      <c r="BL95" s="17" t="s">
        <v>121</v>
      </c>
      <c r="BM95" s="145" t="s">
        <v>394</v>
      </c>
    </row>
    <row r="96" spans="1:65" s="2" customFormat="1" ht="16.5" customHeight="1" x14ac:dyDescent="0.2">
      <c r="A96" s="29"/>
      <c r="B96" s="134"/>
      <c r="C96" s="135" t="s">
        <v>127</v>
      </c>
      <c r="D96" s="135" t="s">
        <v>116</v>
      </c>
      <c r="E96" s="136" t="s">
        <v>185</v>
      </c>
      <c r="F96" s="137" t="s">
        <v>395</v>
      </c>
      <c r="G96" s="138" t="s">
        <v>119</v>
      </c>
      <c r="H96" s="139">
        <v>4.085</v>
      </c>
      <c r="I96" s="140">
        <v>100</v>
      </c>
      <c r="J96" s="140">
        <f>ROUND(I96*H96,2)</f>
        <v>408.5</v>
      </c>
      <c r="K96" s="137" t="s">
        <v>365</v>
      </c>
      <c r="L96" s="30"/>
      <c r="M96" s="141" t="s">
        <v>3</v>
      </c>
      <c r="N96" s="142" t="s">
        <v>36</v>
      </c>
      <c r="O96" s="143">
        <v>8.3000000000000004E-2</v>
      </c>
      <c r="P96" s="143">
        <f>O96*H96</f>
        <v>0.339055</v>
      </c>
      <c r="Q96" s="143">
        <v>0</v>
      </c>
      <c r="R96" s="143">
        <f>Q96*H96</f>
        <v>0</v>
      </c>
      <c r="S96" s="143">
        <v>0</v>
      </c>
      <c r="T96" s="144">
        <f>S96*H96</f>
        <v>0</v>
      </c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R96" s="145" t="s">
        <v>121</v>
      </c>
      <c r="AT96" s="145" t="s">
        <v>116</v>
      </c>
      <c r="AU96" s="145" t="s">
        <v>73</v>
      </c>
      <c r="AY96" s="17" t="s">
        <v>114</v>
      </c>
      <c r="BE96" s="146">
        <f>IF(N96="základní",J96,0)</f>
        <v>408.5</v>
      </c>
      <c r="BF96" s="146">
        <f>IF(N96="snížená",J96,0)</f>
        <v>0</v>
      </c>
      <c r="BG96" s="146">
        <f>IF(N96="zákl. přenesená",J96,0)</f>
        <v>0</v>
      </c>
      <c r="BH96" s="146">
        <f>IF(N96="sníž. přenesená",J96,0)</f>
        <v>0</v>
      </c>
      <c r="BI96" s="146">
        <f>IF(N96="nulová",J96,0)</f>
        <v>0</v>
      </c>
      <c r="BJ96" s="17" t="s">
        <v>71</v>
      </c>
      <c r="BK96" s="146">
        <f>ROUND(I96*H96,2)</f>
        <v>408.5</v>
      </c>
      <c r="BL96" s="17" t="s">
        <v>121</v>
      </c>
      <c r="BM96" s="145" t="s">
        <v>396</v>
      </c>
    </row>
    <row r="97" spans="1:65" s="13" customFormat="1" x14ac:dyDescent="0.2">
      <c r="B97" s="147"/>
      <c r="D97" s="148" t="s">
        <v>123</v>
      </c>
      <c r="E97" s="149" t="s">
        <v>3</v>
      </c>
      <c r="F97" s="150" t="s">
        <v>397</v>
      </c>
      <c r="H97" s="151">
        <v>4.085</v>
      </c>
      <c r="L97" s="147"/>
      <c r="M97" s="152"/>
      <c r="N97" s="153"/>
      <c r="O97" s="153"/>
      <c r="P97" s="153"/>
      <c r="Q97" s="153"/>
      <c r="R97" s="153"/>
      <c r="S97" s="153"/>
      <c r="T97" s="154"/>
      <c r="AT97" s="149" t="s">
        <v>123</v>
      </c>
      <c r="AU97" s="149" t="s">
        <v>73</v>
      </c>
      <c r="AV97" s="13" t="s">
        <v>73</v>
      </c>
      <c r="AW97" s="13" t="s">
        <v>27</v>
      </c>
      <c r="AX97" s="13" t="s">
        <v>71</v>
      </c>
      <c r="AY97" s="149" t="s">
        <v>114</v>
      </c>
    </row>
    <row r="98" spans="1:65" s="2" customFormat="1" ht="16.5" customHeight="1" x14ac:dyDescent="0.2">
      <c r="A98" s="29"/>
      <c r="B98" s="134"/>
      <c r="C98" s="135" t="s">
        <v>156</v>
      </c>
      <c r="D98" s="135" t="s">
        <v>116</v>
      </c>
      <c r="E98" s="136" t="s">
        <v>189</v>
      </c>
      <c r="F98" s="137" t="s">
        <v>190</v>
      </c>
      <c r="G98" s="138" t="s">
        <v>119</v>
      </c>
      <c r="H98" s="139">
        <v>40.085000000000001</v>
      </c>
      <c r="I98" s="140">
        <v>10</v>
      </c>
      <c r="J98" s="140">
        <f>ROUND(I98*H98,2)</f>
        <v>400.85</v>
      </c>
      <c r="K98" s="137" t="s">
        <v>365</v>
      </c>
      <c r="L98" s="30"/>
      <c r="M98" s="141" t="s">
        <v>3</v>
      </c>
      <c r="N98" s="142" t="s">
        <v>36</v>
      </c>
      <c r="O98" s="143">
        <v>4.0000000000000001E-3</v>
      </c>
      <c r="P98" s="143">
        <f>O98*H98</f>
        <v>0.16034000000000001</v>
      </c>
      <c r="Q98" s="143">
        <v>0</v>
      </c>
      <c r="R98" s="143">
        <f>Q98*H98</f>
        <v>0</v>
      </c>
      <c r="S98" s="143">
        <v>0</v>
      </c>
      <c r="T98" s="144">
        <f>S98*H98</f>
        <v>0</v>
      </c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R98" s="145" t="s">
        <v>121</v>
      </c>
      <c r="AT98" s="145" t="s">
        <v>116</v>
      </c>
      <c r="AU98" s="145" t="s">
        <v>73</v>
      </c>
      <c r="AY98" s="17" t="s">
        <v>114</v>
      </c>
      <c r="BE98" s="146">
        <f>IF(N98="základní",J98,0)</f>
        <v>400.85</v>
      </c>
      <c r="BF98" s="146">
        <f>IF(N98="snížená",J98,0)</f>
        <v>0</v>
      </c>
      <c r="BG98" s="146">
        <f>IF(N98="zákl. přenesená",J98,0)</f>
        <v>0</v>
      </c>
      <c r="BH98" s="146">
        <f>IF(N98="sníž. přenesená",J98,0)</f>
        <v>0</v>
      </c>
      <c r="BI98" s="146">
        <f>IF(N98="nulová",J98,0)</f>
        <v>0</v>
      </c>
      <c r="BJ98" s="17" t="s">
        <v>71</v>
      </c>
      <c r="BK98" s="146">
        <f>ROUND(I98*H98,2)</f>
        <v>400.85</v>
      </c>
      <c r="BL98" s="17" t="s">
        <v>121</v>
      </c>
      <c r="BM98" s="145" t="s">
        <v>398</v>
      </c>
    </row>
    <row r="99" spans="1:65" s="2" customFormat="1" ht="16.5" customHeight="1" x14ac:dyDescent="0.2">
      <c r="A99" s="29"/>
      <c r="B99" s="134"/>
      <c r="C99" s="135" t="s">
        <v>145</v>
      </c>
      <c r="D99" s="135" t="s">
        <v>116</v>
      </c>
      <c r="E99" s="136" t="s">
        <v>399</v>
      </c>
      <c r="F99" s="137" t="s">
        <v>400</v>
      </c>
      <c r="G99" s="138" t="s">
        <v>119</v>
      </c>
      <c r="H99" s="139">
        <v>4.085</v>
      </c>
      <c r="I99" s="140">
        <v>60</v>
      </c>
      <c r="J99" s="140">
        <f>ROUND(I99*H99,2)</f>
        <v>245.1</v>
      </c>
      <c r="K99" s="137" t="s">
        <v>365</v>
      </c>
      <c r="L99" s="30"/>
      <c r="M99" s="141" t="s">
        <v>3</v>
      </c>
      <c r="N99" s="142" t="s">
        <v>36</v>
      </c>
      <c r="O99" s="143">
        <v>9.7000000000000003E-2</v>
      </c>
      <c r="P99" s="143">
        <f>O99*H99</f>
        <v>0.39624500000000001</v>
      </c>
      <c r="Q99" s="143">
        <v>0</v>
      </c>
      <c r="R99" s="143">
        <f>Q99*H99</f>
        <v>0</v>
      </c>
      <c r="S99" s="143">
        <v>0</v>
      </c>
      <c r="T99" s="144">
        <f>S99*H99</f>
        <v>0</v>
      </c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R99" s="145" t="s">
        <v>121</v>
      </c>
      <c r="AT99" s="145" t="s">
        <v>116</v>
      </c>
      <c r="AU99" s="145" t="s">
        <v>73</v>
      </c>
      <c r="AY99" s="17" t="s">
        <v>114</v>
      </c>
      <c r="BE99" s="146">
        <f>IF(N99="základní",J99,0)</f>
        <v>245.1</v>
      </c>
      <c r="BF99" s="146">
        <f>IF(N99="snížená",J99,0)</f>
        <v>0</v>
      </c>
      <c r="BG99" s="146">
        <f>IF(N99="zákl. přenesená",J99,0)</f>
        <v>0</v>
      </c>
      <c r="BH99" s="146">
        <f>IF(N99="sníž. přenesená",J99,0)</f>
        <v>0</v>
      </c>
      <c r="BI99" s="146">
        <f>IF(N99="nulová",J99,0)</f>
        <v>0</v>
      </c>
      <c r="BJ99" s="17" t="s">
        <v>71</v>
      </c>
      <c r="BK99" s="146">
        <f>ROUND(I99*H99,2)</f>
        <v>245.1</v>
      </c>
      <c r="BL99" s="17" t="s">
        <v>121</v>
      </c>
      <c r="BM99" s="145" t="s">
        <v>401</v>
      </c>
    </row>
    <row r="100" spans="1:65" s="13" customFormat="1" x14ac:dyDescent="0.2">
      <c r="B100" s="147"/>
      <c r="D100" s="148" t="s">
        <v>123</v>
      </c>
      <c r="E100" s="149" t="s">
        <v>3</v>
      </c>
      <c r="F100" s="150" t="s">
        <v>397</v>
      </c>
      <c r="H100" s="151">
        <v>4.085</v>
      </c>
      <c r="L100" s="147"/>
      <c r="M100" s="152"/>
      <c r="N100" s="153"/>
      <c r="O100" s="153"/>
      <c r="P100" s="153"/>
      <c r="Q100" s="153"/>
      <c r="R100" s="153"/>
      <c r="S100" s="153"/>
      <c r="T100" s="154"/>
      <c r="AT100" s="149" t="s">
        <v>123</v>
      </c>
      <c r="AU100" s="149" t="s">
        <v>73</v>
      </c>
      <c r="AV100" s="13" t="s">
        <v>73</v>
      </c>
      <c r="AW100" s="13" t="s">
        <v>27</v>
      </c>
      <c r="AX100" s="13" t="s">
        <v>71</v>
      </c>
      <c r="AY100" s="149" t="s">
        <v>114</v>
      </c>
    </row>
    <row r="101" spans="1:65" s="2" customFormat="1" ht="16.5" customHeight="1" x14ac:dyDescent="0.2">
      <c r="A101" s="29"/>
      <c r="B101" s="134"/>
      <c r="C101" s="135" t="s">
        <v>132</v>
      </c>
      <c r="D101" s="135" t="s">
        <v>116</v>
      </c>
      <c r="E101" s="136" t="s">
        <v>196</v>
      </c>
      <c r="F101" s="137" t="s">
        <v>197</v>
      </c>
      <c r="G101" s="138" t="s">
        <v>119</v>
      </c>
      <c r="H101" s="139">
        <v>4.085</v>
      </c>
      <c r="I101" s="140">
        <v>20</v>
      </c>
      <c r="J101" s="140">
        <f>ROUND(I101*H101,2)</f>
        <v>81.7</v>
      </c>
      <c r="K101" s="137" t="s">
        <v>365</v>
      </c>
      <c r="L101" s="30"/>
      <c r="M101" s="141" t="s">
        <v>3</v>
      </c>
      <c r="N101" s="142" t="s">
        <v>36</v>
      </c>
      <c r="O101" s="143">
        <v>8.9999999999999993E-3</v>
      </c>
      <c r="P101" s="143">
        <f>O101*H101</f>
        <v>3.6764999999999999E-2</v>
      </c>
      <c r="Q101" s="143">
        <v>0</v>
      </c>
      <c r="R101" s="143">
        <f>Q101*H101</f>
        <v>0</v>
      </c>
      <c r="S101" s="143">
        <v>0</v>
      </c>
      <c r="T101" s="144">
        <f>S101*H101</f>
        <v>0</v>
      </c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R101" s="145" t="s">
        <v>121</v>
      </c>
      <c r="AT101" s="145" t="s">
        <v>116</v>
      </c>
      <c r="AU101" s="145" t="s">
        <v>73</v>
      </c>
      <c r="AY101" s="17" t="s">
        <v>114</v>
      </c>
      <c r="BE101" s="146">
        <f>IF(N101="základní",J101,0)</f>
        <v>81.7</v>
      </c>
      <c r="BF101" s="146">
        <f>IF(N101="snížená",J101,0)</f>
        <v>0</v>
      </c>
      <c r="BG101" s="146">
        <f>IF(N101="zákl. přenesená",J101,0)</f>
        <v>0</v>
      </c>
      <c r="BH101" s="146">
        <f>IF(N101="sníž. přenesená",J101,0)</f>
        <v>0</v>
      </c>
      <c r="BI101" s="146">
        <f>IF(N101="nulová",J101,0)</f>
        <v>0</v>
      </c>
      <c r="BJ101" s="17" t="s">
        <v>71</v>
      </c>
      <c r="BK101" s="146">
        <f>ROUND(I101*H101,2)</f>
        <v>81.7</v>
      </c>
      <c r="BL101" s="17" t="s">
        <v>121</v>
      </c>
      <c r="BM101" s="145" t="s">
        <v>402</v>
      </c>
    </row>
    <row r="102" spans="1:65" s="2" customFormat="1" ht="16.5" customHeight="1" x14ac:dyDescent="0.2">
      <c r="A102" s="29"/>
      <c r="B102" s="134"/>
      <c r="C102" s="135" t="s">
        <v>121</v>
      </c>
      <c r="D102" s="135" t="s">
        <v>116</v>
      </c>
      <c r="E102" s="136" t="s">
        <v>403</v>
      </c>
      <c r="F102" s="137" t="s">
        <v>404</v>
      </c>
      <c r="G102" s="138" t="s">
        <v>315</v>
      </c>
      <c r="H102" s="139">
        <v>66.5</v>
      </c>
      <c r="I102" s="140">
        <v>25</v>
      </c>
      <c r="J102" s="140">
        <f>ROUND(I102*H102,2)</f>
        <v>1662.5</v>
      </c>
      <c r="K102" s="137" t="s">
        <v>365</v>
      </c>
      <c r="L102" s="30"/>
      <c r="M102" s="141" t="s">
        <v>3</v>
      </c>
      <c r="N102" s="142" t="s">
        <v>36</v>
      </c>
      <c r="O102" s="143">
        <v>1.7999999999999999E-2</v>
      </c>
      <c r="P102" s="143">
        <f>O102*H102</f>
        <v>1.1969999999999998</v>
      </c>
      <c r="Q102" s="143">
        <v>0</v>
      </c>
      <c r="R102" s="143">
        <f>Q102*H102</f>
        <v>0</v>
      </c>
      <c r="S102" s="143">
        <v>0</v>
      </c>
      <c r="T102" s="144">
        <f>S102*H102</f>
        <v>0</v>
      </c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R102" s="145" t="s">
        <v>121</v>
      </c>
      <c r="AT102" s="145" t="s">
        <v>116</v>
      </c>
      <c r="AU102" s="145" t="s">
        <v>73</v>
      </c>
      <c r="AY102" s="17" t="s">
        <v>114</v>
      </c>
      <c r="BE102" s="146">
        <f>IF(N102="základní",J102,0)</f>
        <v>1662.5</v>
      </c>
      <c r="BF102" s="146">
        <f>IF(N102="snížená",J102,0)</f>
        <v>0</v>
      </c>
      <c r="BG102" s="146">
        <f>IF(N102="zákl. přenesená",J102,0)</f>
        <v>0</v>
      </c>
      <c r="BH102" s="146">
        <f>IF(N102="sníž. přenesená",J102,0)</f>
        <v>0</v>
      </c>
      <c r="BI102" s="146">
        <f>IF(N102="nulová",J102,0)</f>
        <v>0</v>
      </c>
      <c r="BJ102" s="17" t="s">
        <v>71</v>
      </c>
      <c r="BK102" s="146">
        <f>ROUND(I102*H102,2)</f>
        <v>1662.5</v>
      </c>
      <c r="BL102" s="17" t="s">
        <v>121</v>
      </c>
      <c r="BM102" s="145" t="s">
        <v>405</v>
      </c>
    </row>
    <row r="103" spans="1:65" s="13" customFormat="1" x14ac:dyDescent="0.2">
      <c r="B103" s="147"/>
      <c r="D103" s="148" t="s">
        <v>123</v>
      </c>
      <c r="E103" s="149" t="s">
        <v>3</v>
      </c>
      <c r="F103" s="150" t="s">
        <v>406</v>
      </c>
      <c r="H103" s="151">
        <v>21.5</v>
      </c>
      <c r="L103" s="147"/>
      <c r="M103" s="152"/>
      <c r="N103" s="153"/>
      <c r="O103" s="153"/>
      <c r="P103" s="153"/>
      <c r="Q103" s="153"/>
      <c r="R103" s="153"/>
      <c r="S103" s="153"/>
      <c r="T103" s="154"/>
      <c r="AT103" s="149" t="s">
        <v>123</v>
      </c>
      <c r="AU103" s="149" t="s">
        <v>73</v>
      </c>
      <c r="AV103" s="13" t="s">
        <v>73</v>
      </c>
      <c r="AW103" s="13" t="s">
        <v>27</v>
      </c>
      <c r="AX103" s="13" t="s">
        <v>65</v>
      </c>
      <c r="AY103" s="149" t="s">
        <v>114</v>
      </c>
    </row>
    <row r="104" spans="1:65" s="13" customFormat="1" x14ac:dyDescent="0.2">
      <c r="B104" s="147"/>
      <c r="D104" s="148" t="s">
        <v>123</v>
      </c>
      <c r="E104" s="149" t="s">
        <v>3</v>
      </c>
      <c r="F104" s="150" t="s">
        <v>407</v>
      </c>
      <c r="H104" s="151">
        <v>45</v>
      </c>
      <c r="L104" s="147"/>
      <c r="M104" s="152"/>
      <c r="N104" s="153"/>
      <c r="O104" s="153"/>
      <c r="P104" s="153"/>
      <c r="Q104" s="153"/>
      <c r="R104" s="153"/>
      <c r="S104" s="153"/>
      <c r="T104" s="154"/>
      <c r="AT104" s="149" t="s">
        <v>123</v>
      </c>
      <c r="AU104" s="149" t="s">
        <v>73</v>
      </c>
      <c r="AV104" s="13" t="s">
        <v>73</v>
      </c>
      <c r="AW104" s="13" t="s">
        <v>27</v>
      </c>
      <c r="AX104" s="13" t="s">
        <v>65</v>
      </c>
      <c r="AY104" s="149" t="s">
        <v>114</v>
      </c>
    </row>
    <row r="105" spans="1:65" s="14" customFormat="1" x14ac:dyDescent="0.2">
      <c r="B105" s="155"/>
      <c r="D105" s="148" t="s">
        <v>123</v>
      </c>
      <c r="E105" s="156" t="s">
        <v>3</v>
      </c>
      <c r="F105" s="157" t="s">
        <v>126</v>
      </c>
      <c r="H105" s="158">
        <v>66.5</v>
      </c>
      <c r="L105" s="155"/>
      <c r="M105" s="159"/>
      <c r="N105" s="160"/>
      <c r="O105" s="160"/>
      <c r="P105" s="160"/>
      <c r="Q105" s="160"/>
      <c r="R105" s="160"/>
      <c r="S105" s="160"/>
      <c r="T105" s="161"/>
      <c r="AT105" s="156" t="s">
        <v>123</v>
      </c>
      <c r="AU105" s="156" t="s">
        <v>73</v>
      </c>
      <c r="AV105" s="14" t="s">
        <v>121</v>
      </c>
      <c r="AW105" s="14" t="s">
        <v>27</v>
      </c>
      <c r="AX105" s="14" t="s">
        <v>71</v>
      </c>
      <c r="AY105" s="156" t="s">
        <v>114</v>
      </c>
    </row>
    <row r="106" spans="1:65" s="12" customFormat="1" ht="22.95" customHeight="1" x14ac:dyDescent="0.25">
      <c r="B106" s="122"/>
      <c r="D106" s="123" t="s">
        <v>64</v>
      </c>
      <c r="E106" s="132" t="s">
        <v>149</v>
      </c>
      <c r="F106" s="132" t="s">
        <v>204</v>
      </c>
      <c r="J106" s="133">
        <f>SUM(J107:J108)</f>
        <v>18690</v>
      </c>
      <c r="L106" s="122"/>
      <c r="M106" s="126"/>
      <c r="N106" s="127"/>
      <c r="O106" s="127"/>
      <c r="P106" s="128">
        <f>SUM(P107:P109)</f>
        <v>9.65</v>
      </c>
      <c r="Q106" s="127"/>
      <c r="R106" s="128">
        <f>SUM(R107:R109)</f>
        <v>5.4127000000000001</v>
      </c>
      <c r="S106" s="127"/>
      <c r="T106" s="129">
        <f>SUM(T107:T109)</f>
        <v>0</v>
      </c>
      <c r="AR106" s="123" t="s">
        <v>71</v>
      </c>
      <c r="AT106" s="130" t="s">
        <v>64</v>
      </c>
      <c r="AU106" s="130" t="s">
        <v>71</v>
      </c>
      <c r="AY106" s="123" t="s">
        <v>114</v>
      </c>
      <c r="BK106" s="131">
        <f>SUM(BK107:BK109)</f>
        <v>18690</v>
      </c>
    </row>
    <row r="107" spans="1:65" s="2" customFormat="1" ht="16.5" customHeight="1" x14ac:dyDescent="0.2">
      <c r="A107" s="29"/>
      <c r="B107" s="134"/>
      <c r="C107" s="135" t="s">
        <v>239</v>
      </c>
      <c r="D107" s="135" t="s">
        <v>116</v>
      </c>
      <c r="E107" s="136" t="s">
        <v>408</v>
      </c>
      <c r="F107" s="269" t="s">
        <v>409</v>
      </c>
      <c r="G107" s="138" t="s">
        <v>208</v>
      </c>
      <c r="H107" s="139">
        <v>10</v>
      </c>
      <c r="I107" s="140">
        <v>573</v>
      </c>
      <c r="J107" s="140">
        <f>ROUND(I107*H107,2)</f>
        <v>5730</v>
      </c>
      <c r="K107" s="137" t="s">
        <v>365</v>
      </c>
      <c r="L107" s="30"/>
      <c r="M107" s="141" t="s">
        <v>3</v>
      </c>
      <c r="N107" s="142" t="s">
        <v>36</v>
      </c>
      <c r="O107" s="143">
        <v>0.96499999999999997</v>
      </c>
      <c r="P107" s="143">
        <f>O107*H107</f>
        <v>9.65</v>
      </c>
      <c r="Q107" s="143">
        <v>0.24127000000000001</v>
      </c>
      <c r="R107" s="143">
        <f>Q107*H107</f>
        <v>2.4127000000000001</v>
      </c>
      <c r="S107" s="143">
        <v>0</v>
      </c>
      <c r="T107" s="144">
        <f>S107*H107</f>
        <v>0</v>
      </c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R107" s="145" t="s">
        <v>121</v>
      </c>
      <c r="AT107" s="145" t="s">
        <v>116</v>
      </c>
      <c r="AU107" s="145" t="s">
        <v>73</v>
      </c>
      <c r="AY107" s="17" t="s">
        <v>114</v>
      </c>
      <c r="BE107" s="146">
        <f>IF(N107="základní",J107,0)</f>
        <v>5730</v>
      </c>
      <c r="BF107" s="146">
        <f>IF(N107="snížená",J107,0)</f>
        <v>0</v>
      </c>
      <c r="BG107" s="146">
        <f>IF(N107="zákl. přenesená",J107,0)</f>
        <v>0</v>
      </c>
      <c r="BH107" s="146">
        <f>IF(N107="sníž. přenesená",J107,0)</f>
        <v>0</v>
      </c>
      <c r="BI107" s="146">
        <f>IF(N107="nulová",J107,0)</f>
        <v>0</v>
      </c>
      <c r="BJ107" s="17" t="s">
        <v>71</v>
      </c>
      <c r="BK107" s="146">
        <f>ROUND(I107*H107,2)</f>
        <v>5730</v>
      </c>
      <c r="BL107" s="17" t="s">
        <v>121</v>
      </c>
      <c r="BM107" s="145" t="s">
        <v>410</v>
      </c>
    </row>
    <row r="108" spans="1:65" s="2" customFormat="1" ht="16.5" customHeight="1" x14ac:dyDescent="0.2">
      <c r="A108" s="29"/>
      <c r="B108" s="134"/>
      <c r="C108" s="162" t="s">
        <v>243</v>
      </c>
      <c r="D108" s="162" t="s">
        <v>128</v>
      </c>
      <c r="E108" s="163" t="s">
        <v>411</v>
      </c>
      <c r="F108" s="270" t="s">
        <v>412</v>
      </c>
      <c r="G108" s="165" t="s">
        <v>131</v>
      </c>
      <c r="H108" s="166">
        <v>60</v>
      </c>
      <c r="I108" s="167">
        <v>216</v>
      </c>
      <c r="J108" s="167">
        <f>ROUND(I108*H108,2)</f>
        <v>12960</v>
      </c>
      <c r="K108" s="164" t="s">
        <v>365</v>
      </c>
      <c r="L108" s="168"/>
      <c r="M108" s="169" t="s">
        <v>3</v>
      </c>
      <c r="N108" s="170" t="s">
        <v>36</v>
      </c>
      <c r="O108" s="143">
        <v>0</v>
      </c>
      <c r="P108" s="143">
        <f>O108*H108</f>
        <v>0</v>
      </c>
      <c r="Q108" s="143">
        <v>0.05</v>
      </c>
      <c r="R108" s="143">
        <f>Q108*H108</f>
        <v>3</v>
      </c>
      <c r="S108" s="143">
        <v>0</v>
      </c>
      <c r="T108" s="144">
        <f>S108*H108</f>
        <v>0</v>
      </c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R108" s="145" t="s">
        <v>132</v>
      </c>
      <c r="AT108" s="145" t="s">
        <v>128</v>
      </c>
      <c r="AU108" s="145" t="s">
        <v>73</v>
      </c>
      <c r="AY108" s="17" t="s">
        <v>114</v>
      </c>
      <c r="BE108" s="146">
        <f>IF(N108="základní",J108,0)</f>
        <v>12960</v>
      </c>
      <c r="BF108" s="146">
        <f>IF(N108="snížená",J108,0)</f>
        <v>0</v>
      </c>
      <c r="BG108" s="146">
        <f>IF(N108="zákl. přenesená",J108,0)</f>
        <v>0</v>
      </c>
      <c r="BH108" s="146">
        <f>IF(N108="sníž. přenesená",J108,0)</f>
        <v>0</v>
      </c>
      <c r="BI108" s="146">
        <f>IF(N108="nulová",J108,0)</f>
        <v>0</v>
      </c>
      <c r="BJ108" s="17" t="s">
        <v>71</v>
      </c>
      <c r="BK108" s="146">
        <f>ROUND(I108*H108,2)</f>
        <v>12960</v>
      </c>
      <c r="BL108" s="17" t="s">
        <v>121</v>
      </c>
      <c r="BM108" s="145" t="s">
        <v>413</v>
      </c>
    </row>
    <row r="109" spans="1:65" s="13" customFormat="1" x14ac:dyDescent="0.2">
      <c r="B109" s="147"/>
      <c r="D109" s="148" t="s">
        <v>123</v>
      </c>
      <c r="F109" s="272" t="s">
        <v>414</v>
      </c>
      <c r="H109" s="151">
        <v>60</v>
      </c>
      <c r="L109" s="147"/>
      <c r="M109" s="152"/>
      <c r="N109" s="153"/>
      <c r="O109" s="153"/>
      <c r="P109" s="153"/>
      <c r="Q109" s="153"/>
      <c r="R109" s="153"/>
      <c r="S109" s="153"/>
      <c r="T109" s="154"/>
      <c r="AT109" s="149" t="s">
        <v>123</v>
      </c>
      <c r="AU109" s="149" t="s">
        <v>73</v>
      </c>
      <c r="AV109" s="13" t="s">
        <v>73</v>
      </c>
      <c r="AW109" s="13" t="s">
        <v>4</v>
      </c>
      <c r="AX109" s="13" t="s">
        <v>71</v>
      </c>
      <c r="AY109" s="149" t="s">
        <v>114</v>
      </c>
    </row>
    <row r="110" spans="1:65" s="12" customFormat="1" ht="22.95" customHeight="1" x14ac:dyDescent="0.25">
      <c r="B110" s="122"/>
      <c r="D110" s="123" t="s">
        <v>64</v>
      </c>
      <c r="E110" s="132" t="s">
        <v>145</v>
      </c>
      <c r="F110" s="271" t="s">
        <v>415</v>
      </c>
      <c r="J110" s="133">
        <f>SUM(J111:J115)</f>
        <v>47807.5</v>
      </c>
      <c r="L110" s="122"/>
      <c r="M110" s="126"/>
      <c r="N110" s="127"/>
      <c r="O110" s="127"/>
      <c r="P110" s="128">
        <f>SUM(P111:P116)</f>
        <v>29.39</v>
      </c>
      <c r="Q110" s="127"/>
      <c r="R110" s="128">
        <f>SUM(R111:R116)</f>
        <v>38.366190000000003</v>
      </c>
      <c r="S110" s="127"/>
      <c r="T110" s="129">
        <f>SUM(T111:T116)</f>
        <v>0</v>
      </c>
      <c r="AR110" s="123" t="s">
        <v>71</v>
      </c>
      <c r="AT110" s="130" t="s">
        <v>64</v>
      </c>
      <c r="AU110" s="130" t="s">
        <v>71</v>
      </c>
      <c r="AY110" s="123" t="s">
        <v>114</v>
      </c>
      <c r="BK110" s="131">
        <f>SUM(BK111:BK116)</f>
        <v>47807.5</v>
      </c>
    </row>
    <row r="111" spans="1:65" s="2" customFormat="1" ht="16.5" customHeight="1" x14ac:dyDescent="0.2">
      <c r="A111" s="29"/>
      <c r="B111" s="134"/>
      <c r="C111" s="135" t="s">
        <v>9</v>
      </c>
      <c r="D111" s="135" t="s">
        <v>116</v>
      </c>
      <c r="E111" s="136" t="s">
        <v>416</v>
      </c>
      <c r="F111" s="269" t="s">
        <v>417</v>
      </c>
      <c r="G111" s="138" t="s">
        <v>315</v>
      </c>
      <c r="H111" s="139">
        <v>45</v>
      </c>
      <c r="I111" s="140">
        <v>180</v>
      </c>
      <c r="J111" s="140">
        <f>ROUND(I111*H111,2)</f>
        <v>8100</v>
      </c>
      <c r="K111" s="137" t="s">
        <v>365</v>
      </c>
      <c r="L111" s="30"/>
      <c r="M111" s="141" t="s">
        <v>3</v>
      </c>
      <c r="N111" s="142" t="s">
        <v>36</v>
      </c>
      <c r="O111" s="143">
        <v>3.1E-2</v>
      </c>
      <c r="P111" s="143">
        <f>O111*H111</f>
        <v>1.395</v>
      </c>
      <c r="Q111" s="143">
        <v>0.47260000000000002</v>
      </c>
      <c r="R111" s="143">
        <f>Q111*H111</f>
        <v>21.266999999999999</v>
      </c>
      <c r="S111" s="143">
        <v>0</v>
      </c>
      <c r="T111" s="144">
        <f>S111*H111</f>
        <v>0</v>
      </c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R111" s="145" t="s">
        <v>121</v>
      </c>
      <c r="AT111" s="145" t="s">
        <v>116</v>
      </c>
      <c r="AU111" s="145" t="s">
        <v>73</v>
      </c>
      <c r="AY111" s="17" t="s">
        <v>114</v>
      </c>
      <c r="BE111" s="146">
        <f>IF(N111="základní",J111,0)</f>
        <v>8100</v>
      </c>
      <c r="BF111" s="146">
        <f>IF(N111="snížená",J111,0)</f>
        <v>0</v>
      </c>
      <c r="BG111" s="146">
        <f>IF(N111="zákl. přenesená",J111,0)</f>
        <v>0</v>
      </c>
      <c r="BH111" s="146">
        <f>IF(N111="sníž. přenesená",J111,0)</f>
        <v>0</v>
      </c>
      <c r="BI111" s="146">
        <f>IF(N111="nulová",J111,0)</f>
        <v>0</v>
      </c>
      <c r="BJ111" s="17" t="s">
        <v>71</v>
      </c>
      <c r="BK111" s="146">
        <f>ROUND(I111*H111,2)</f>
        <v>8100</v>
      </c>
      <c r="BL111" s="17" t="s">
        <v>121</v>
      </c>
      <c r="BM111" s="145" t="s">
        <v>418</v>
      </c>
    </row>
    <row r="112" spans="1:65" s="2" customFormat="1" ht="16.5" customHeight="1" x14ac:dyDescent="0.2">
      <c r="A112" s="29"/>
      <c r="B112" s="134"/>
      <c r="C112" s="135" t="s">
        <v>149</v>
      </c>
      <c r="D112" s="135" t="s">
        <v>116</v>
      </c>
      <c r="E112" s="136" t="s">
        <v>419</v>
      </c>
      <c r="F112" s="269" t="s">
        <v>420</v>
      </c>
      <c r="G112" s="138" t="s">
        <v>315</v>
      </c>
      <c r="H112" s="139">
        <v>21.5</v>
      </c>
      <c r="I112" s="140">
        <v>390</v>
      </c>
      <c r="J112" s="140">
        <f>ROUND(I112*H112,2)</f>
        <v>8385</v>
      </c>
      <c r="K112" s="137" t="s">
        <v>365</v>
      </c>
      <c r="L112" s="30"/>
      <c r="M112" s="141" t="s">
        <v>3</v>
      </c>
      <c r="N112" s="142" t="s">
        <v>36</v>
      </c>
      <c r="O112" s="143">
        <v>6.4000000000000001E-2</v>
      </c>
      <c r="P112" s="143">
        <f>O112*H112</f>
        <v>1.3760000000000001</v>
      </c>
      <c r="Q112" s="143">
        <v>0.18462999999999999</v>
      </c>
      <c r="R112" s="143">
        <f>Q112*H112</f>
        <v>3.9695449999999997</v>
      </c>
      <c r="S112" s="143">
        <v>0</v>
      </c>
      <c r="T112" s="144">
        <f>S112*H112</f>
        <v>0</v>
      </c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R112" s="145" t="s">
        <v>121</v>
      </c>
      <c r="AT112" s="145" t="s">
        <v>116</v>
      </c>
      <c r="AU112" s="145" t="s">
        <v>73</v>
      </c>
      <c r="AY112" s="17" t="s">
        <v>114</v>
      </c>
      <c r="BE112" s="146">
        <f>IF(N112="základní",J112,0)</f>
        <v>8385</v>
      </c>
      <c r="BF112" s="146">
        <f>IF(N112="snížená",J112,0)</f>
        <v>0</v>
      </c>
      <c r="BG112" s="146">
        <f>IF(N112="zákl. přenesená",J112,0)</f>
        <v>0</v>
      </c>
      <c r="BH112" s="146">
        <f>IF(N112="sníž. přenesená",J112,0)</f>
        <v>0</v>
      </c>
      <c r="BI112" s="146">
        <f>IF(N112="nulová",J112,0)</f>
        <v>0</v>
      </c>
      <c r="BJ112" s="17" t="s">
        <v>71</v>
      </c>
      <c r="BK112" s="146">
        <f>ROUND(I112*H112,2)</f>
        <v>8385</v>
      </c>
      <c r="BL112" s="17" t="s">
        <v>121</v>
      </c>
      <c r="BM112" s="145" t="s">
        <v>421</v>
      </c>
    </row>
    <row r="113" spans="1:65" s="2" customFormat="1" ht="16.5" customHeight="1" x14ac:dyDescent="0.2">
      <c r="A113" s="29"/>
      <c r="B113" s="134"/>
      <c r="C113" s="135" t="s">
        <v>73</v>
      </c>
      <c r="D113" s="135" t="s">
        <v>116</v>
      </c>
      <c r="E113" s="136" t="s">
        <v>422</v>
      </c>
      <c r="F113" s="269" t="s">
        <v>423</v>
      </c>
      <c r="G113" s="138" t="s">
        <v>315</v>
      </c>
      <c r="H113" s="139">
        <v>21.5</v>
      </c>
      <c r="I113" s="140">
        <v>290</v>
      </c>
      <c r="J113" s="140">
        <f>ROUND(I113*H113,2)</f>
        <v>6235</v>
      </c>
      <c r="K113" s="137" t="s">
        <v>365</v>
      </c>
      <c r="L113" s="30"/>
      <c r="M113" s="141" t="s">
        <v>3</v>
      </c>
      <c r="N113" s="142" t="s">
        <v>36</v>
      </c>
      <c r="O113" s="143">
        <v>6.6000000000000003E-2</v>
      </c>
      <c r="P113" s="143">
        <f>O113*H113</f>
        <v>1.419</v>
      </c>
      <c r="Q113" s="143">
        <v>0.10373</v>
      </c>
      <c r="R113" s="143">
        <f>Q113*H113</f>
        <v>2.2301950000000001</v>
      </c>
      <c r="S113" s="143">
        <v>0</v>
      </c>
      <c r="T113" s="144">
        <f>S113*H113</f>
        <v>0</v>
      </c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R113" s="145" t="s">
        <v>121</v>
      </c>
      <c r="AT113" s="145" t="s">
        <v>116</v>
      </c>
      <c r="AU113" s="145" t="s">
        <v>73</v>
      </c>
      <c r="AY113" s="17" t="s">
        <v>114</v>
      </c>
      <c r="BE113" s="146">
        <f>IF(N113="základní",J113,0)</f>
        <v>6235</v>
      </c>
      <c r="BF113" s="146">
        <f>IF(N113="snížená",J113,0)</f>
        <v>0</v>
      </c>
      <c r="BG113" s="146">
        <f>IF(N113="zákl. přenesená",J113,0)</f>
        <v>0</v>
      </c>
      <c r="BH113" s="146">
        <f>IF(N113="sníž. přenesená",J113,0)</f>
        <v>0</v>
      </c>
      <c r="BI113" s="146">
        <f>IF(N113="nulová",J113,0)</f>
        <v>0</v>
      </c>
      <c r="BJ113" s="17" t="s">
        <v>71</v>
      </c>
      <c r="BK113" s="146">
        <f>ROUND(I113*H113,2)</f>
        <v>6235</v>
      </c>
      <c r="BL113" s="17" t="s">
        <v>121</v>
      </c>
      <c r="BM113" s="145" t="s">
        <v>424</v>
      </c>
    </row>
    <row r="114" spans="1:65" s="2" customFormat="1" ht="16.5" customHeight="1" x14ac:dyDescent="0.2">
      <c r="A114" s="29"/>
      <c r="B114" s="134"/>
      <c r="C114" s="135" t="s">
        <v>232</v>
      </c>
      <c r="D114" s="135" t="s">
        <v>116</v>
      </c>
      <c r="E114" s="136" t="s">
        <v>425</v>
      </c>
      <c r="F114" s="269" t="s">
        <v>426</v>
      </c>
      <c r="G114" s="138" t="s">
        <v>315</v>
      </c>
      <c r="H114" s="139">
        <v>45</v>
      </c>
      <c r="I114" s="140">
        <v>300</v>
      </c>
      <c r="J114" s="140">
        <f>ROUND(I114*H114,2)</f>
        <v>13500</v>
      </c>
      <c r="K114" s="137" t="s">
        <v>365</v>
      </c>
      <c r="L114" s="30"/>
      <c r="M114" s="141" t="s">
        <v>3</v>
      </c>
      <c r="N114" s="142" t="s">
        <v>36</v>
      </c>
      <c r="O114" s="143">
        <v>0.56000000000000005</v>
      </c>
      <c r="P114" s="143">
        <f>O114*H114</f>
        <v>25.200000000000003</v>
      </c>
      <c r="Q114" s="143">
        <v>8.5650000000000004E-2</v>
      </c>
      <c r="R114" s="143">
        <f>Q114*H114</f>
        <v>3.8542500000000004</v>
      </c>
      <c r="S114" s="143">
        <v>0</v>
      </c>
      <c r="T114" s="144">
        <f>S114*H114</f>
        <v>0</v>
      </c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R114" s="145" t="s">
        <v>121</v>
      </c>
      <c r="AT114" s="145" t="s">
        <v>116</v>
      </c>
      <c r="AU114" s="145" t="s">
        <v>73</v>
      </c>
      <c r="AY114" s="17" t="s">
        <v>114</v>
      </c>
      <c r="BE114" s="146">
        <f>IF(N114="základní",J114,0)</f>
        <v>13500</v>
      </c>
      <c r="BF114" s="146">
        <f>IF(N114="snížená",J114,0)</f>
        <v>0</v>
      </c>
      <c r="BG114" s="146">
        <f>IF(N114="zákl. přenesená",J114,0)</f>
        <v>0</v>
      </c>
      <c r="BH114" s="146">
        <f>IF(N114="sníž. přenesená",J114,0)</f>
        <v>0</v>
      </c>
      <c r="BI114" s="146">
        <f>IF(N114="nulová",J114,0)</f>
        <v>0</v>
      </c>
      <c r="BJ114" s="17" t="s">
        <v>71</v>
      </c>
      <c r="BK114" s="146">
        <f>ROUND(I114*H114,2)</f>
        <v>13500</v>
      </c>
      <c r="BL114" s="17" t="s">
        <v>121</v>
      </c>
      <c r="BM114" s="145" t="s">
        <v>427</v>
      </c>
    </row>
    <row r="115" spans="1:65" s="2" customFormat="1" ht="16.5" customHeight="1" x14ac:dyDescent="0.2">
      <c r="A115" s="29"/>
      <c r="B115" s="134"/>
      <c r="C115" s="162" t="s">
        <v>237</v>
      </c>
      <c r="D115" s="162" t="s">
        <v>128</v>
      </c>
      <c r="E115" s="163" t="s">
        <v>428</v>
      </c>
      <c r="F115" s="270" t="s">
        <v>429</v>
      </c>
      <c r="G115" s="165" t="s">
        <v>315</v>
      </c>
      <c r="H115" s="166">
        <v>46.35</v>
      </c>
      <c r="I115" s="167">
        <v>250</v>
      </c>
      <c r="J115" s="167">
        <f>ROUND(I115*H115,2)</f>
        <v>11587.5</v>
      </c>
      <c r="K115" s="164" t="s">
        <v>365</v>
      </c>
      <c r="L115" s="168"/>
      <c r="M115" s="169" t="s">
        <v>3</v>
      </c>
      <c r="N115" s="170" t="s">
        <v>36</v>
      </c>
      <c r="O115" s="143">
        <v>0</v>
      </c>
      <c r="P115" s="143">
        <f>O115*H115</f>
        <v>0</v>
      </c>
      <c r="Q115" s="143">
        <v>0.152</v>
      </c>
      <c r="R115" s="143">
        <f>Q115*H115</f>
        <v>7.0452000000000004</v>
      </c>
      <c r="S115" s="143">
        <v>0</v>
      </c>
      <c r="T115" s="144">
        <f>S115*H115</f>
        <v>0</v>
      </c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R115" s="145" t="s">
        <v>132</v>
      </c>
      <c r="AT115" s="145" t="s">
        <v>128</v>
      </c>
      <c r="AU115" s="145" t="s">
        <v>73</v>
      </c>
      <c r="AY115" s="17" t="s">
        <v>114</v>
      </c>
      <c r="BE115" s="146">
        <f>IF(N115="základní",J115,0)</f>
        <v>11587.5</v>
      </c>
      <c r="BF115" s="146">
        <f>IF(N115="snížená",J115,0)</f>
        <v>0</v>
      </c>
      <c r="BG115" s="146">
        <f>IF(N115="zákl. přenesená",J115,0)</f>
        <v>0</v>
      </c>
      <c r="BH115" s="146">
        <f>IF(N115="sníž. přenesená",J115,0)</f>
        <v>0</v>
      </c>
      <c r="BI115" s="146">
        <f>IF(N115="nulová",J115,0)</f>
        <v>0</v>
      </c>
      <c r="BJ115" s="17" t="s">
        <v>71</v>
      </c>
      <c r="BK115" s="146">
        <f>ROUND(I115*H115,2)</f>
        <v>11587.5</v>
      </c>
      <c r="BL115" s="17" t="s">
        <v>121</v>
      </c>
      <c r="BM115" s="145" t="s">
        <v>430</v>
      </c>
    </row>
    <row r="116" spans="1:65" s="13" customFormat="1" x14ac:dyDescent="0.2">
      <c r="B116" s="147"/>
      <c r="D116" s="148" t="s">
        <v>123</v>
      </c>
      <c r="F116" s="272" t="s">
        <v>431</v>
      </c>
      <c r="H116" s="151">
        <v>46.35</v>
      </c>
      <c r="L116" s="147"/>
      <c r="M116" s="152"/>
      <c r="N116" s="153"/>
      <c r="O116" s="153"/>
      <c r="P116" s="153"/>
      <c r="Q116" s="153"/>
      <c r="R116" s="153"/>
      <c r="S116" s="153"/>
      <c r="T116" s="154"/>
      <c r="AT116" s="149" t="s">
        <v>123</v>
      </c>
      <c r="AU116" s="149" t="s">
        <v>73</v>
      </c>
      <c r="AV116" s="13" t="s">
        <v>73</v>
      </c>
      <c r="AW116" s="13" t="s">
        <v>4</v>
      </c>
      <c r="AX116" s="13" t="s">
        <v>71</v>
      </c>
      <c r="AY116" s="149" t="s">
        <v>114</v>
      </c>
    </row>
    <row r="117" spans="1:65" s="12" customFormat="1" ht="22.95" customHeight="1" x14ac:dyDescent="0.25">
      <c r="B117" s="122"/>
      <c r="D117" s="123" t="s">
        <v>64</v>
      </c>
      <c r="E117" s="132" t="s">
        <v>140</v>
      </c>
      <c r="F117" s="271" t="s">
        <v>160</v>
      </c>
      <c r="J117" s="133">
        <f>SUM(J118:J119)</f>
        <v>9600</v>
      </c>
      <c r="L117" s="122"/>
      <c r="M117" s="126"/>
      <c r="N117" s="127"/>
      <c r="O117" s="127"/>
      <c r="P117" s="128">
        <f>SUM(P118:P119)</f>
        <v>3.3600000000000003</v>
      </c>
      <c r="Q117" s="127"/>
      <c r="R117" s="128">
        <f>SUM(R118:R119)</f>
        <v>3.5748000000000002</v>
      </c>
      <c r="S117" s="127"/>
      <c r="T117" s="129">
        <f>SUM(T118:T119)</f>
        <v>0</v>
      </c>
      <c r="AR117" s="123" t="s">
        <v>71</v>
      </c>
      <c r="AT117" s="130" t="s">
        <v>64</v>
      </c>
      <c r="AU117" s="130" t="s">
        <v>71</v>
      </c>
      <c r="AY117" s="123" t="s">
        <v>114</v>
      </c>
      <c r="BK117" s="131">
        <f>SUM(BK118:BK119)</f>
        <v>9600</v>
      </c>
    </row>
    <row r="118" spans="1:65" s="2" customFormat="1" ht="16.5" customHeight="1" x14ac:dyDescent="0.2">
      <c r="A118" s="29"/>
      <c r="B118" s="134"/>
      <c r="C118" s="135" t="s">
        <v>247</v>
      </c>
      <c r="D118" s="135" t="s">
        <v>116</v>
      </c>
      <c r="E118" s="136" t="s">
        <v>432</v>
      </c>
      <c r="F118" s="269" t="s">
        <v>433</v>
      </c>
      <c r="G118" s="138" t="s">
        <v>208</v>
      </c>
      <c r="H118" s="139">
        <v>24</v>
      </c>
      <c r="I118" s="140">
        <v>300</v>
      </c>
      <c r="J118" s="140">
        <f>ROUND(I118*H118,2)</f>
        <v>7200</v>
      </c>
      <c r="K118" s="137" t="s">
        <v>365</v>
      </c>
      <c r="L118" s="30"/>
      <c r="M118" s="141" t="s">
        <v>3</v>
      </c>
      <c r="N118" s="142" t="s">
        <v>36</v>
      </c>
      <c r="O118" s="143">
        <v>0.14000000000000001</v>
      </c>
      <c r="P118" s="143">
        <f>O118*H118</f>
        <v>3.3600000000000003</v>
      </c>
      <c r="Q118" s="143">
        <v>0.10095</v>
      </c>
      <c r="R118" s="143">
        <f>Q118*H118</f>
        <v>2.4228000000000001</v>
      </c>
      <c r="S118" s="143">
        <v>0</v>
      </c>
      <c r="T118" s="144">
        <f>S118*H118</f>
        <v>0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R118" s="145" t="s">
        <v>121</v>
      </c>
      <c r="AT118" s="145" t="s">
        <v>116</v>
      </c>
      <c r="AU118" s="145" t="s">
        <v>73</v>
      </c>
      <c r="AY118" s="17" t="s">
        <v>114</v>
      </c>
      <c r="BE118" s="146">
        <f>IF(N118="základní",J118,0)</f>
        <v>7200</v>
      </c>
      <c r="BF118" s="146">
        <f>IF(N118="snížená",J118,0)</f>
        <v>0</v>
      </c>
      <c r="BG118" s="146">
        <f>IF(N118="zákl. přenesená",J118,0)</f>
        <v>0</v>
      </c>
      <c r="BH118" s="146">
        <f>IF(N118="sníž. přenesená",J118,0)</f>
        <v>0</v>
      </c>
      <c r="BI118" s="146">
        <f>IF(N118="nulová",J118,0)</f>
        <v>0</v>
      </c>
      <c r="BJ118" s="17" t="s">
        <v>71</v>
      </c>
      <c r="BK118" s="146">
        <f>ROUND(I118*H118,2)</f>
        <v>7200</v>
      </c>
      <c r="BL118" s="17" t="s">
        <v>121</v>
      </c>
      <c r="BM118" s="145" t="s">
        <v>434</v>
      </c>
    </row>
    <row r="119" spans="1:65" s="2" customFormat="1" ht="16.5" customHeight="1" x14ac:dyDescent="0.2">
      <c r="A119" s="29"/>
      <c r="B119" s="134"/>
      <c r="C119" s="162" t="s">
        <v>8</v>
      </c>
      <c r="D119" s="162" t="s">
        <v>128</v>
      </c>
      <c r="E119" s="163" t="s">
        <v>435</v>
      </c>
      <c r="F119" s="270" t="s">
        <v>436</v>
      </c>
      <c r="G119" s="165" t="s">
        <v>208</v>
      </c>
      <c r="H119" s="166">
        <v>24</v>
      </c>
      <c r="I119" s="167">
        <v>100</v>
      </c>
      <c r="J119" s="167">
        <f>ROUND(I119*H119,2)</f>
        <v>2400</v>
      </c>
      <c r="K119" s="164" t="s">
        <v>365</v>
      </c>
      <c r="L119" s="168"/>
      <c r="M119" s="169" t="s">
        <v>3</v>
      </c>
      <c r="N119" s="170" t="s">
        <v>36</v>
      </c>
      <c r="O119" s="143">
        <v>0</v>
      </c>
      <c r="P119" s="143">
        <f>O119*H119</f>
        <v>0</v>
      </c>
      <c r="Q119" s="143">
        <v>4.8000000000000001E-2</v>
      </c>
      <c r="R119" s="143">
        <f>Q119*H119</f>
        <v>1.1520000000000001</v>
      </c>
      <c r="S119" s="143">
        <v>0</v>
      </c>
      <c r="T119" s="144">
        <f>S119*H119</f>
        <v>0</v>
      </c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R119" s="145" t="s">
        <v>132</v>
      </c>
      <c r="AT119" s="145" t="s">
        <v>128</v>
      </c>
      <c r="AU119" s="145" t="s">
        <v>73</v>
      </c>
      <c r="AY119" s="17" t="s">
        <v>114</v>
      </c>
      <c r="BE119" s="146">
        <f>IF(N119="základní",J119,0)</f>
        <v>2400</v>
      </c>
      <c r="BF119" s="146">
        <f>IF(N119="snížená",J119,0)</f>
        <v>0</v>
      </c>
      <c r="BG119" s="146">
        <f>IF(N119="zákl. přenesená",J119,0)</f>
        <v>0</v>
      </c>
      <c r="BH119" s="146">
        <f>IF(N119="sníž. přenesená",J119,0)</f>
        <v>0</v>
      </c>
      <c r="BI119" s="146">
        <f>IF(N119="nulová",J119,0)</f>
        <v>0</v>
      </c>
      <c r="BJ119" s="17" t="s">
        <v>71</v>
      </c>
      <c r="BK119" s="146">
        <f>ROUND(I119*H119,2)</f>
        <v>2400</v>
      </c>
      <c r="BL119" s="17" t="s">
        <v>121</v>
      </c>
      <c r="BM119" s="145" t="s">
        <v>437</v>
      </c>
    </row>
    <row r="120" spans="1:65" s="12" customFormat="1" ht="22.95" customHeight="1" x14ac:dyDescent="0.25">
      <c r="B120" s="122"/>
      <c r="D120" s="123" t="s">
        <v>64</v>
      </c>
      <c r="E120" s="132" t="s">
        <v>251</v>
      </c>
      <c r="F120" s="271" t="s">
        <v>252</v>
      </c>
      <c r="J120" s="133">
        <f>BK120</f>
        <v>1086.68</v>
      </c>
      <c r="L120" s="122"/>
      <c r="M120" s="126"/>
      <c r="N120" s="127"/>
      <c r="O120" s="127"/>
      <c r="P120" s="128">
        <f>SUM(P121:P122)</f>
        <v>0</v>
      </c>
      <c r="Q120" s="127"/>
      <c r="R120" s="128">
        <f>SUM(R121:R122)</f>
        <v>0</v>
      </c>
      <c r="S120" s="127"/>
      <c r="T120" s="129">
        <f>SUM(T121:T122)</f>
        <v>0</v>
      </c>
      <c r="AR120" s="123" t="s">
        <v>71</v>
      </c>
      <c r="AT120" s="130" t="s">
        <v>64</v>
      </c>
      <c r="AU120" s="130" t="s">
        <v>71</v>
      </c>
      <c r="AY120" s="123" t="s">
        <v>114</v>
      </c>
      <c r="BK120" s="131">
        <f>SUM(BK121:BK122)</f>
        <v>1086.68</v>
      </c>
    </row>
    <row r="121" spans="1:65" s="2" customFormat="1" ht="16.5" customHeight="1" x14ac:dyDescent="0.2">
      <c r="A121" s="29"/>
      <c r="B121" s="134"/>
      <c r="C121" s="135" t="s">
        <v>140</v>
      </c>
      <c r="D121" s="135" t="s">
        <v>116</v>
      </c>
      <c r="E121" s="136" t="s">
        <v>267</v>
      </c>
      <c r="F121" s="269" t="s">
        <v>268</v>
      </c>
      <c r="G121" s="138" t="s">
        <v>255</v>
      </c>
      <c r="H121" s="139">
        <v>7.7619999999999996</v>
      </c>
      <c r="I121" s="140">
        <v>140</v>
      </c>
      <c r="J121" s="140">
        <f>SUM(J120)</f>
        <v>1086.68</v>
      </c>
      <c r="K121" s="137" t="s">
        <v>365</v>
      </c>
      <c r="L121" s="30"/>
      <c r="M121" s="141" t="s">
        <v>3</v>
      </c>
      <c r="N121" s="142" t="s">
        <v>36</v>
      </c>
      <c r="O121" s="143">
        <v>0</v>
      </c>
      <c r="P121" s="143">
        <f>O121*H121</f>
        <v>0</v>
      </c>
      <c r="Q121" s="143">
        <v>0</v>
      </c>
      <c r="R121" s="143">
        <f>Q121*H121</f>
        <v>0</v>
      </c>
      <c r="S121" s="143">
        <v>0</v>
      </c>
      <c r="T121" s="144">
        <f>S121*H121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145" t="s">
        <v>121</v>
      </c>
      <c r="AT121" s="145" t="s">
        <v>116</v>
      </c>
      <c r="AU121" s="145" t="s">
        <v>73</v>
      </c>
      <c r="AY121" s="17" t="s">
        <v>114</v>
      </c>
      <c r="BE121" s="146">
        <f>IF(N121="základní",J121,0)</f>
        <v>1086.68</v>
      </c>
      <c r="BF121" s="146">
        <f>IF(N121="snížená",J121,0)</f>
        <v>0</v>
      </c>
      <c r="BG121" s="146">
        <f>IF(N121="zákl. přenesená",J121,0)</f>
        <v>0</v>
      </c>
      <c r="BH121" s="146">
        <f>IF(N121="sníž. přenesená",J121,0)</f>
        <v>0</v>
      </c>
      <c r="BI121" s="146">
        <f>IF(N121="nulová",J121,0)</f>
        <v>0</v>
      </c>
      <c r="BJ121" s="17" t="s">
        <v>71</v>
      </c>
      <c r="BK121" s="146">
        <f>ROUND(I121*H121,2)</f>
        <v>1086.68</v>
      </c>
      <c r="BL121" s="17" t="s">
        <v>121</v>
      </c>
      <c r="BM121" s="145" t="s">
        <v>438</v>
      </c>
    </row>
    <row r="122" spans="1:65" s="13" customFormat="1" x14ac:dyDescent="0.2">
      <c r="B122" s="147"/>
      <c r="D122" s="148" t="s">
        <v>123</v>
      </c>
      <c r="E122" s="149" t="s">
        <v>3</v>
      </c>
      <c r="F122" s="272" t="s">
        <v>439</v>
      </c>
      <c r="H122" s="151">
        <v>7.7619999999999996</v>
      </c>
      <c r="L122" s="147"/>
      <c r="M122" s="152"/>
      <c r="N122" s="153"/>
      <c r="O122" s="153"/>
      <c r="P122" s="153"/>
      <c r="Q122" s="153"/>
      <c r="R122" s="153"/>
      <c r="S122" s="153"/>
      <c r="T122" s="154"/>
      <c r="AT122" s="149" t="s">
        <v>123</v>
      </c>
      <c r="AU122" s="149" t="s">
        <v>73</v>
      </c>
      <c r="AV122" s="13" t="s">
        <v>73</v>
      </c>
      <c r="AW122" s="13" t="s">
        <v>27</v>
      </c>
      <c r="AX122" s="13" t="s">
        <v>71</v>
      </c>
      <c r="AY122" s="149" t="s">
        <v>114</v>
      </c>
    </row>
    <row r="123" spans="1:65" s="12" customFormat="1" ht="22.95" customHeight="1" x14ac:dyDescent="0.25">
      <c r="B123" s="122"/>
      <c r="D123" s="123" t="s">
        <v>64</v>
      </c>
      <c r="E123" s="132" t="s">
        <v>271</v>
      </c>
      <c r="F123" s="271" t="s">
        <v>272</v>
      </c>
      <c r="J123" s="133">
        <f>SUM(J124)</f>
        <v>2308.1</v>
      </c>
      <c r="L123" s="122"/>
      <c r="M123" s="126"/>
      <c r="N123" s="127"/>
      <c r="O123" s="127"/>
      <c r="P123" s="128">
        <f>P124</f>
        <v>3.0466920000000002</v>
      </c>
      <c r="Q123" s="127"/>
      <c r="R123" s="128">
        <f>R124</f>
        <v>0</v>
      </c>
      <c r="S123" s="127"/>
      <c r="T123" s="129">
        <f>T124</f>
        <v>0</v>
      </c>
      <c r="AR123" s="123" t="s">
        <v>71</v>
      </c>
      <c r="AT123" s="130" t="s">
        <v>64</v>
      </c>
      <c r="AU123" s="130" t="s">
        <v>71</v>
      </c>
      <c r="AY123" s="123" t="s">
        <v>114</v>
      </c>
      <c r="BK123" s="131">
        <f>BK124</f>
        <v>2308.1</v>
      </c>
    </row>
    <row r="124" spans="1:65" s="2" customFormat="1" ht="16.5" customHeight="1" x14ac:dyDescent="0.2">
      <c r="A124" s="29"/>
      <c r="B124" s="134"/>
      <c r="C124" s="135" t="s">
        <v>161</v>
      </c>
      <c r="D124" s="135" t="s">
        <v>116</v>
      </c>
      <c r="E124" s="136" t="s">
        <v>385</v>
      </c>
      <c r="F124" s="269" t="s">
        <v>386</v>
      </c>
      <c r="G124" s="138" t="s">
        <v>255</v>
      </c>
      <c r="H124" s="139">
        <v>46.161999999999999</v>
      </c>
      <c r="I124" s="140">
        <v>50</v>
      </c>
      <c r="J124" s="140">
        <f>ROUND(I124*H124,2)</f>
        <v>2308.1</v>
      </c>
      <c r="K124" s="137" t="s">
        <v>365</v>
      </c>
      <c r="L124" s="30"/>
      <c r="M124" s="141" t="s">
        <v>3</v>
      </c>
      <c r="N124" s="142" t="s">
        <v>36</v>
      </c>
      <c r="O124" s="143">
        <v>6.6000000000000003E-2</v>
      </c>
      <c r="P124" s="143">
        <f>O124*H124</f>
        <v>3.0466920000000002</v>
      </c>
      <c r="Q124" s="143">
        <v>0</v>
      </c>
      <c r="R124" s="143">
        <f>Q124*H124</f>
        <v>0</v>
      </c>
      <c r="S124" s="143">
        <v>0</v>
      </c>
      <c r="T124" s="144">
        <f>S124*H124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45" t="s">
        <v>121</v>
      </c>
      <c r="AT124" s="145" t="s">
        <v>116</v>
      </c>
      <c r="AU124" s="145" t="s">
        <v>73</v>
      </c>
      <c r="AY124" s="17" t="s">
        <v>114</v>
      </c>
      <c r="BE124" s="146">
        <f>IF(N124="základní",J124,0)</f>
        <v>2308.1</v>
      </c>
      <c r="BF124" s="146">
        <f>IF(N124="snížená",J124,0)</f>
        <v>0</v>
      </c>
      <c r="BG124" s="146">
        <f>IF(N124="zákl. přenesená",J124,0)</f>
        <v>0</v>
      </c>
      <c r="BH124" s="146">
        <f>IF(N124="sníž. přenesená",J124,0)</f>
        <v>0</v>
      </c>
      <c r="BI124" s="146">
        <f>IF(N124="nulová",J124,0)</f>
        <v>0</v>
      </c>
      <c r="BJ124" s="17" t="s">
        <v>71</v>
      </c>
      <c r="BK124" s="146">
        <f>ROUND(I124*H124,2)</f>
        <v>2308.1</v>
      </c>
      <c r="BL124" s="17" t="s">
        <v>121</v>
      </c>
      <c r="BM124" s="145" t="s">
        <v>440</v>
      </c>
    </row>
    <row r="125" spans="1:65" s="12" customFormat="1" ht="25.95" customHeight="1" x14ac:dyDescent="0.25">
      <c r="B125" s="122"/>
      <c r="D125" s="123" t="s">
        <v>64</v>
      </c>
      <c r="E125" s="124" t="s">
        <v>441</v>
      </c>
      <c r="F125" s="274" t="s">
        <v>442</v>
      </c>
      <c r="J125" s="125">
        <f>BK125</f>
        <v>487.5</v>
      </c>
      <c r="L125" s="122"/>
      <c r="M125" s="126"/>
      <c r="N125" s="127"/>
      <c r="O125" s="127"/>
      <c r="P125" s="128">
        <f>P126</f>
        <v>0.79299999999999993</v>
      </c>
      <c r="Q125" s="127"/>
      <c r="R125" s="128">
        <f>R126</f>
        <v>4.4200000000000003E-3</v>
      </c>
      <c r="S125" s="127"/>
      <c r="T125" s="129">
        <f>T126</f>
        <v>0</v>
      </c>
      <c r="AR125" s="123" t="s">
        <v>73</v>
      </c>
      <c r="AT125" s="130" t="s">
        <v>64</v>
      </c>
      <c r="AU125" s="130" t="s">
        <v>65</v>
      </c>
      <c r="AY125" s="123" t="s">
        <v>114</v>
      </c>
      <c r="BK125" s="131">
        <f>BK126</f>
        <v>487.5</v>
      </c>
    </row>
    <row r="126" spans="1:65" s="12" customFormat="1" ht="22.95" customHeight="1" x14ac:dyDescent="0.25">
      <c r="B126" s="122"/>
      <c r="D126" s="123" t="s">
        <v>64</v>
      </c>
      <c r="E126" s="132" t="s">
        <v>443</v>
      </c>
      <c r="F126" s="132" t="s">
        <v>444</v>
      </c>
      <c r="J126" s="133">
        <f>SUM(J127)</f>
        <v>487.5</v>
      </c>
      <c r="L126" s="122"/>
      <c r="M126" s="126"/>
      <c r="N126" s="127"/>
      <c r="O126" s="127"/>
      <c r="P126" s="128">
        <f>P127</f>
        <v>0.79299999999999993</v>
      </c>
      <c r="Q126" s="127"/>
      <c r="R126" s="128">
        <f>R127</f>
        <v>4.4200000000000003E-3</v>
      </c>
      <c r="S126" s="127"/>
      <c r="T126" s="129">
        <f>T127</f>
        <v>0</v>
      </c>
      <c r="AR126" s="123" t="s">
        <v>73</v>
      </c>
      <c r="AT126" s="130" t="s">
        <v>64</v>
      </c>
      <c r="AU126" s="130" t="s">
        <v>71</v>
      </c>
      <c r="AY126" s="123" t="s">
        <v>114</v>
      </c>
      <c r="BK126" s="131">
        <f>BK127</f>
        <v>487.5</v>
      </c>
    </row>
    <row r="127" spans="1:65" s="2" customFormat="1" ht="16.5" customHeight="1" x14ac:dyDescent="0.2">
      <c r="A127" s="29"/>
      <c r="B127" s="134"/>
      <c r="C127" s="135" t="s">
        <v>227</v>
      </c>
      <c r="D127" s="135" t="s">
        <v>116</v>
      </c>
      <c r="E127" s="136" t="s">
        <v>445</v>
      </c>
      <c r="F127" s="137" t="s">
        <v>446</v>
      </c>
      <c r="G127" s="138" t="s">
        <v>315</v>
      </c>
      <c r="H127" s="139">
        <v>6.5</v>
      </c>
      <c r="I127" s="140">
        <v>75</v>
      </c>
      <c r="J127" s="140">
        <f>ROUND(I127*H127,2)</f>
        <v>487.5</v>
      </c>
      <c r="K127" s="137" t="s">
        <v>365</v>
      </c>
      <c r="L127" s="30"/>
      <c r="M127" s="141" t="s">
        <v>3</v>
      </c>
      <c r="N127" s="142" t="s">
        <v>36</v>
      </c>
      <c r="O127" s="143">
        <v>0.122</v>
      </c>
      <c r="P127" s="143">
        <f>O127*H127</f>
        <v>0.79299999999999993</v>
      </c>
      <c r="Q127" s="143">
        <v>6.8000000000000005E-4</v>
      </c>
      <c r="R127" s="143">
        <f>Q127*H127</f>
        <v>4.4200000000000003E-3</v>
      </c>
      <c r="S127" s="143">
        <v>0</v>
      </c>
      <c r="T127" s="144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45" t="s">
        <v>232</v>
      </c>
      <c r="AT127" s="145" t="s">
        <v>116</v>
      </c>
      <c r="AU127" s="145" t="s">
        <v>73</v>
      </c>
      <c r="AY127" s="17" t="s">
        <v>114</v>
      </c>
      <c r="BE127" s="146">
        <f>IF(N127="základní",J127,0)</f>
        <v>487.5</v>
      </c>
      <c r="BF127" s="146">
        <f>IF(N127="snížená",J127,0)</f>
        <v>0</v>
      </c>
      <c r="BG127" s="146">
        <f>IF(N127="zákl. přenesená",J127,0)</f>
        <v>0</v>
      </c>
      <c r="BH127" s="146">
        <f>IF(N127="sníž. přenesená",J127,0)</f>
        <v>0</v>
      </c>
      <c r="BI127" s="146">
        <f>IF(N127="nulová",J127,0)</f>
        <v>0</v>
      </c>
      <c r="BJ127" s="17" t="s">
        <v>71</v>
      </c>
      <c r="BK127" s="146">
        <f>ROUND(I127*H127,2)</f>
        <v>487.5</v>
      </c>
      <c r="BL127" s="17" t="s">
        <v>232</v>
      </c>
      <c r="BM127" s="145" t="s">
        <v>447</v>
      </c>
    </row>
    <row r="128" spans="1:65" s="12" customFormat="1" ht="25.95" customHeight="1" x14ac:dyDescent="0.25">
      <c r="B128" s="122"/>
      <c r="D128" s="123" t="s">
        <v>64</v>
      </c>
      <c r="E128" s="124" t="s">
        <v>128</v>
      </c>
      <c r="F128" s="124" t="s">
        <v>277</v>
      </c>
      <c r="J128" s="125">
        <f>SUM(J129:J131)</f>
        <v>14125</v>
      </c>
      <c r="L128" s="122"/>
      <c r="M128" s="126"/>
      <c r="N128" s="127"/>
      <c r="O128" s="127"/>
      <c r="P128" s="128">
        <f>P129+P130+P131</f>
        <v>7.9979999999999993</v>
      </c>
      <c r="Q128" s="127"/>
      <c r="R128" s="128">
        <f>R129+R130+R131</f>
        <v>0</v>
      </c>
      <c r="S128" s="127"/>
      <c r="T128" s="129">
        <f>T129+T130+T131</f>
        <v>0</v>
      </c>
      <c r="AR128" s="123" t="s">
        <v>149</v>
      </c>
      <c r="AT128" s="130" t="s">
        <v>64</v>
      </c>
      <c r="AU128" s="130" t="s">
        <v>65</v>
      </c>
      <c r="AY128" s="123" t="s">
        <v>114</v>
      </c>
      <c r="BK128" s="131">
        <f>BK129+BK130+BK131</f>
        <v>14125</v>
      </c>
    </row>
    <row r="129" spans="1:65" s="2" customFormat="1" ht="16.5" customHeight="1" x14ac:dyDescent="0.2">
      <c r="A129" s="29"/>
      <c r="B129" s="134"/>
      <c r="C129" s="135" t="s">
        <v>223</v>
      </c>
      <c r="D129" s="135" t="s">
        <v>116</v>
      </c>
      <c r="E129" s="136" t="s">
        <v>448</v>
      </c>
      <c r="F129" s="137" t="s">
        <v>449</v>
      </c>
      <c r="G129" s="138" t="s">
        <v>315</v>
      </c>
      <c r="H129" s="139">
        <v>6.5</v>
      </c>
      <c r="I129" s="140">
        <v>1250</v>
      </c>
      <c r="J129" s="140">
        <f>ROUND(I129*H129,2)</f>
        <v>8125</v>
      </c>
      <c r="K129" s="137" t="s">
        <v>3</v>
      </c>
      <c r="L129" s="30"/>
      <c r="M129" s="141" t="s">
        <v>3</v>
      </c>
      <c r="N129" s="142" t="s">
        <v>36</v>
      </c>
      <c r="O129" s="143">
        <v>0</v>
      </c>
      <c r="P129" s="143">
        <f>O129*H129</f>
        <v>0</v>
      </c>
      <c r="Q129" s="143">
        <v>0</v>
      </c>
      <c r="R129" s="143">
        <f>Q129*H129</f>
        <v>0</v>
      </c>
      <c r="S129" s="143">
        <v>0</v>
      </c>
      <c r="T129" s="144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45" t="s">
        <v>283</v>
      </c>
      <c r="AT129" s="145" t="s">
        <v>116</v>
      </c>
      <c r="AU129" s="145" t="s">
        <v>71</v>
      </c>
      <c r="AY129" s="17" t="s">
        <v>114</v>
      </c>
      <c r="BE129" s="146">
        <f>IF(N129="základní",J129,0)</f>
        <v>8125</v>
      </c>
      <c r="BF129" s="146">
        <f>IF(N129="snížená",J129,0)</f>
        <v>0</v>
      </c>
      <c r="BG129" s="146">
        <f>IF(N129="zákl. přenesená",J129,0)</f>
        <v>0</v>
      </c>
      <c r="BH129" s="146">
        <f>IF(N129="sníž. přenesená",J129,0)</f>
        <v>0</v>
      </c>
      <c r="BI129" s="146">
        <f>IF(N129="nulová",J129,0)</f>
        <v>0</v>
      </c>
      <c r="BJ129" s="17" t="s">
        <v>71</v>
      </c>
      <c r="BK129" s="146">
        <f>ROUND(I129*H129,2)</f>
        <v>8125</v>
      </c>
      <c r="BL129" s="17" t="s">
        <v>283</v>
      </c>
      <c r="BM129" s="145" t="s">
        <v>450</v>
      </c>
    </row>
    <row r="130" spans="1:65" s="2" customFormat="1" ht="19.2" x14ac:dyDescent="0.2">
      <c r="A130" s="29"/>
      <c r="B130" s="30"/>
      <c r="C130" s="29"/>
      <c r="D130" s="148" t="s">
        <v>451</v>
      </c>
      <c r="E130" s="29"/>
      <c r="F130" s="177" t="s">
        <v>452</v>
      </c>
      <c r="G130" s="29"/>
      <c r="H130" s="29"/>
      <c r="I130" s="29"/>
      <c r="J130" s="29"/>
      <c r="K130" s="29"/>
      <c r="L130" s="30"/>
      <c r="M130" s="178"/>
      <c r="N130" s="179"/>
      <c r="O130" s="50"/>
      <c r="P130" s="50"/>
      <c r="Q130" s="50"/>
      <c r="R130" s="50"/>
      <c r="S130" s="50"/>
      <c r="T130" s="51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T130" s="17" t="s">
        <v>451</v>
      </c>
      <c r="AU130" s="17" t="s">
        <v>71</v>
      </c>
    </row>
    <row r="131" spans="1:65" s="12" customFormat="1" ht="22.95" customHeight="1" x14ac:dyDescent="0.25">
      <c r="B131" s="122"/>
      <c r="D131" s="123" t="s">
        <v>64</v>
      </c>
      <c r="E131" s="124" t="s">
        <v>453</v>
      </c>
      <c r="F131" s="124" t="s">
        <v>454</v>
      </c>
      <c r="G131" s="124"/>
      <c r="H131" s="124"/>
      <c r="I131" s="124"/>
      <c r="J131" s="125">
        <f>BK131</f>
        <v>6000</v>
      </c>
      <c r="L131" s="122"/>
      <c r="M131" s="126"/>
      <c r="N131" s="127"/>
      <c r="O131" s="127"/>
      <c r="P131" s="128">
        <f>P132</f>
        <v>7.9979999999999993</v>
      </c>
      <c r="Q131" s="127"/>
      <c r="R131" s="128">
        <f>R132</f>
        <v>0</v>
      </c>
      <c r="S131" s="127"/>
      <c r="T131" s="129">
        <f>T132</f>
        <v>0</v>
      </c>
      <c r="AR131" s="123" t="s">
        <v>149</v>
      </c>
      <c r="AT131" s="130" t="s">
        <v>64</v>
      </c>
      <c r="AU131" s="130" t="s">
        <v>71</v>
      </c>
      <c r="AY131" s="123" t="s">
        <v>114</v>
      </c>
      <c r="BK131" s="131">
        <f>BK132</f>
        <v>6000</v>
      </c>
    </row>
    <row r="132" spans="1:65" s="2" customFormat="1" ht="16.5" customHeight="1" x14ac:dyDescent="0.2">
      <c r="A132" s="29"/>
      <c r="B132" s="134"/>
      <c r="C132" s="135" t="s">
        <v>215</v>
      </c>
      <c r="D132" s="135" t="s">
        <v>116</v>
      </c>
      <c r="E132" s="136" t="s">
        <v>455</v>
      </c>
      <c r="F132" s="137" t="s">
        <v>456</v>
      </c>
      <c r="G132" s="138" t="s">
        <v>131</v>
      </c>
      <c r="H132" s="139">
        <v>3</v>
      </c>
      <c r="I132" s="140">
        <v>2000</v>
      </c>
      <c r="J132" s="140">
        <f>ROUND(I132*H132,2)</f>
        <v>6000</v>
      </c>
      <c r="K132" s="137" t="s">
        <v>3</v>
      </c>
      <c r="L132" s="30"/>
      <c r="M132" s="141" t="s">
        <v>3</v>
      </c>
      <c r="N132" s="142" t="s">
        <v>36</v>
      </c>
      <c r="O132" s="143">
        <v>2.6659999999999999</v>
      </c>
      <c r="P132" s="143">
        <f>O132*H132</f>
        <v>7.9979999999999993</v>
      </c>
      <c r="Q132" s="143">
        <v>0</v>
      </c>
      <c r="R132" s="143">
        <f>Q132*H132</f>
        <v>0</v>
      </c>
      <c r="S132" s="143">
        <v>0</v>
      </c>
      <c r="T132" s="144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45" t="s">
        <v>283</v>
      </c>
      <c r="AT132" s="145" t="s">
        <v>116</v>
      </c>
      <c r="AU132" s="145" t="s">
        <v>73</v>
      </c>
      <c r="AY132" s="17" t="s">
        <v>114</v>
      </c>
      <c r="BE132" s="146">
        <f>IF(N132="základní",J132,0)</f>
        <v>6000</v>
      </c>
      <c r="BF132" s="146">
        <f>IF(N132="snížená",J132,0)</f>
        <v>0</v>
      </c>
      <c r="BG132" s="146">
        <f>IF(N132="zákl. přenesená",J132,0)</f>
        <v>0</v>
      </c>
      <c r="BH132" s="146">
        <f>IF(N132="sníž. přenesená",J132,0)</f>
        <v>0</v>
      </c>
      <c r="BI132" s="146">
        <f>IF(N132="nulová",J132,0)</f>
        <v>0</v>
      </c>
      <c r="BJ132" s="17" t="s">
        <v>71</v>
      </c>
      <c r="BK132" s="146">
        <f>ROUND(I132*H132,2)</f>
        <v>6000</v>
      </c>
      <c r="BL132" s="17" t="s">
        <v>283</v>
      </c>
      <c r="BM132" s="145" t="s">
        <v>457</v>
      </c>
    </row>
    <row r="133" spans="1:65" s="12" customFormat="1" ht="25.95" customHeight="1" x14ac:dyDescent="0.25">
      <c r="B133" s="122"/>
      <c r="D133" s="123" t="s">
        <v>64</v>
      </c>
      <c r="E133" s="124" t="s">
        <v>458</v>
      </c>
      <c r="F133" s="124" t="s">
        <v>459</v>
      </c>
      <c r="J133" s="125">
        <f>BK133</f>
        <v>15000</v>
      </c>
      <c r="L133" s="122"/>
      <c r="M133" s="126"/>
      <c r="N133" s="127"/>
      <c r="O133" s="127"/>
      <c r="P133" s="128">
        <f>P134</f>
        <v>0</v>
      </c>
      <c r="Q133" s="127"/>
      <c r="R133" s="128">
        <f>R134</f>
        <v>0</v>
      </c>
      <c r="S133" s="127"/>
      <c r="T133" s="129">
        <f>T134</f>
        <v>0</v>
      </c>
      <c r="AR133" s="123" t="s">
        <v>121</v>
      </c>
      <c r="AT133" s="130" t="s">
        <v>64</v>
      </c>
      <c r="AU133" s="130" t="s">
        <v>65</v>
      </c>
      <c r="AY133" s="123" t="s">
        <v>114</v>
      </c>
      <c r="BK133" s="131">
        <f>BK134</f>
        <v>15000</v>
      </c>
    </row>
    <row r="134" spans="1:65" s="2" customFormat="1" ht="16.5" customHeight="1" x14ac:dyDescent="0.2">
      <c r="A134" s="29"/>
      <c r="B134" s="134"/>
      <c r="C134" s="135" t="s">
        <v>219</v>
      </c>
      <c r="D134" s="135" t="s">
        <v>116</v>
      </c>
      <c r="E134" s="136" t="s">
        <v>460</v>
      </c>
      <c r="F134" s="137" t="s">
        <v>461</v>
      </c>
      <c r="G134" s="138" t="s">
        <v>131</v>
      </c>
      <c r="H134" s="139">
        <v>1</v>
      </c>
      <c r="I134" s="140">
        <v>15000</v>
      </c>
      <c r="J134" s="140">
        <f>ROUND(I134*H134,2)</f>
        <v>15000</v>
      </c>
      <c r="K134" s="137" t="s">
        <v>3</v>
      </c>
      <c r="L134" s="30"/>
      <c r="M134" s="175" t="s">
        <v>3</v>
      </c>
      <c r="N134" s="176" t="s">
        <v>36</v>
      </c>
      <c r="O134" s="173">
        <v>0</v>
      </c>
      <c r="P134" s="173">
        <f>O134*H134</f>
        <v>0</v>
      </c>
      <c r="Q134" s="173">
        <v>0</v>
      </c>
      <c r="R134" s="173">
        <f>Q134*H134</f>
        <v>0</v>
      </c>
      <c r="S134" s="173">
        <v>0</v>
      </c>
      <c r="T134" s="174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45" t="s">
        <v>462</v>
      </c>
      <c r="AT134" s="145" t="s">
        <v>116</v>
      </c>
      <c r="AU134" s="145" t="s">
        <v>71</v>
      </c>
      <c r="AY134" s="17" t="s">
        <v>114</v>
      </c>
      <c r="BE134" s="146">
        <f>IF(N134="základní",J134,0)</f>
        <v>15000</v>
      </c>
      <c r="BF134" s="146">
        <f>IF(N134="snížená",J134,0)</f>
        <v>0</v>
      </c>
      <c r="BG134" s="146">
        <f>IF(N134="zákl. přenesená",J134,0)</f>
        <v>0</v>
      </c>
      <c r="BH134" s="146">
        <f>IF(N134="sníž. přenesená",J134,0)</f>
        <v>0</v>
      </c>
      <c r="BI134" s="146">
        <f>IF(N134="nulová",J134,0)</f>
        <v>0</v>
      </c>
      <c r="BJ134" s="17" t="s">
        <v>71</v>
      </c>
      <c r="BK134" s="146">
        <f>ROUND(I134*H134,2)</f>
        <v>15000</v>
      </c>
      <c r="BL134" s="17" t="s">
        <v>462</v>
      </c>
      <c r="BM134" s="145" t="s">
        <v>463</v>
      </c>
    </row>
    <row r="135" spans="1:65" s="2" customFormat="1" ht="28.2" customHeight="1" x14ac:dyDescent="0.25">
      <c r="A135" s="29"/>
      <c r="B135" s="329"/>
      <c r="C135" s="330"/>
      <c r="D135" s="331" t="s">
        <v>64</v>
      </c>
      <c r="E135" s="332">
        <v>767</v>
      </c>
      <c r="F135" s="332" t="s">
        <v>662</v>
      </c>
      <c r="G135" s="330"/>
      <c r="H135" s="330"/>
      <c r="I135" s="330"/>
      <c r="J135" s="333">
        <f>SUM(J136:J142)</f>
        <v>34160</v>
      </c>
      <c r="K135" s="334"/>
      <c r="L135" s="277"/>
      <c r="M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65" ht="15" customHeight="1" x14ac:dyDescent="0.2">
      <c r="B136" s="327"/>
      <c r="C136" s="335">
        <v>22</v>
      </c>
      <c r="D136" s="335" t="s">
        <v>116</v>
      </c>
      <c r="E136" s="336" t="s">
        <v>654</v>
      </c>
      <c r="F136" s="269" t="s">
        <v>655</v>
      </c>
      <c r="G136" s="337" t="s">
        <v>208</v>
      </c>
      <c r="H136" s="338">
        <v>15</v>
      </c>
      <c r="I136" s="339">
        <v>650</v>
      </c>
      <c r="J136" s="339">
        <f>ROUND(I136*H136,2)</f>
        <v>9750</v>
      </c>
      <c r="K136" s="340" t="s">
        <v>3</v>
      </c>
      <c r="L136" s="273"/>
    </row>
    <row r="137" spans="1:65" ht="15" customHeight="1" x14ac:dyDescent="0.2">
      <c r="B137" s="327"/>
      <c r="C137" s="335">
        <v>23</v>
      </c>
      <c r="D137" s="335" t="s">
        <v>116</v>
      </c>
      <c r="E137" s="336" t="s">
        <v>656</v>
      </c>
      <c r="F137" s="269" t="s">
        <v>657</v>
      </c>
      <c r="G137" s="337" t="s">
        <v>208</v>
      </c>
      <c r="H137" s="338">
        <v>15</v>
      </c>
      <c r="I137" s="339">
        <v>650</v>
      </c>
      <c r="J137" s="339">
        <f>ROUND(I137*H137,2)</f>
        <v>9750</v>
      </c>
      <c r="K137" s="340" t="s">
        <v>3</v>
      </c>
      <c r="L137" s="273"/>
    </row>
    <row r="138" spans="1:65" ht="15" customHeight="1" x14ac:dyDescent="0.2">
      <c r="B138" s="327"/>
      <c r="C138" s="335">
        <v>24</v>
      </c>
      <c r="D138" s="335" t="s">
        <v>116</v>
      </c>
      <c r="E138" s="336" t="s">
        <v>658</v>
      </c>
      <c r="F138" s="269" t="s">
        <v>659</v>
      </c>
      <c r="G138" s="337" t="s">
        <v>255</v>
      </c>
      <c r="H138" s="338">
        <v>0.4</v>
      </c>
      <c r="I138" s="339">
        <v>5000</v>
      </c>
      <c r="J138" s="339">
        <f>ROUND(I138*H138,2)</f>
        <v>2000</v>
      </c>
      <c r="K138" s="340" t="s">
        <v>3</v>
      </c>
      <c r="L138" s="273"/>
    </row>
    <row r="139" spans="1:65" s="282" customFormat="1" ht="21.6" customHeight="1" x14ac:dyDescent="0.2">
      <c r="B139" s="328"/>
      <c r="C139" s="135">
        <v>25</v>
      </c>
      <c r="D139" s="135" t="s">
        <v>116</v>
      </c>
      <c r="E139" s="136" t="s">
        <v>313</v>
      </c>
      <c r="F139" s="137" t="s">
        <v>314</v>
      </c>
      <c r="G139" s="138" t="s">
        <v>315</v>
      </c>
      <c r="H139" s="139">
        <v>8</v>
      </c>
      <c r="I139" s="140">
        <v>1050</v>
      </c>
      <c r="J139" s="140">
        <f>ROUND(I139*H139,2)</f>
        <v>8400</v>
      </c>
      <c r="K139" s="137" t="s">
        <v>120</v>
      </c>
      <c r="L139" s="273"/>
    </row>
    <row r="140" spans="1:65" s="282" customFormat="1" ht="15" customHeight="1" x14ac:dyDescent="0.2">
      <c r="B140" s="328"/>
      <c r="C140" s="135">
        <v>26</v>
      </c>
      <c r="D140" s="135" t="s">
        <v>116</v>
      </c>
      <c r="E140" s="136" t="s">
        <v>318</v>
      </c>
      <c r="F140" s="137" t="s">
        <v>319</v>
      </c>
      <c r="G140" s="138" t="s">
        <v>315</v>
      </c>
      <c r="H140" s="139">
        <v>8</v>
      </c>
      <c r="I140" s="140">
        <v>50</v>
      </c>
      <c r="J140" s="140">
        <f>ROUND(I140*H140,2)</f>
        <v>400</v>
      </c>
      <c r="K140" s="137" t="s">
        <v>120</v>
      </c>
      <c r="L140" s="273"/>
    </row>
    <row r="141" spans="1:65" s="282" customFormat="1" ht="15" customHeight="1" x14ac:dyDescent="0.2">
      <c r="B141" s="328"/>
      <c r="C141" s="135">
        <v>27</v>
      </c>
      <c r="D141" s="135" t="s">
        <v>116</v>
      </c>
      <c r="E141" s="136" t="s">
        <v>325</v>
      </c>
      <c r="F141" s="137" t="s">
        <v>326</v>
      </c>
      <c r="G141" s="138" t="s">
        <v>208</v>
      </c>
      <c r="H141" s="139">
        <v>8</v>
      </c>
      <c r="I141" s="140">
        <v>45</v>
      </c>
      <c r="J141" s="140">
        <f t="shared" ref="J141:J143" si="0">ROUND(I141*H141,2)</f>
        <v>360</v>
      </c>
      <c r="K141" s="137" t="s">
        <v>120</v>
      </c>
      <c r="L141" s="273"/>
    </row>
    <row r="142" spans="1:65" s="282" customFormat="1" ht="15" customHeight="1" x14ac:dyDescent="0.2">
      <c r="B142" s="328"/>
      <c r="C142" s="135">
        <v>28</v>
      </c>
      <c r="D142" s="135" t="s">
        <v>116</v>
      </c>
      <c r="E142" s="136"/>
      <c r="F142" s="137" t="s">
        <v>661</v>
      </c>
      <c r="G142" s="138" t="s">
        <v>652</v>
      </c>
      <c r="H142" s="139">
        <v>1</v>
      </c>
      <c r="I142" s="140">
        <v>3500</v>
      </c>
      <c r="J142" s="140">
        <f t="shared" si="0"/>
        <v>3500</v>
      </c>
      <c r="K142" s="137" t="s">
        <v>120</v>
      </c>
      <c r="L142" s="273"/>
    </row>
    <row r="143" spans="1:65" s="282" customFormat="1" ht="15" customHeight="1" x14ac:dyDescent="0.2">
      <c r="B143" s="328"/>
      <c r="C143" s="135"/>
      <c r="D143" s="135"/>
      <c r="E143" s="136"/>
      <c r="F143" s="137"/>
      <c r="G143" s="138"/>
      <c r="H143" s="139"/>
      <c r="I143" s="140"/>
      <c r="J143" s="140"/>
      <c r="K143" s="137"/>
      <c r="L143" s="273"/>
    </row>
    <row r="144" spans="1:65" x14ac:dyDescent="0.2">
      <c r="B144" s="278"/>
      <c r="C144" s="279"/>
      <c r="D144" s="279"/>
      <c r="E144" s="279"/>
      <c r="F144" s="279"/>
      <c r="G144" s="279"/>
      <c r="H144" s="279"/>
      <c r="I144" s="279"/>
      <c r="J144" s="279"/>
      <c r="K144" s="280"/>
      <c r="L144" s="273"/>
    </row>
  </sheetData>
  <autoFilter ref="C91:K134" xr:uid="{00000000-0009-0000-0000-000006000000}"/>
  <mergeCells count="9">
    <mergeCell ref="E50:H50"/>
    <mergeCell ref="E82:H82"/>
    <mergeCell ref="E84:H84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6" fitToHeight="100" orientation="landscape" blackAndWhite="1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218"/>
  <sheetViews>
    <sheetView showGridLines="0" zoomScale="110" zoomScaleNormal="110" workbookViewId="0">
      <selection activeCell="M18" sqref="M18"/>
    </sheetView>
  </sheetViews>
  <sheetFormatPr defaultRowHeight="10.199999999999999" x14ac:dyDescent="0.2"/>
  <cols>
    <col min="1" max="1" width="8.28515625" style="180" customWidth="1"/>
    <col min="2" max="2" width="1.7109375" style="180" customWidth="1"/>
    <col min="3" max="4" width="5" style="180" customWidth="1"/>
    <col min="5" max="5" width="11.7109375" style="180" customWidth="1"/>
    <col min="6" max="6" width="9.140625" style="180" customWidth="1"/>
    <col min="7" max="7" width="5" style="180" customWidth="1"/>
    <col min="8" max="8" width="77.7109375" style="180" customWidth="1"/>
    <col min="9" max="10" width="20" style="180" customWidth="1"/>
    <col min="11" max="11" width="1.7109375" style="180" customWidth="1"/>
  </cols>
  <sheetData>
    <row r="1" spans="2:11" s="1" customFormat="1" ht="37.5" customHeight="1" x14ac:dyDescent="0.2"/>
    <row r="2" spans="2:11" s="1" customFormat="1" ht="7.5" customHeight="1" x14ac:dyDescent="0.2">
      <c r="B2" s="181"/>
      <c r="C2" s="182"/>
      <c r="D2" s="182"/>
      <c r="E2" s="182"/>
      <c r="F2" s="182"/>
      <c r="G2" s="182"/>
      <c r="H2" s="182"/>
      <c r="I2" s="182"/>
      <c r="J2" s="182"/>
      <c r="K2" s="183"/>
    </row>
    <row r="3" spans="2:11" s="15" customFormat="1" ht="45" customHeight="1" x14ac:dyDescent="0.2">
      <c r="B3" s="184"/>
      <c r="C3" s="320" t="s">
        <v>464</v>
      </c>
      <c r="D3" s="320"/>
      <c r="E3" s="320"/>
      <c r="F3" s="320"/>
      <c r="G3" s="320"/>
      <c r="H3" s="320"/>
      <c r="I3" s="320"/>
      <c r="J3" s="320"/>
      <c r="K3" s="185"/>
    </row>
    <row r="4" spans="2:11" s="1" customFormat="1" ht="25.5" customHeight="1" x14ac:dyDescent="0.3">
      <c r="B4" s="186"/>
      <c r="C4" s="325" t="s">
        <v>465</v>
      </c>
      <c r="D4" s="325"/>
      <c r="E4" s="325"/>
      <c r="F4" s="325"/>
      <c r="G4" s="325"/>
      <c r="H4" s="325"/>
      <c r="I4" s="325"/>
      <c r="J4" s="325"/>
      <c r="K4" s="187"/>
    </row>
    <row r="5" spans="2:11" s="1" customFormat="1" ht="5.25" customHeight="1" x14ac:dyDescent="0.2">
      <c r="B5" s="186"/>
      <c r="C5" s="188"/>
      <c r="D5" s="188"/>
      <c r="E5" s="188"/>
      <c r="F5" s="188"/>
      <c r="G5" s="188"/>
      <c r="H5" s="188"/>
      <c r="I5" s="188"/>
      <c r="J5" s="188"/>
      <c r="K5" s="187"/>
    </row>
    <row r="6" spans="2:11" s="1" customFormat="1" ht="15" customHeight="1" x14ac:dyDescent="0.2">
      <c r="B6" s="186"/>
      <c r="C6" s="324" t="s">
        <v>466</v>
      </c>
      <c r="D6" s="324"/>
      <c r="E6" s="324"/>
      <c r="F6" s="324"/>
      <c r="G6" s="324"/>
      <c r="H6" s="324"/>
      <c r="I6" s="324"/>
      <c r="J6" s="324"/>
      <c r="K6" s="187"/>
    </row>
    <row r="7" spans="2:11" s="1" customFormat="1" ht="15" customHeight="1" x14ac:dyDescent="0.2">
      <c r="B7" s="190"/>
      <c r="C7" s="324" t="s">
        <v>467</v>
      </c>
      <c r="D7" s="324"/>
      <c r="E7" s="324"/>
      <c r="F7" s="324"/>
      <c r="G7" s="324"/>
      <c r="H7" s="324"/>
      <c r="I7" s="324"/>
      <c r="J7" s="324"/>
      <c r="K7" s="187"/>
    </row>
    <row r="8" spans="2:11" s="1" customFormat="1" ht="12.75" customHeight="1" x14ac:dyDescent="0.2">
      <c r="B8" s="190"/>
      <c r="C8" s="189"/>
      <c r="D8" s="189"/>
      <c r="E8" s="189"/>
      <c r="F8" s="189"/>
      <c r="G8" s="189"/>
      <c r="H8" s="189"/>
      <c r="I8" s="189"/>
      <c r="J8" s="189"/>
      <c r="K8" s="187"/>
    </row>
    <row r="9" spans="2:11" s="1" customFormat="1" ht="15" customHeight="1" x14ac:dyDescent="0.2">
      <c r="B9" s="190"/>
      <c r="C9" s="324" t="s">
        <v>468</v>
      </c>
      <c r="D9" s="324"/>
      <c r="E9" s="324"/>
      <c r="F9" s="324"/>
      <c r="G9" s="324"/>
      <c r="H9" s="324"/>
      <c r="I9" s="324"/>
      <c r="J9" s="324"/>
      <c r="K9" s="187"/>
    </row>
    <row r="10" spans="2:11" s="1" customFormat="1" ht="15" customHeight="1" x14ac:dyDescent="0.2">
      <c r="B10" s="190"/>
      <c r="C10" s="189"/>
      <c r="D10" s="324" t="s">
        <v>469</v>
      </c>
      <c r="E10" s="324"/>
      <c r="F10" s="324"/>
      <c r="G10" s="324"/>
      <c r="H10" s="324"/>
      <c r="I10" s="324"/>
      <c r="J10" s="324"/>
      <c r="K10" s="187"/>
    </row>
    <row r="11" spans="2:11" s="1" customFormat="1" ht="15" customHeight="1" x14ac:dyDescent="0.2">
      <c r="B11" s="190"/>
      <c r="C11" s="191"/>
      <c r="D11" s="324" t="s">
        <v>470</v>
      </c>
      <c r="E11" s="324"/>
      <c r="F11" s="324"/>
      <c r="G11" s="324"/>
      <c r="H11" s="324"/>
      <c r="I11" s="324"/>
      <c r="J11" s="324"/>
      <c r="K11" s="187"/>
    </row>
    <row r="12" spans="2:11" s="1" customFormat="1" ht="15" customHeight="1" x14ac:dyDescent="0.2">
      <c r="B12" s="190"/>
      <c r="C12" s="191"/>
      <c r="D12" s="189"/>
      <c r="E12" s="189"/>
      <c r="F12" s="189"/>
      <c r="G12" s="189"/>
      <c r="H12" s="189"/>
      <c r="I12" s="189"/>
      <c r="J12" s="189"/>
      <c r="K12" s="187"/>
    </row>
    <row r="13" spans="2:11" s="1" customFormat="1" ht="15" customHeight="1" x14ac:dyDescent="0.2">
      <c r="B13" s="190"/>
      <c r="C13" s="191"/>
      <c r="D13" s="192" t="s">
        <v>471</v>
      </c>
      <c r="E13" s="189"/>
      <c r="F13" s="189"/>
      <c r="G13" s="189"/>
      <c r="H13" s="189"/>
      <c r="I13" s="189"/>
      <c r="J13" s="189"/>
      <c r="K13" s="187"/>
    </row>
    <row r="14" spans="2:11" s="1" customFormat="1" ht="12.75" customHeight="1" x14ac:dyDescent="0.2">
      <c r="B14" s="190"/>
      <c r="C14" s="191"/>
      <c r="D14" s="191"/>
      <c r="E14" s="191"/>
      <c r="F14" s="191"/>
      <c r="G14" s="191"/>
      <c r="H14" s="191"/>
      <c r="I14" s="191"/>
      <c r="J14" s="191"/>
      <c r="K14" s="187"/>
    </row>
    <row r="15" spans="2:11" s="1" customFormat="1" ht="15" customHeight="1" x14ac:dyDescent="0.2">
      <c r="B15" s="190"/>
      <c r="C15" s="191"/>
      <c r="D15" s="324" t="s">
        <v>472</v>
      </c>
      <c r="E15" s="324"/>
      <c r="F15" s="324"/>
      <c r="G15" s="324"/>
      <c r="H15" s="324"/>
      <c r="I15" s="324"/>
      <c r="J15" s="324"/>
      <c r="K15" s="187"/>
    </row>
    <row r="16" spans="2:11" s="1" customFormat="1" ht="15" customHeight="1" x14ac:dyDescent="0.2">
      <c r="B16" s="190"/>
      <c r="C16" s="191"/>
      <c r="D16" s="324" t="s">
        <v>473</v>
      </c>
      <c r="E16" s="324"/>
      <c r="F16" s="324"/>
      <c r="G16" s="324"/>
      <c r="H16" s="324"/>
      <c r="I16" s="324"/>
      <c r="J16" s="324"/>
      <c r="K16" s="187"/>
    </row>
    <row r="17" spans="2:11" s="1" customFormat="1" ht="15" customHeight="1" x14ac:dyDescent="0.2">
      <c r="B17" s="190"/>
      <c r="C17" s="191"/>
      <c r="D17" s="324" t="s">
        <v>474</v>
      </c>
      <c r="E17" s="324"/>
      <c r="F17" s="324"/>
      <c r="G17" s="324"/>
      <c r="H17" s="324"/>
      <c r="I17" s="324"/>
      <c r="J17" s="324"/>
      <c r="K17" s="187"/>
    </row>
    <row r="18" spans="2:11" s="1" customFormat="1" ht="15" customHeight="1" x14ac:dyDescent="0.2">
      <c r="B18" s="190"/>
      <c r="C18" s="191"/>
      <c r="D18" s="191"/>
      <c r="E18" s="193" t="s">
        <v>70</v>
      </c>
      <c r="F18" s="324" t="s">
        <v>475</v>
      </c>
      <c r="G18" s="324"/>
      <c r="H18" s="324"/>
      <c r="I18" s="324"/>
      <c r="J18" s="324"/>
      <c r="K18" s="187"/>
    </row>
    <row r="19" spans="2:11" s="1" customFormat="1" ht="15" customHeight="1" x14ac:dyDescent="0.2">
      <c r="B19" s="190"/>
      <c r="C19" s="191"/>
      <c r="D19" s="191"/>
      <c r="E19" s="193" t="s">
        <v>476</v>
      </c>
      <c r="F19" s="324" t="s">
        <v>477</v>
      </c>
      <c r="G19" s="324"/>
      <c r="H19" s="324"/>
      <c r="I19" s="324"/>
      <c r="J19" s="324"/>
      <c r="K19" s="187"/>
    </row>
    <row r="20" spans="2:11" s="1" customFormat="1" ht="15" customHeight="1" x14ac:dyDescent="0.2">
      <c r="B20" s="190"/>
      <c r="C20" s="191"/>
      <c r="D20" s="191"/>
      <c r="E20" s="193" t="s">
        <v>478</v>
      </c>
      <c r="F20" s="324" t="s">
        <v>479</v>
      </c>
      <c r="G20" s="324"/>
      <c r="H20" s="324"/>
      <c r="I20" s="324"/>
      <c r="J20" s="324"/>
      <c r="K20" s="187"/>
    </row>
    <row r="21" spans="2:11" s="1" customFormat="1" ht="15" customHeight="1" x14ac:dyDescent="0.2">
      <c r="B21" s="190"/>
      <c r="C21" s="191"/>
      <c r="D21" s="191"/>
      <c r="E21" s="193" t="s">
        <v>480</v>
      </c>
      <c r="F21" s="324" t="s">
        <v>481</v>
      </c>
      <c r="G21" s="324"/>
      <c r="H21" s="324"/>
      <c r="I21" s="324"/>
      <c r="J21" s="324"/>
      <c r="K21" s="187"/>
    </row>
    <row r="22" spans="2:11" s="1" customFormat="1" ht="15" customHeight="1" x14ac:dyDescent="0.2">
      <c r="B22" s="190"/>
      <c r="C22" s="191"/>
      <c r="D22" s="191"/>
      <c r="E22" s="193" t="s">
        <v>458</v>
      </c>
      <c r="F22" s="324" t="s">
        <v>459</v>
      </c>
      <c r="G22" s="324"/>
      <c r="H22" s="324"/>
      <c r="I22" s="324"/>
      <c r="J22" s="324"/>
      <c r="K22" s="187"/>
    </row>
    <row r="23" spans="2:11" s="1" customFormat="1" ht="15" customHeight="1" x14ac:dyDescent="0.2">
      <c r="B23" s="190"/>
      <c r="C23" s="191"/>
      <c r="D23" s="191"/>
      <c r="E23" s="193" t="s">
        <v>482</v>
      </c>
      <c r="F23" s="324" t="s">
        <v>483</v>
      </c>
      <c r="G23" s="324"/>
      <c r="H23" s="324"/>
      <c r="I23" s="324"/>
      <c r="J23" s="324"/>
      <c r="K23" s="187"/>
    </row>
    <row r="24" spans="2:11" s="1" customFormat="1" ht="12.75" customHeight="1" x14ac:dyDescent="0.2">
      <c r="B24" s="190"/>
      <c r="C24" s="191"/>
      <c r="D24" s="191"/>
      <c r="E24" s="191"/>
      <c r="F24" s="191"/>
      <c r="G24" s="191"/>
      <c r="H24" s="191"/>
      <c r="I24" s="191"/>
      <c r="J24" s="191"/>
      <c r="K24" s="187"/>
    </row>
    <row r="25" spans="2:11" s="1" customFormat="1" ht="15" customHeight="1" x14ac:dyDescent="0.2">
      <c r="B25" s="190"/>
      <c r="C25" s="324" t="s">
        <v>484</v>
      </c>
      <c r="D25" s="324"/>
      <c r="E25" s="324"/>
      <c r="F25" s="324"/>
      <c r="G25" s="324"/>
      <c r="H25" s="324"/>
      <c r="I25" s="324"/>
      <c r="J25" s="324"/>
      <c r="K25" s="187"/>
    </row>
    <row r="26" spans="2:11" s="1" customFormat="1" ht="15" customHeight="1" x14ac:dyDescent="0.2">
      <c r="B26" s="190"/>
      <c r="C26" s="324" t="s">
        <v>485</v>
      </c>
      <c r="D26" s="324"/>
      <c r="E26" s="324"/>
      <c r="F26" s="324"/>
      <c r="G26" s="324"/>
      <c r="H26" s="324"/>
      <c r="I26" s="324"/>
      <c r="J26" s="324"/>
      <c r="K26" s="187"/>
    </row>
    <row r="27" spans="2:11" s="1" customFormat="1" ht="15" customHeight="1" x14ac:dyDescent="0.2">
      <c r="B27" s="190"/>
      <c r="C27" s="189"/>
      <c r="D27" s="324" t="s">
        <v>486</v>
      </c>
      <c r="E27" s="324"/>
      <c r="F27" s="324"/>
      <c r="G27" s="324"/>
      <c r="H27" s="324"/>
      <c r="I27" s="324"/>
      <c r="J27" s="324"/>
      <c r="K27" s="187"/>
    </row>
    <row r="28" spans="2:11" s="1" customFormat="1" ht="15" customHeight="1" x14ac:dyDescent="0.2">
      <c r="B28" s="190"/>
      <c r="C28" s="191"/>
      <c r="D28" s="324" t="s">
        <v>487</v>
      </c>
      <c r="E28" s="324"/>
      <c r="F28" s="324"/>
      <c r="G28" s="324"/>
      <c r="H28" s="324"/>
      <c r="I28" s="324"/>
      <c r="J28" s="324"/>
      <c r="K28" s="187"/>
    </row>
    <row r="29" spans="2:11" s="1" customFormat="1" ht="12.75" customHeight="1" x14ac:dyDescent="0.2">
      <c r="B29" s="190"/>
      <c r="C29" s="191"/>
      <c r="D29" s="191"/>
      <c r="E29" s="191"/>
      <c r="F29" s="191"/>
      <c r="G29" s="191"/>
      <c r="H29" s="191"/>
      <c r="I29" s="191"/>
      <c r="J29" s="191"/>
      <c r="K29" s="187"/>
    </row>
    <row r="30" spans="2:11" s="1" customFormat="1" ht="15" customHeight="1" x14ac:dyDescent="0.2">
      <c r="B30" s="190"/>
      <c r="C30" s="191"/>
      <c r="D30" s="324" t="s">
        <v>488</v>
      </c>
      <c r="E30" s="324"/>
      <c r="F30" s="324"/>
      <c r="G30" s="324"/>
      <c r="H30" s="324"/>
      <c r="I30" s="324"/>
      <c r="J30" s="324"/>
      <c r="K30" s="187"/>
    </row>
    <row r="31" spans="2:11" s="1" customFormat="1" ht="15" customHeight="1" x14ac:dyDescent="0.2">
      <c r="B31" s="190"/>
      <c r="C31" s="191"/>
      <c r="D31" s="324" t="s">
        <v>489</v>
      </c>
      <c r="E31" s="324"/>
      <c r="F31" s="324"/>
      <c r="G31" s="324"/>
      <c r="H31" s="324"/>
      <c r="I31" s="324"/>
      <c r="J31" s="324"/>
      <c r="K31" s="187"/>
    </row>
    <row r="32" spans="2:11" s="1" customFormat="1" ht="12.75" customHeight="1" x14ac:dyDescent="0.2">
      <c r="B32" s="190"/>
      <c r="C32" s="191"/>
      <c r="D32" s="191"/>
      <c r="E32" s="191"/>
      <c r="F32" s="191"/>
      <c r="G32" s="191"/>
      <c r="H32" s="191"/>
      <c r="I32" s="191"/>
      <c r="J32" s="191"/>
      <c r="K32" s="187"/>
    </row>
    <row r="33" spans="2:11" s="1" customFormat="1" ht="15" customHeight="1" x14ac:dyDescent="0.2">
      <c r="B33" s="190"/>
      <c r="C33" s="191"/>
      <c r="D33" s="324" t="s">
        <v>490</v>
      </c>
      <c r="E33" s="324"/>
      <c r="F33" s="324"/>
      <c r="G33" s="324"/>
      <c r="H33" s="324"/>
      <c r="I33" s="324"/>
      <c r="J33" s="324"/>
      <c r="K33" s="187"/>
    </row>
    <row r="34" spans="2:11" s="1" customFormat="1" ht="15" customHeight="1" x14ac:dyDescent="0.2">
      <c r="B34" s="190"/>
      <c r="C34" s="191"/>
      <c r="D34" s="324" t="s">
        <v>491</v>
      </c>
      <c r="E34" s="324"/>
      <c r="F34" s="324"/>
      <c r="G34" s="324"/>
      <c r="H34" s="324"/>
      <c r="I34" s="324"/>
      <c r="J34" s="324"/>
      <c r="K34" s="187"/>
    </row>
    <row r="35" spans="2:11" s="1" customFormat="1" ht="15" customHeight="1" x14ac:dyDescent="0.2">
      <c r="B35" s="190"/>
      <c r="C35" s="191"/>
      <c r="D35" s="324" t="s">
        <v>492</v>
      </c>
      <c r="E35" s="324"/>
      <c r="F35" s="324"/>
      <c r="G35" s="324"/>
      <c r="H35" s="324"/>
      <c r="I35" s="324"/>
      <c r="J35" s="324"/>
      <c r="K35" s="187"/>
    </row>
    <row r="36" spans="2:11" s="1" customFormat="1" ht="15" customHeight="1" x14ac:dyDescent="0.2">
      <c r="B36" s="190"/>
      <c r="C36" s="191"/>
      <c r="D36" s="189"/>
      <c r="E36" s="192" t="s">
        <v>100</v>
      </c>
      <c r="F36" s="189"/>
      <c r="G36" s="324" t="s">
        <v>493</v>
      </c>
      <c r="H36" s="324"/>
      <c r="I36" s="324"/>
      <c r="J36" s="324"/>
      <c r="K36" s="187"/>
    </row>
    <row r="37" spans="2:11" s="1" customFormat="1" ht="30.75" customHeight="1" x14ac:dyDescent="0.2">
      <c r="B37" s="190"/>
      <c r="C37" s="191"/>
      <c r="D37" s="189"/>
      <c r="E37" s="192" t="s">
        <v>494</v>
      </c>
      <c r="F37" s="189"/>
      <c r="G37" s="324" t="s">
        <v>495</v>
      </c>
      <c r="H37" s="324"/>
      <c r="I37" s="324"/>
      <c r="J37" s="324"/>
      <c r="K37" s="187"/>
    </row>
    <row r="38" spans="2:11" s="1" customFormat="1" ht="15" customHeight="1" x14ac:dyDescent="0.2">
      <c r="B38" s="190"/>
      <c r="C38" s="191"/>
      <c r="D38" s="189"/>
      <c r="E38" s="192" t="s">
        <v>46</v>
      </c>
      <c r="F38" s="189"/>
      <c r="G38" s="324" t="s">
        <v>496</v>
      </c>
      <c r="H38" s="324"/>
      <c r="I38" s="324"/>
      <c r="J38" s="324"/>
      <c r="K38" s="187"/>
    </row>
    <row r="39" spans="2:11" s="1" customFormat="1" ht="15" customHeight="1" x14ac:dyDescent="0.2">
      <c r="B39" s="190"/>
      <c r="C39" s="191"/>
      <c r="D39" s="189"/>
      <c r="E39" s="192" t="s">
        <v>47</v>
      </c>
      <c r="F39" s="189"/>
      <c r="G39" s="324" t="s">
        <v>497</v>
      </c>
      <c r="H39" s="324"/>
      <c r="I39" s="324"/>
      <c r="J39" s="324"/>
      <c r="K39" s="187"/>
    </row>
    <row r="40" spans="2:11" s="1" customFormat="1" ht="15" customHeight="1" x14ac:dyDescent="0.2">
      <c r="B40" s="190"/>
      <c r="C40" s="191"/>
      <c r="D40" s="189"/>
      <c r="E40" s="192" t="s">
        <v>101</v>
      </c>
      <c r="F40" s="189"/>
      <c r="G40" s="324" t="s">
        <v>498</v>
      </c>
      <c r="H40" s="324"/>
      <c r="I40" s="324"/>
      <c r="J40" s="324"/>
      <c r="K40" s="187"/>
    </row>
    <row r="41" spans="2:11" s="1" customFormat="1" ht="15" customHeight="1" x14ac:dyDescent="0.2">
      <c r="B41" s="190"/>
      <c r="C41" s="191"/>
      <c r="D41" s="189"/>
      <c r="E41" s="192" t="s">
        <v>102</v>
      </c>
      <c r="F41" s="189"/>
      <c r="G41" s="324" t="s">
        <v>499</v>
      </c>
      <c r="H41" s="324"/>
      <c r="I41" s="324"/>
      <c r="J41" s="324"/>
      <c r="K41" s="187"/>
    </row>
    <row r="42" spans="2:11" s="1" customFormat="1" ht="15" customHeight="1" x14ac:dyDescent="0.2">
      <c r="B42" s="190"/>
      <c r="C42" s="191"/>
      <c r="D42" s="189"/>
      <c r="E42" s="192" t="s">
        <v>500</v>
      </c>
      <c r="F42" s="189"/>
      <c r="G42" s="324" t="s">
        <v>501</v>
      </c>
      <c r="H42" s="324"/>
      <c r="I42" s="324"/>
      <c r="J42" s="324"/>
      <c r="K42" s="187"/>
    </row>
    <row r="43" spans="2:11" s="1" customFormat="1" ht="15" customHeight="1" x14ac:dyDescent="0.2">
      <c r="B43" s="190"/>
      <c r="C43" s="191"/>
      <c r="D43" s="189"/>
      <c r="E43" s="192"/>
      <c r="F43" s="189"/>
      <c r="G43" s="324" t="s">
        <v>502</v>
      </c>
      <c r="H43" s="324"/>
      <c r="I43" s="324"/>
      <c r="J43" s="324"/>
      <c r="K43" s="187"/>
    </row>
    <row r="44" spans="2:11" s="1" customFormat="1" ht="15" customHeight="1" x14ac:dyDescent="0.2">
      <c r="B44" s="190"/>
      <c r="C44" s="191"/>
      <c r="D44" s="189"/>
      <c r="E44" s="192" t="s">
        <v>503</v>
      </c>
      <c r="F44" s="189"/>
      <c r="G44" s="324" t="s">
        <v>504</v>
      </c>
      <c r="H44" s="324"/>
      <c r="I44" s="324"/>
      <c r="J44" s="324"/>
      <c r="K44" s="187"/>
    </row>
    <row r="45" spans="2:11" s="1" customFormat="1" ht="15" customHeight="1" x14ac:dyDescent="0.2">
      <c r="B45" s="190"/>
      <c r="C45" s="191"/>
      <c r="D45" s="189"/>
      <c r="E45" s="192" t="s">
        <v>104</v>
      </c>
      <c r="F45" s="189"/>
      <c r="G45" s="324" t="s">
        <v>505</v>
      </c>
      <c r="H45" s="324"/>
      <c r="I45" s="324"/>
      <c r="J45" s="324"/>
      <c r="K45" s="187"/>
    </row>
    <row r="46" spans="2:11" s="1" customFormat="1" ht="12.75" customHeight="1" x14ac:dyDescent="0.2">
      <c r="B46" s="190"/>
      <c r="C46" s="191"/>
      <c r="D46" s="189"/>
      <c r="E46" s="189"/>
      <c r="F46" s="189"/>
      <c r="G46" s="189"/>
      <c r="H46" s="189"/>
      <c r="I46" s="189"/>
      <c r="J46" s="189"/>
      <c r="K46" s="187"/>
    </row>
    <row r="47" spans="2:11" s="1" customFormat="1" ht="15" customHeight="1" x14ac:dyDescent="0.2">
      <c r="B47" s="190"/>
      <c r="C47" s="191"/>
      <c r="D47" s="324" t="s">
        <v>506</v>
      </c>
      <c r="E47" s="324"/>
      <c r="F47" s="324"/>
      <c r="G47" s="324"/>
      <c r="H47" s="324"/>
      <c r="I47" s="324"/>
      <c r="J47" s="324"/>
      <c r="K47" s="187"/>
    </row>
    <row r="48" spans="2:11" s="1" customFormat="1" ht="15" customHeight="1" x14ac:dyDescent="0.2">
      <c r="B48" s="190"/>
      <c r="C48" s="191"/>
      <c r="D48" s="191"/>
      <c r="E48" s="324" t="s">
        <v>507</v>
      </c>
      <c r="F48" s="324"/>
      <c r="G48" s="324"/>
      <c r="H48" s="324"/>
      <c r="I48" s="324"/>
      <c r="J48" s="324"/>
      <c r="K48" s="187"/>
    </row>
    <row r="49" spans="2:11" s="1" customFormat="1" ht="15" customHeight="1" x14ac:dyDescent="0.2">
      <c r="B49" s="190"/>
      <c r="C49" s="191"/>
      <c r="D49" s="191"/>
      <c r="E49" s="324" t="s">
        <v>508</v>
      </c>
      <c r="F49" s="324"/>
      <c r="G49" s="324"/>
      <c r="H49" s="324"/>
      <c r="I49" s="324"/>
      <c r="J49" s="324"/>
      <c r="K49" s="187"/>
    </row>
    <row r="50" spans="2:11" s="1" customFormat="1" ht="15" customHeight="1" x14ac:dyDescent="0.2">
      <c r="B50" s="190"/>
      <c r="C50" s="191"/>
      <c r="D50" s="191"/>
      <c r="E50" s="324" t="s">
        <v>509</v>
      </c>
      <c r="F50" s="324"/>
      <c r="G50" s="324"/>
      <c r="H50" s="324"/>
      <c r="I50" s="324"/>
      <c r="J50" s="324"/>
      <c r="K50" s="187"/>
    </row>
    <row r="51" spans="2:11" s="1" customFormat="1" ht="15" customHeight="1" x14ac:dyDescent="0.2">
      <c r="B51" s="190"/>
      <c r="C51" s="191"/>
      <c r="D51" s="324" t="s">
        <v>510</v>
      </c>
      <c r="E51" s="324"/>
      <c r="F51" s="324"/>
      <c r="G51" s="324"/>
      <c r="H51" s="324"/>
      <c r="I51" s="324"/>
      <c r="J51" s="324"/>
      <c r="K51" s="187"/>
    </row>
    <row r="52" spans="2:11" s="1" customFormat="1" ht="25.5" customHeight="1" x14ac:dyDescent="0.3">
      <c r="B52" s="186"/>
      <c r="C52" s="325" t="s">
        <v>511</v>
      </c>
      <c r="D52" s="325"/>
      <c r="E52" s="325"/>
      <c r="F52" s="325"/>
      <c r="G52" s="325"/>
      <c r="H52" s="325"/>
      <c r="I52" s="325"/>
      <c r="J52" s="325"/>
      <c r="K52" s="187"/>
    </row>
    <row r="53" spans="2:11" s="1" customFormat="1" ht="5.25" customHeight="1" x14ac:dyDescent="0.2">
      <c r="B53" s="186"/>
      <c r="C53" s="188"/>
      <c r="D53" s="188"/>
      <c r="E53" s="188"/>
      <c r="F53" s="188"/>
      <c r="G53" s="188"/>
      <c r="H53" s="188"/>
      <c r="I53" s="188"/>
      <c r="J53" s="188"/>
      <c r="K53" s="187"/>
    </row>
    <row r="54" spans="2:11" s="1" customFormat="1" ht="15" customHeight="1" x14ac:dyDescent="0.2">
      <c r="B54" s="186"/>
      <c r="C54" s="324" t="s">
        <v>512</v>
      </c>
      <c r="D54" s="324"/>
      <c r="E54" s="324"/>
      <c r="F54" s="324"/>
      <c r="G54" s="324"/>
      <c r="H54" s="324"/>
      <c r="I54" s="324"/>
      <c r="J54" s="324"/>
      <c r="K54" s="187"/>
    </row>
    <row r="55" spans="2:11" s="1" customFormat="1" ht="15" customHeight="1" x14ac:dyDescent="0.2">
      <c r="B55" s="186"/>
      <c r="C55" s="324" t="s">
        <v>513</v>
      </c>
      <c r="D55" s="324"/>
      <c r="E55" s="324"/>
      <c r="F55" s="324"/>
      <c r="G55" s="324"/>
      <c r="H55" s="324"/>
      <c r="I55" s="324"/>
      <c r="J55" s="324"/>
      <c r="K55" s="187"/>
    </row>
    <row r="56" spans="2:11" s="1" customFormat="1" ht="12.75" customHeight="1" x14ac:dyDescent="0.2">
      <c r="B56" s="186"/>
      <c r="C56" s="189"/>
      <c r="D56" s="189"/>
      <c r="E56" s="189"/>
      <c r="F56" s="189"/>
      <c r="G56" s="189"/>
      <c r="H56" s="189"/>
      <c r="I56" s="189"/>
      <c r="J56" s="189"/>
      <c r="K56" s="187"/>
    </row>
    <row r="57" spans="2:11" s="1" customFormat="1" ht="15" customHeight="1" x14ac:dyDescent="0.2">
      <c r="B57" s="186"/>
      <c r="C57" s="324" t="s">
        <v>514</v>
      </c>
      <c r="D57" s="324"/>
      <c r="E57" s="324"/>
      <c r="F57" s="324"/>
      <c r="G57" s="324"/>
      <c r="H57" s="324"/>
      <c r="I57" s="324"/>
      <c r="J57" s="324"/>
      <c r="K57" s="187"/>
    </row>
    <row r="58" spans="2:11" s="1" customFormat="1" ht="15" customHeight="1" x14ac:dyDescent="0.2">
      <c r="B58" s="186"/>
      <c r="C58" s="191"/>
      <c r="D58" s="324" t="s">
        <v>515</v>
      </c>
      <c r="E58" s="324"/>
      <c r="F58" s="324"/>
      <c r="G58" s="324"/>
      <c r="H58" s="324"/>
      <c r="I58" s="324"/>
      <c r="J58" s="324"/>
      <c r="K58" s="187"/>
    </row>
    <row r="59" spans="2:11" s="1" customFormat="1" ht="15" customHeight="1" x14ac:dyDescent="0.2">
      <c r="B59" s="186"/>
      <c r="C59" s="191"/>
      <c r="D59" s="324" t="s">
        <v>516</v>
      </c>
      <c r="E59" s="324"/>
      <c r="F59" s="324"/>
      <c r="G59" s="324"/>
      <c r="H59" s="324"/>
      <c r="I59" s="324"/>
      <c r="J59" s="324"/>
      <c r="K59" s="187"/>
    </row>
    <row r="60" spans="2:11" s="1" customFormat="1" ht="15" customHeight="1" x14ac:dyDescent="0.2">
      <c r="B60" s="186"/>
      <c r="C60" s="191"/>
      <c r="D60" s="324" t="s">
        <v>517</v>
      </c>
      <c r="E60" s="324"/>
      <c r="F60" s="324"/>
      <c r="G60" s="324"/>
      <c r="H60" s="324"/>
      <c r="I60" s="324"/>
      <c r="J60" s="324"/>
      <c r="K60" s="187"/>
    </row>
    <row r="61" spans="2:11" s="1" customFormat="1" ht="15" customHeight="1" x14ac:dyDescent="0.2">
      <c r="B61" s="186"/>
      <c r="C61" s="191"/>
      <c r="D61" s="324" t="s">
        <v>518</v>
      </c>
      <c r="E61" s="324"/>
      <c r="F61" s="324"/>
      <c r="G61" s="324"/>
      <c r="H61" s="324"/>
      <c r="I61" s="324"/>
      <c r="J61" s="324"/>
      <c r="K61" s="187"/>
    </row>
    <row r="62" spans="2:11" s="1" customFormat="1" ht="15" customHeight="1" x14ac:dyDescent="0.2">
      <c r="B62" s="186"/>
      <c r="C62" s="191"/>
      <c r="D62" s="326" t="s">
        <v>519</v>
      </c>
      <c r="E62" s="326"/>
      <c r="F62" s="326"/>
      <c r="G62" s="326"/>
      <c r="H62" s="326"/>
      <c r="I62" s="326"/>
      <c r="J62" s="326"/>
      <c r="K62" s="187"/>
    </row>
    <row r="63" spans="2:11" s="1" customFormat="1" ht="15" customHeight="1" x14ac:dyDescent="0.2">
      <c r="B63" s="186"/>
      <c r="C63" s="191"/>
      <c r="D63" s="324" t="s">
        <v>520</v>
      </c>
      <c r="E63" s="324"/>
      <c r="F63" s="324"/>
      <c r="G63" s="324"/>
      <c r="H63" s="324"/>
      <c r="I63" s="324"/>
      <c r="J63" s="324"/>
      <c r="K63" s="187"/>
    </row>
    <row r="64" spans="2:11" s="1" customFormat="1" ht="12.75" customHeight="1" x14ac:dyDescent="0.2">
      <c r="B64" s="186"/>
      <c r="C64" s="191"/>
      <c r="D64" s="191"/>
      <c r="E64" s="194"/>
      <c r="F64" s="191"/>
      <c r="G64" s="191"/>
      <c r="H64" s="191"/>
      <c r="I64" s="191"/>
      <c r="J64" s="191"/>
      <c r="K64" s="187"/>
    </row>
    <row r="65" spans="2:11" s="1" customFormat="1" ht="15" customHeight="1" x14ac:dyDescent="0.2">
      <c r="B65" s="186"/>
      <c r="C65" s="191"/>
      <c r="D65" s="324" t="s">
        <v>521</v>
      </c>
      <c r="E65" s="324"/>
      <c r="F65" s="324"/>
      <c r="G65" s="324"/>
      <c r="H65" s="324"/>
      <c r="I65" s="324"/>
      <c r="J65" s="324"/>
      <c r="K65" s="187"/>
    </row>
    <row r="66" spans="2:11" s="1" customFormat="1" ht="15" customHeight="1" x14ac:dyDescent="0.2">
      <c r="B66" s="186"/>
      <c r="C66" s="191"/>
      <c r="D66" s="326" t="s">
        <v>522</v>
      </c>
      <c r="E66" s="326"/>
      <c r="F66" s="326"/>
      <c r="G66" s="326"/>
      <c r="H66" s="326"/>
      <c r="I66" s="326"/>
      <c r="J66" s="326"/>
      <c r="K66" s="187"/>
    </row>
    <row r="67" spans="2:11" s="1" customFormat="1" ht="15" customHeight="1" x14ac:dyDescent="0.2">
      <c r="B67" s="186"/>
      <c r="C67" s="191"/>
      <c r="D67" s="324" t="s">
        <v>523</v>
      </c>
      <c r="E67" s="324"/>
      <c r="F67" s="324"/>
      <c r="G67" s="324"/>
      <c r="H67" s="324"/>
      <c r="I67" s="324"/>
      <c r="J67" s="324"/>
      <c r="K67" s="187"/>
    </row>
    <row r="68" spans="2:11" s="1" customFormat="1" ht="15" customHeight="1" x14ac:dyDescent="0.2">
      <c r="B68" s="186"/>
      <c r="C68" s="191"/>
      <c r="D68" s="324" t="s">
        <v>524</v>
      </c>
      <c r="E68" s="324"/>
      <c r="F68" s="324"/>
      <c r="G68" s="324"/>
      <c r="H68" s="324"/>
      <c r="I68" s="324"/>
      <c r="J68" s="324"/>
      <c r="K68" s="187"/>
    </row>
    <row r="69" spans="2:11" s="1" customFormat="1" ht="15" customHeight="1" x14ac:dyDescent="0.2">
      <c r="B69" s="186"/>
      <c r="C69" s="191"/>
      <c r="D69" s="324" t="s">
        <v>525</v>
      </c>
      <c r="E69" s="324"/>
      <c r="F69" s="324"/>
      <c r="G69" s="324"/>
      <c r="H69" s="324"/>
      <c r="I69" s="324"/>
      <c r="J69" s="324"/>
      <c r="K69" s="187"/>
    </row>
    <row r="70" spans="2:11" s="1" customFormat="1" ht="15" customHeight="1" x14ac:dyDescent="0.2">
      <c r="B70" s="186"/>
      <c r="C70" s="191"/>
      <c r="D70" s="324" t="s">
        <v>526</v>
      </c>
      <c r="E70" s="324"/>
      <c r="F70" s="324"/>
      <c r="G70" s="324"/>
      <c r="H70" s="324"/>
      <c r="I70" s="324"/>
      <c r="J70" s="324"/>
      <c r="K70" s="187"/>
    </row>
    <row r="71" spans="2:11" s="1" customFormat="1" ht="12.75" customHeight="1" x14ac:dyDescent="0.2">
      <c r="B71" s="195"/>
      <c r="C71" s="196"/>
      <c r="D71" s="196"/>
      <c r="E71" s="196"/>
      <c r="F71" s="196"/>
      <c r="G71" s="196"/>
      <c r="H71" s="196"/>
      <c r="I71" s="196"/>
      <c r="J71" s="196"/>
      <c r="K71" s="197"/>
    </row>
    <row r="72" spans="2:11" s="1" customFormat="1" ht="18.75" customHeight="1" x14ac:dyDescent="0.2">
      <c r="B72" s="198"/>
      <c r="C72" s="198"/>
      <c r="D72" s="198"/>
      <c r="E72" s="198"/>
      <c r="F72" s="198"/>
      <c r="G72" s="198"/>
      <c r="H72" s="198"/>
      <c r="I72" s="198"/>
      <c r="J72" s="198"/>
      <c r="K72" s="199"/>
    </row>
    <row r="73" spans="2:11" s="1" customFormat="1" ht="18.75" customHeight="1" x14ac:dyDescent="0.2">
      <c r="B73" s="199"/>
      <c r="C73" s="199"/>
      <c r="D73" s="199"/>
      <c r="E73" s="199"/>
      <c r="F73" s="199"/>
      <c r="G73" s="199"/>
      <c r="H73" s="199"/>
      <c r="I73" s="199"/>
      <c r="J73" s="199"/>
      <c r="K73" s="199"/>
    </row>
    <row r="74" spans="2:11" s="1" customFormat="1" ht="7.5" customHeight="1" x14ac:dyDescent="0.2">
      <c r="B74" s="200"/>
      <c r="C74" s="201"/>
      <c r="D74" s="201"/>
      <c r="E74" s="201"/>
      <c r="F74" s="201"/>
      <c r="G74" s="201"/>
      <c r="H74" s="201"/>
      <c r="I74" s="201"/>
      <c r="J74" s="201"/>
      <c r="K74" s="202"/>
    </row>
    <row r="75" spans="2:11" s="1" customFormat="1" ht="45" customHeight="1" x14ac:dyDescent="0.2">
      <c r="B75" s="203"/>
      <c r="C75" s="319" t="s">
        <v>527</v>
      </c>
      <c r="D75" s="319"/>
      <c r="E75" s="319"/>
      <c r="F75" s="319"/>
      <c r="G75" s="319"/>
      <c r="H75" s="319"/>
      <c r="I75" s="319"/>
      <c r="J75" s="319"/>
      <c r="K75" s="204"/>
    </row>
    <row r="76" spans="2:11" s="1" customFormat="1" ht="17.25" customHeight="1" x14ac:dyDescent="0.2">
      <c r="B76" s="203"/>
      <c r="C76" s="205" t="s">
        <v>528</v>
      </c>
      <c r="D76" s="205"/>
      <c r="E76" s="205"/>
      <c r="F76" s="205" t="s">
        <v>529</v>
      </c>
      <c r="G76" s="206"/>
      <c r="H76" s="205" t="s">
        <v>47</v>
      </c>
      <c r="I76" s="205" t="s">
        <v>50</v>
      </c>
      <c r="J76" s="205" t="s">
        <v>530</v>
      </c>
      <c r="K76" s="204"/>
    </row>
    <row r="77" spans="2:11" s="1" customFormat="1" ht="17.25" customHeight="1" x14ac:dyDescent="0.2">
      <c r="B77" s="203"/>
      <c r="C77" s="207" t="s">
        <v>531</v>
      </c>
      <c r="D77" s="207"/>
      <c r="E77" s="207"/>
      <c r="F77" s="208" t="s">
        <v>532</v>
      </c>
      <c r="G77" s="209"/>
      <c r="H77" s="207"/>
      <c r="I77" s="207"/>
      <c r="J77" s="207" t="s">
        <v>533</v>
      </c>
      <c r="K77" s="204"/>
    </row>
    <row r="78" spans="2:11" s="1" customFormat="1" ht="5.25" customHeight="1" x14ac:dyDescent="0.2">
      <c r="B78" s="203"/>
      <c r="C78" s="210"/>
      <c r="D78" s="210"/>
      <c r="E78" s="210"/>
      <c r="F78" s="210"/>
      <c r="G78" s="211"/>
      <c r="H78" s="210"/>
      <c r="I78" s="210"/>
      <c r="J78" s="210"/>
      <c r="K78" s="204"/>
    </row>
    <row r="79" spans="2:11" s="1" customFormat="1" ht="15" customHeight="1" x14ac:dyDescent="0.2">
      <c r="B79" s="203"/>
      <c r="C79" s="192" t="s">
        <v>46</v>
      </c>
      <c r="D79" s="210"/>
      <c r="E79" s="210"/>
      <c r="F79" s="212" t="s">
        <v>534</v>
      </c>
      <c r="G79" s="211"/>
      <c r="H79" s="192" t="s">
        <v>535</v>
      </c>
      <c r="I79" s="192" t="s">
        <v>536</v>
      </c>
      <c r="J79" s="192">
        <v>20</v>
      </c>
      <c r="K79" s="204"/>
    </row>
    <row r="80" spans="2:11" s="1" customFormat="1" ht="15" customHeight="1" x14ac:dyDescent="0.2">
      <c r="B80" s="203"/>
      <c r="C80" s="192" t="s">
        <v>537</v>
      </c>
      <c r="D80" s="192"/>
      <c r="E80" s="192"/>
      <c r="F80" s="212" t="s">
        <v>534</v>
      </c>
      <c r="G80" s="211"/>
      <c r="H80" s="192" t="s">
        <v>538</v>
      </c>
      <c r="I80" s="192" t="s">
        <v>536</v>
      </c>
      <c r="J80" s="192">
        <v>120</v>
      </c>
      <c r="K80" s="204"/>
    </row>
    <row r="81" spans="2:11" s="1" customFormat="1" ht="15" customHeight="1" x14ac:dyDescent="0.2">
      <c r="B81" s="213"/>
      <c r="C81" s="192" t="s">
        <v>539</v>
      </c>
      <c r="D81" s="192"/>
      <c r="E81" s="192"/>
      <c r="F81" s="212" t="s">
        <v>540</v>
      </c>
      <c r="G81" s="211"/>
      <c r="H81" s="192" t="s">
        <v>541</v>
      </c>
      <c r="I81" s="192" t="s">
        <v>536</v>
      </c>
      <c r="J81" s="192">
        <v>50</v>
      </c>
      <c r="K81" s="204"/>
    </row>
    <row r="82" spans="2:11" s="1" customFormat="1" ht="15" customHeight="1" x14ac:dyDescent="0.2">
      <c r="B82" s="213"/>
      <c r="C82" s="192" t="s">
        <v>542</v>
      </c>
      <c r="D82" s="192"/>
      <c r="E82" s="192"/>
      <c r="F82" s="212" t="s">
        <v>534</v>
      </c>
      <c r="G82" s="211"/>
      <c r="H82" s="192" t="s">
        <v>543</v>
      </c>
      <c r="I82" s="192" t="s">
        <v>544</v>
      </c>
      <c r="J82" s="192"/>
      <c r="K82" s="204"/>
    </row>
    <row r="83" spans="2:11" s="1" customFormat="1" ht="15" customHeight="1" x14ac:dyDescent="0.2">
      <c r="B83" s="213"/>
      <c r="C83" s="214" t="s">
        <v>545</v>
      </c>
      <c r="D83" s="214"/>
      <c r="E83" s="214"/>
      <c r="F83" s="215" t="s">
        <v>540</v>
      </c>
      <c r="G83" s="214"/>
      <c r="H83" s="214" t="s">
        <v>546</v>
      </c>
      <c r="I83" s="214" t="s">
        <v>536</v>
      </c>
      <c r="J83" s="214">
        <v>15</v>
      </c>
      <c r="K83" s="204"/>
    </row>
    <row r="84" spans="2:11" s="1" customFormat="1" ht="15" customHeight="1" x14ac:dyDescent="0.2">
      <c r="B84" s="213"/>
      <c r="C84" s="214" t="s">
        <v>547</v>
      </c>
      <c r="D84" s="214"/>
      <c r="E84" s="214"/>
      <c r="F84" s="215" t="s">
        <v>540</v>
      </c>
      <c r="G84" s="214"/>
      <c r="H84" s="214" t="s">
        <v>548</v>
      </c>
      <c r="I84" s="214" t="s">
        <v>536</v>
      </c>
      <c r="J84" s="214">
        <v>15</v>
      </c>
      <c r="K84" s="204"/>
    </row>
    <row r="85" spans="2:11" s="1" customFormat="1" ht="15" customHeight="1" x14ac:dyDescent="0.2">
      <c r="B85" s="213"/>
      <c r="C85" s="214" t="s">
        <v>549</v>
      </c>
      <c r="D85" s="214"/>
      <c r="E85" s="214"/>
      <c r="F85" s="215" t="s">
        <v>540</v>
      </c>
      <c r="G85" s="214"/>
      <c r="H85" s="214" t="s">
        <v>550</v>
      </c>
      <c r="I85" s="214" t="s">
        <v>536</v>
      </c>
      <c r="J85" s="214">
        <v>20</v>
      </c>
      <c r="K85" s="204"/>
    </row>
    <row r="86" spans="2:11" s="1" customFormat="1" ht="15" customHeight="1" x14ac:dyDescent="0.2">
      <c r="B86" s="213"/>
      <c r="C86" s="214" t="s">
        <v>551</v>
      </c>
      <c r="D86" s="214"/>
      <c r="E86" s="214"/>
      <c r="F86" s="215" t="s">
        <v>540</v>
      </c>
      <c r="G86" s="214"/>
      <c r="H86" s="214" t="s">
        <v>552</v>
      </c>
      <c r="I86" s="214" t="s">
        <v>536</v>
      </c>
      <c r="J86" s="214">
        <v>20</v>
      </c>
      <c r="K86" s="204"/>
    </row>
    <row r="87" spans="2:11" s="1" customFormat="1" ht="15" customHeight="1" x14ac:dyDescent="0.2">
      <c r="B87" s="213"/>
      <c r="C87" s="192" t="s">
        <v>553</v>
      </c>
      <c r="D87" s="192"/>
      <c r="E87" s="192"/>
      <c r="F87" s="212" t="s">
        <v>540</v>
      </c>
      <c r="G87" s="211"/>
      <c r="H87" s="192" t="s">
        <v>554</v>
      </c>
      <c r="I87" s="192" t="s">
        <v>536</v>
      </c>
      <c r="J87" s="192">
        <v>50</v>
      </c>
      <c r="K87" s="204"/>
    </row>
    <row r="88" spans="2:11" s="1" customFormat="1" ht="15" customHeight="1" x14ac:dyDescent="0.2">
      <c r="B88" s="213"/>
      <c r="C88" s="192" t="s">
        <v>555</v>
      </c>
      <c r="D88" s="192"/>
      <c r="E88" s="192"/>
      <c r="F88" s="212" t="s">
        <v>540</v>
      </c>
      <c r="G88" s="211"/>
      <c r="H88" s="192" t="s">
        <v>556</v>
      </c>
      <c r="I88" s="192" t="s">
        <v>536</v>
      </c>
      <c r="J88" s="192">
        <v>20</v>
      </c>
      <c r="K88" s="204"/>
    </row>
    <row r="89" spans="2:11" s="1" customFormat="1" ht="15" customHeight="1" x14ac:dyDescent="0.2">
      <c r="B89" s="213"/>
      <c r="C89" s="192" t="s">
        <v>557</v>
      </c>
      <c r="D89" s="192"/>
      <c r="E89" s="192"/>
      <c r="F89" s="212" t="s">
        <v>540</v>
      </c>
      <c r="G89" s="211"/>
      <c r="H89" s="192" t="s">
        <v>558</v>
      </c>
      <c r="I89" s="192" t="s">
        <v>536</v>
      </c>
      <c r="J89" s="192">
        <v>20</v>
      </c>
      <c r="K89" s="204"/>
    </row>
    <row r="90" spans="2:11" s="1" customFormat="1" ht="15" customHeight="1" x14ac:dyDescent="0.2">
      <c r="B90" s="213"/>
      <c r="C90" s="192" t="s">
        <v>559</v>
      </c>
      <c r="D90" s="192"/>
      <c r="E90" s="192"/>
      <c r="F90" s="212" t="s">
        <v>540</v>
      </c>
      <c r="G90" s="211"/>
      <c r="H90" s="192" t="s">
        <v>560</v>
      </c>
      <c r="I90" s="192" t="s">
        <v>536</v>
      </c>
      <c r="J90" s="192">
        <v>50</v>
      </c>
      <c r="K90" s="204"/>
    </row>
    <row r="91" spans="2:11" s="1" customFormat="1" ht="15" customHeight="1" x14ac:dyDescent="0.2">
      <c r="B91" s="213"/>
      <c r="C91" s="192" t="s">
        <v>561</v>
      </c>
      <c r="D91" s="192"/>
      <c r="E91" s="192"/>
      <c r="F91" s="212" t="s">
        <v>540</v>
      </c>
      <c r="G91" s="211"/>
      <c r="H91" s="192" t="s">
        <v>561</v>
      </c>
      <c r="I91" s="192" t="s">
        <v>536</v>
      </c>
      <c r="J91" s="192">
        <v>50</v>
      </c>
      <c r="K91" s="204"/>
    </row>
    <row r="92" spans="2:11" s="1" customFormat="1" ht="15" customHeight="1" x14ac:dyDescent="0.2">
      <c r="B92" s="213"/>
      <c r="C92" s="192" t="s">
        <v>562</v>
      </c>
      <c r="D92" s="192"/>
      <c r="E92" s="192"/>
      <c r="F92" s="212" t="s">
        <v>540</v>
      </c>
      <c r="G92" s="211"/>
      <c r="H92" s="192" t="s">
        <v>563</v>
      </c>
      <c r="I92" s="192" t="s">
        <v>536</v>
      </c>
      <c r="J92" s="192">
        <v>255</v>
      </c>
      <c r="K92" s="204"/>
    </row>
    <row r="93" spans="2:11" s="1" customFormat="1" ht="15" customHeight="1" x14ac:dyDescent="0.2">
      <c r="B93" s="213"/>
      <c r="C93" s="192" t="s">
        <v>564</v>
      </c>
      <c r="D93" s="192"/>
      <c r="E93" s="192"/>
      <c r="F93" s="212" t="s">
        <v>534</v>
      </c>
      <c r="G93" s="211"/>
      <c r="H93" s="192" t="s">
        <v>565</v>
      </c>
      <c r="I93" s="192" t="s">
        <v>566</v>
      </c>
      <c r="J93" s="192"/>
      <c r="K93" s="204"/>
    </row>
    <row r="94" spans="2:11" s="1" customFormat="1" ht="15" customHeight="1" x14ac:dyDescent="0.2">
      <c r="B94" s="213"/>
      <c r="C94" s="192" t="s">
        <v>567</v>
      </c>
      <c r="D94" s="192"/>
      <c r="E94" s="192"/>
      <c r="F94" s="212" t="s">
        <v>534</v>
      </c>
      <c r="G94" s="211"/>
      <c r="H94" s="192" t="s">
        <v>568</v>
      </c>
      <c r="I94" s="192" t="s">
        <v>569</v>
      </c>
      <c r="J94" s="192"/>
      <c r="K94" s="204"/>
    </row>
    <row r="95" spans="2:11" s="1" customFormat="1" ht="15" customHeight="1" x14ac:dyDescent="0.2">
      <c r="B95" s="213"/>
      <c r="C95" s="192" t="s">
        <v>570</v>
      </c>
      <c r="D95" s="192"/>
      <c r="E95" s="192"/>
      <c r="F95" s="212" t="s">
        <v>534</v>
      </c>
      <c r="G95" s="211"/>
      <c r="H95" s="192" t="s">
        <v>570</v>
      </c>
      <c r="I95" s="192" t="s">
        <v>569</v>
      </c>
      <c r="J95" s="192"/>
      <c r="K95" s="204"/>
    </row>
    <row r="96" spans="2:11" s="1" customFormat="1" ht="15" customHeight="1" x14ac:dyDescent="0.2">
      <c r="B96" s="213"/>
      <c r="C96" s="192" t="s">
        <v>31</v>
      </c>
      <c r="D96" s="192"/>
      <c r="E96" s="192"/>
      <c r="F96" s="212" t="s">
        <v>534</v>
      </c>
      <c r="G96" s="211"/>
      <c r="H96" s="192" t="s">
        <v>571</v>
      </c>
      <c r="I96" s="192" t="s">
        <v>569</v>
      </c>
      <c r="J96" s="192"/>
      <c r="K96" s="204"/>
    </row>
    <row r="97" spans="2:11" s="1" customFormat="1" ht="15" customHeight="1" x14ac:dyDescent="0.2">
      <c r="B97" s="213"/>
      <c r="C97" s="192" t="s">
        <v>41</v>
      </c>
      <c r="D97" s="192"/>
      <c r="E97" s="192"/>
      <c r="F97" s="212" t="s">
        <v>534</v>
      </c>
      <c r="G97" s="211"/>
      <c r="H97" s="192" t="s">
        <v>572</v>
      </c>
      <c r="I97" s="192" t="s">
        <v>569</v>
      </c>
      <c r="J97" s="192"/>
      <c r="K97" s="204"/>
    </row>
    <row r="98" spans="2:11" s="1" customFormat="1" ht="15" customHeight="1" x14ac:dyDescent="0.2">
      <c r="B98" s="216"/>
      <c r="C98" s="217"/>
      <c r="D98" s="217"/>
      <c r="E98" s="217"/>
      <c r="F98" s="217"/>
      <c r="G98" s="217"/>
      <c r="H98" s="217"/>
      <c r="I98" s="217"/>
      <c r="J98" s="217"/>
      <c r="K98" s="218"/>
    </row>
    <row r="99" spans="2:11" s="1" customFormat="1" ht="18.75" customHeight="1" x14ac:dyDescent="0.2">
      <c r="B99" s="219"/>
      <c r="C99" s="220"/>
      <c r="D99" s="220"/>
      <c r="E99" s="220"/>
      <c r="F99" s="220"/>
      <c r="G99" s="220"/>
      <c r="H99" s="220"/>
      <c r="I99" s="220"/>
      <c r="J99" s="220"/>
      <c r="K99" s="219"/>
    </row>
    <row r="100" spans="2:11" s="1" customFormat="1" ht="18.75" customHeight="1" x14ac:dyDescent="0.2">
      <c r="B100" s="199"/>
      <c r="C100" s="199"/>
      <c r="D100" s="199"/>
      <c r="E100" s="199"/>
      <c r="F100" s="199"/>
      <c r="G100" s="199"/>
      <c r="H100" s="199"/>
      <c r="I100" s="199"/>
      <c r="J100" s="199"/>
      <c r="K100" s="199"/>
    </row>
    <row r="101" spans="2:11" s="1" customFormat="1" ht="7.5" customHeight="1" x14ac:dyDescent="0.2">
      <c r="B101" s="200"/>
      <c r="C101" s="201"/>
      <c r="D101" s="201"/>
      <c r="E101" s="201"/>
      <c r="F101" s="201"/>
      <c r="G101" s="201"/>
      <c r="H101" s="201"/>
      <c r="I101" s="201"/>
      <c r="J101" s="201"/>
      <c r="K101" s="202"/>
    </row>
    <row r="102" spans="2:11" s="1" customFormat="1" ht="45" customHeight="1" x14ac:dyDescent="0.2">
      <c r="B102" s="203"/>
      <c r="C102" s="319" t="s">
        <v>573</v>
      </c>
      <c r="D102" s="319"/>
      <c r="E102" s="319"/>
      <c r="F102" s="319"/>
      <c r="G102" s="319"/>
      <c r="H102" s="319"/>
      <c r="I102" s="319"/>
      <c r="J102" s="319"/>
      <c r="K102" s="204"/>
    </row>
    <row r="103" spans="2:11" s="1" customFormat="1" ht="17.25" customHeight="1" x14ac:dyDescent="0.2">
      <c r="B103" s="203"/>
      <c r="C103" s="205" t="s">
        <v>528</v>
      </c>
      <c r="D103" s="205"/>
      <c r="E103" s="205"/>
      <c r="F103" s="205" t="s">
        <v>529</v>
      </c>
      <c r="G103" s="206"/>
      <c r="H103" s="205" t="s">
        <v>47</v>
      </c>
      <c r="I103" s="205" t="s">
        <v>50</v>
      </c>
      <c r="J103" s="205" t="s">
        <v>530</v>
      </c>
      <c r="K103" s="204"/>
    </row>
    <row r="104" spans="2:11" s="1" customFormat="1" ht="17.25" customHeight="1" x14ac:dyDescent="0.2">
      <c r="B104" s="203"/>
      <c r="C104" s="207" t="s">
        <v>531</v>
      </c>
      <c r="D104" s="207"/>
      <c r="E104" s="207"/>
      <c r="F104" s="208" t="s">
        <v>532</v>
      </c>
      <c r="G104" s="209"/>
      <c r="H104" s="207"/>
      <c r="I104" s="207"/>
      <c r="J104" s="207" t="s">
        <v>533</v>
      </c>
      <c r="K104" s="204"/>
    </row>
    <row r="105" spans="2:11" s="1" customFormat="1" ht="5.25" customHeight="1" x14ac:dyDescent="0.2">
      <c r="B105" s="203"/>
      <c r="C105" s="205"/>
      <c r="D105" s="205"/>
      <c r="E105" s="205"/>
      <c r="F105" s="205"/>
      <c r="G105" s="221"/>
      <c r="H105" s="205"/>
      <c r="I105" s="205"/>
      <c r="J105" s="205"/>
      <c r="K105" s="204"/>
    </row>
    <row r="106" spans="2:11" s="1" customFormat="1" ht="15" customHeight="1" x14ac:dyDescent="0.2">
      <c r="B106" s="203"/>
      <c r="C106" s="192" t="s">
        <v>46</v>
      </c>
      <c r="D106" s="210"/>
      <c r="E106" s="210"/>
      <c r="F106" s="212" t="s">
        <v>534</v>
      </c>
      <c r="G106" s="221"/>
      <c r="H106" s="192" t="s">
        <v>574</v>
      </c>
      <c r="I106" s="192" t="s">
        <v>536</v>
      </c>
      <c r="J106" s="192">
        <v>20</v>
      </c>
      <c r="K106" s="204"/>
    </row>
    <row r="107" spans="2:11" s="1" customFormat="1" ht="15" customHeight="1" x14ac:dyDescent="0.2">
      <c r="B107" s="203"/>
      <c r="C107" s="192" t="s">
        <v>537</v>
      </c>
      <c r="D107" s="192"/>
      <c r="E107" s="192"/>
      <c r="F107" s="212" t="s">
        <v>534</v>
      </c>
      <c r="G107" s="192"/>
      <c r="H107" s="192" t="s">
        <v>574</v>
      </c>
      <c r="I107" s="192" t="s">
        <v>536</v>
      </c>
      <c r="J107" s="192">
        <v>120</v>
      </c>
      <c r="K107" s="204"/>
    </row>
    <row r="108" spans="2:11" s="1" customFormat="1" ht="15" customHeight="1" x14ac:dyDescent="0.2">
      <c r="B108" s="213"/>
      <c r="C108" s="192" t="s">
        <v>539</v>
      </c>
      <c r="D108" s="192"/>
      <c r="E108" s="192"/>
      <c r="F108" s="212" t="s">
        <v>540</v>
      </c>
      <c r="G108" s="192"/>
      <c r="H108" s="192" t="s">
        <v>574</v>
      </c>
      <c r="I108" s="192" t="s">
        <v>536</v>
      </c>
      <c r="J108" s="192">
        <v>50</v>
      </c>
      <c r="K108" s="204"/>
    </row>
    <row r="109" spans="2:11" s="1" customFormat="1" ht="15" customHeight="1" x14ac:dyDescent="0.2">
      <c r="B109" s="213"/>
      <c r="C109" s="192" t="s">
        <v>542</v>
      </c>
      <c r="D109" s="192"/>
      <c r="E109" s="192"/>
      <c r="F109" s="212" t="s">
        <v>534</v>
      </c>
      <c r="G109" s="192"/>
      <c r="H109" s="192" t="s">
        <v>574</v>
      </c>
      <c r="I109" s="192" t="s">
        <v>544</v>
      </c>
      <c r="J109" s="192"/>
      <c r="K109" s="204"/>
    </row>
    <row r="110" spans="2:11" s="1" customFormat="1" ht="15" customHeight="1" x14ac:dyDescent="0.2">
      <c r="B110" s="213"/>
      <c r="C110" s="192" t="s">
        <v>553</v>
      </c>
      <c r="D110" s="192"/>
      <c r="E110" s="192"/>
      <c r="F110" s="212" t="s">
        <v>540</v>
      </c>
      <c r="G110" s="192"/>
      <c r="H110" s="192" t="s">
        <v>574</v>
      </c>
      <c r="I110" s="192" t="s">
        <v>536</v>
      </c>
      <c r="J110" s="192">
        <v>50</v>
      </c>
      <c r="K110" s="204"/>
    </row>
    <row r="111" spans="2:11" s="1" customFormat="1" ht="15" customHeight="1" x14ac:dyDescent="0.2">
      <c r="B111" s="213"/>
      <c r="C111" s="192" t="s">
        <v>561</v>
      </c>
      <c r="D111" s="192"/>
      <c r="E111" s="192"/>
      <c r="F111" s="212" t="s">
        <v>540</v>
      </c>
      <c r="G111" s="192"/>
      <c r="H111" s="192" t="s">
        <v>574</v>
      </c>
      <c r="I111" s="192" t="s">
        <v>536</v>
      </c>
      <c r="J111" s="192">
        <v>50</v>
      </c>
      <c r="K111" s="204"/>
    </row>
    <row r="112" spans="2:11" s="1" customFormat="1" ht="15" customHeight="1" x14ac:dyDescent="0.2">
      <c r="B112" s="213"/>
      <c r="C112" s="192" t="s">
        <v>559</v>
      </c>
      <c r="D112" s="192"/>
      <c r="E112" s="192"/>
      <c r="F112" s="212" t="s">
        <v>540</v>
      </c>
      <c r="G112" s="192"/>
      <c r="H112" s="192" t="s">
        <v>574</v>
      </c>
      <c r="I112" s="192" t="s">
        <v>536</v>
      </c>
      <c r="J112" s="192">
        <v>50</v>
      </c>
      <c r="K112" s="204"/>
    </row>
    <row r="113" spans="2:11" s="1" customFormat="1" ht="15" customHeight="1" x14ac:dyDescent="0.2">
      <c r="B113" s="213"/>
      <c r="C113" s="192" t="s">
        <v>46</v>
      </c>
      <c r="D113" s="192"/>
      <c r="E113" s="192"/>
      <c r="F113" s="212" t="s">
        <v>534</v>
      </c>
      <c r="G113" s="192"/>
      <c r="H113" s="192" t="s">
        <v>575</v>
      </c>
      <c r="I113" s="192" t="s">
        <v>536</v>
      </c>
      <c r="J113" s="192">
        <v>20</v>
      </c>
      <c r="K113" s="204"/>
    </row>
    <row r="114" spans="2:11" s="1" customFormat="1" ht="15" customHeight="1" x14ac:dyDescent="0.2">
      <c r="B114" s="213"/>
      <c r="C114" s="192" t="s">
        <v>576</v>
      </c>
      <c r="D114" s="192"/>
      <c r="E114" s="192"/>
      <c r="F114" s="212" t="s">
        <v>534</v>
      </c>
      <c r="G114" s="192"/>
      <c r="H114" s="192" t="s">
        <v>577</v>
      </c>
      <c r="I114" s="192" t="s">
        <v>536</v>
      </c>
      <c r="J114" s="192">
        <v>120</v>
      </c>
      <c r="K114" s="204"/>
    </row>
    <row r="115" spans="2:11" s="1" customFormat="1" ht="15" customHeight="1" x14ac:dyDescent="0.2">
      <c r="B115" s="213"/>
      <c r="C115" s="192" t="s">
        <v>31</v>
      </c>
      <c r="D115" s="192"/>
      <c r="E115" s="192"/>
      <c r="F115" s="212" t="s">
        <v>534</v>
      </c>
      <c r="G115" s="192"/>
      <c r="H115" s="192" t="s">
        <v>578</v>
      </c>
      <c r="I115" s="192" t="s">
        <v>569</v>
      </c>
      <c r="J115" s="192"/>
      <c r="K115" s="204"/>
    </row>
    <row r="116" spans="2:11" s="1" customFormat="1" ht="15" customHeight="1" x14ac:dyDescent="0.2">
      <c r="B116" s="213"/>
      <c r="C116" s="192" t="s">
        <v>41</v>
      </c>
      <c r="D116" s="192"/>
      <c r="E116" s="192"/>
      <c r="F116" s="212" t="s">
        <v>534</v>
      </c>
      <c r="G116" s="192"/>
      <c r="H116" s="192" t="s">
        <v>579</v>
      </c>
      <c r="I116" s="192" t="s">
        <v>569</v>
      </c>
      <c r="J116" s="192"/>
      <c r="K116" s="204"/>
    </row>
    <row r="117" spans="2:11" s="1" customFormat="1" ht="15" customHeight="1" x14ac:dyDescent="0.2">
      <c r="B117" s="213"/>
      <c r="C117" s="192" t="s">
        <v>50</v>
      </c>
      <c r="D117" s="192"/>
      <c r="E117" s="192"/>
      <c r="F117" s="212" t="s">
        <v>534</v>
      </c>
      <c r="G117" s="192"/>
      <c r="H117" s="192" t="s">
        <v>580</v>
      </c>
      <c r="I117" s="192" t="s">
        <v>581</v>
      </c>
      <c r="J117" s="192"/>
      <c r="K117" s="204"/>
    </row>
    <row r="118" spans="2:11" s="1" customFormat="1" ht="15" customHeight="1" x14ac:dyDescent="0.2">
      <c r="B118" s="216"/>
      <c r="C118" s="222"/>
      <c r="D118" s="222"/>
      <c r="E118" s="222"/>
      <c r="F118" s="222"/>
      <c r="G118" s="222"/>
      <c r="H118" s="222"/>
      <c r="I118" s="222"/>
      <c r="J118" s="222"/>
      <c r="K118" s="218"/>
    </row>
    <row r="119" spans="2:11" s="1" customFormat="1" ht="18.75" customHeight="1" x14ac:dyDescent="0.2">
      <c r="B119" s="223"/>
      <c r="C119" s="189"/>
      <c r="D119" s="189"/>
      <c r="E119" s="189"/>
      <c r="F119" s="224"/>
      <c r="G119" s="189"/>
      <c r="H119" s="189"/>
      <c r="I119" s="189"/>
      <c r="J119" s="189"/>
      <c r="K119" s="223"/>
    </row>
    <row r="120" spans="2:11" s="1" customFormat="1" ht="18.75" customHeight="1" x14ac:dyDescent="0.2">
      <c r="B120" s="199"/>
      <c r="C120" s="199"/>
      <c r="D120" s="199"/>
      <c r="E120" s="199"/>
      <c r="F120" s="199"/>
      <c r="G120" s="199"/>
      <c r="H120" s="199"/>
      <c r="I120" s="199"/>
      <c r="J120" s="199"/>
      <c r="K120" s="199"/>
    </row>
    <row r="121" spans="2:11" s="1" customFormat="1" ht="7.5" customHeight="1" x14ac:dyDescent="0.2">
      <c r="B121" s="225"/>
      <c r="C121" s="226"/>
      <c r="D121" s="226"/>
      <c r="E121" s="226"/>
      <c r="F121" s="226"/>
      <c r="G121" s="226"/>
      <c r="H121" s="226"/>
      <c r="I121" s="226"/>
      <c r="J121" s="226"/>
      <c r="K121" s="227"/>
    </row>
    <row r="122" spans="2:11" s="1" customFormat="1" ht="45" customHeight="1" x14ac:dyDescent="0.2">
      <c r="B122" s="228"/>
      <c r="C122" s="320" t="s">
        <v>582</v>
      </c>
      <c r="D122" s="320"/>
      <c r="E122" s="320"/>
      <c r="F122" s="320"/>
      <c r="G122" s="320"/>
      <c r="H122" s="320"/>
      <c r="I122" s="320"/>
      <c r="J122" s="320"/>
      <c r="K122" s="229"/>
    </row>
    <row r="123" spans="2:11" s="1" customFormat="1" ht="17.25" customHeight="1" x14ac:dyDescent="0.2">
      <c r="B123" s="230"/>
      <c r="C123" s="205" t="s">
        <v>528</v>
      </c>
      <c r="D123" s="205"/>
      <c r="E123" s="205"/>
      <c r="F123" s="205" t="s">
        <v>529</v>
      </c>
      <c r="G123" s="206"/>
      <c r="H123" s="205" t="s">
        <v>47</v>
      </c>
      <c r="I123" s="205" t="s">
        <v>50</v>
      </c>
      <c r="J123" s="205" t="s">
        <v>530</v>
      </c>
      <c r="K123" s="231"/>
    </row>
    <row r="124" spans="2:11" s="1" customFormat="1" ht="17.25" customHeight="1" x14ac:dyDescent="0.2">
      <c r="B124" s="230"/>
      <c r="C124" s="207" t="s">
        <v>531</v>
      </c>
      <c r="D124" s="207"/>
      <c r="E124" s="207"/>
      <c r="F124" s="208" t="s">
        <v>532</v>
      </c>
      <c r="G124" s="209"/>
      <c r="H124" s="207"/>
      <c r="I124" s="207"/>
      <c r="J124" s="207" t="s">
        <v>533</v>
      </c>
      <c r="K124" s="231"/>
    </row>
    <row r="125" spans="2:11" s="1" customFormat="1" ht="5.25" customHeight="1" x14ac:dyDescent="0.2">
      <c r="B125" s="232"/>
      <c r="C125" s="210"/>
      <c r="D125" s="210"/>
      <c r="E125" s="210"/>
      <c r="F125" s="210"/>
      <c r="G125" s="192"/>
      <c r="H125" s="210"/>
      <c r="I125" s="210"/>
      <c r="J125" s="210"/>
      <c r="K125" s="233"/>
    </row>
    <row r="126" spans="2:11" s="1" customFormat="1" ht="15" customHeight="1" x14ac:dyDescent="0.2">
      <c r="B126" s="232"/>
      <c r="C126" s="192" t="s">
        <v>537</v>
      </c>
      <c r="D126" s="210"/>
      <c r="E126" s="210"/>
      <c r="F126" s="212" t="s">
        <v>534</v>
      </c>
      <c r="G126" s="192"/>
      <c r="H126" s="192" t="s">
        <v>574</v>
      </c>
      <c r="I126" s="192" t="s">
        <v>536</v>
      </c>
      <c r="J126" s="192">
        <v>120</v>
      </c>
      <c r="K126" s="234"/>
    </row>
    <row r="127" spans="2:11" s="1" customFormat="1" ht="15" customHeight="1" x14ac:dyDescent="0.2">
      <c r="B127" s="232"/>
      <c r="C127" s="192" t="s">
        <v>583</v>
      </c>
      <c r="D127" s="192"/>
      <c r="E127" s="192"/>
      <c r="F127" s="212" t="s">
        <v>534</v>
      </c>
      <c r="G127" s="192"/>
      <c r="H127" s="192" t="s">
        <v>584</v>
      </c>
      <c r="I127" s="192" t="s">
        <v>536</v>
      </c>
      <c r="J127" s="192" t="s">
        <v>585</v>
      </c>
      <c r="K127" s="234"/>
    </row>
    <row r="128" spans="2:11" s="1" customFormat="1" ht="15" customHeight="1" x14ac:dyDescent="0.2">
      <c r="B128" s="232"/>
      <c r="C128" s="192" t="s">
        <v>482</v>
      </c>
      <c r="D128" s="192"/>
      <c r="E128" s="192"/>
      <c r="F128" s="212" t="s">
        <v>534</v>
      </c>
      <c r="G128" s="192"/>
      <c r="H128" s="192" t="s">
        <v>586</v>
      </c>
      <c r="I128" s="192" t="s">
        <v>536</v>
      </c>
      <c r="J128" s="192" t="s">
        <v>585</v>
      </c>
      <c r="K128" s="234"/>
    </row>
    <row r="129" spans="2:11" s="1" customFormat="1" ht="15" customHeight="1" x14ac:dyDescent="0.2">
      <c r="B129" s="232"/>
      <c r="C129" s="192" t="s">
        <v>545</v>
      </c>
      <c r="D129" s="192"/>
      <c r="E129" s="192"/>
      <c r="F129" s="212" t="s">
        <v>540</v>
      </c>
      <c r="G129" s="192"/>
      <c r="H129" s="192" t="s">
        <v>546</v>
      </c>
      <c r="I129" s="192" t="s">
        <v>536</v>
      </c>
      <c r="J129" s="192">
        <v>15</v>
      </c>
      <c r="K129" s="234"/>
    </row>
    <row r="130" spans="2:11" s="1" customFormat="1" ht="15" customHeight="1" x14ac:dyDescent="0.2">
      <c r="B130" s="232"/>
      <c r="C130" s="214" t="s">
        <v>547</v>
      </c>
      <c r="D130" s="214"/>
      <c r="E130" s="214"/>
      <c r="F130" s="215" t="s">
        <v>540</v>
      </c>
      <c r="G130" s="214"/>
      <c r="H130" s="214" t="s">
        <v>548</v>
      </c>
      <c r="I130" s="214" t="s">
        <v>536</v>
      </c>
      <c r="J130" s="214">
        <v>15</v>
      </c>
      <c r="K130" s="234"/>
    </row>
    <row r="131" spans="2:11" s="1" customFormat="1" ht="15" customHeight="1" x14ac:dyDescent="0.2">
      <c r="B131" s="232"/>
      <c r="C131" s="214" t="s">
        <v>549</v>
      </c>
      <c r="D131" s="214"/>
      <c r="E131" s="214"/>
      <c r="F131" s="215" t="s">
        <v>540</v>
      </c>
      <c r="G131" s="214"/>
      <c r="H131" s="214" t="s">
        <v>550</v>
      </c>
      <c r="I131" s="214" t="s">
        <v>536</v>
      </c>
      <c r="J131" s="214">
        <v>20</v>
      </c>
      <c r="K131" s="234"/>
    </row>
    <row r="132" spans="2:11" s="1" customFormat="1" ht="15" customHeight="1" x14ac:dyDescent="0.2">
      <c r="B132" s="232"/>
      <c r="C132" s="214" t="s">
        <v>551</v>
      </c>
      <c r="D132" s="214"/>
      <c r="E132" s="214"/>
      <c r="F132" s="215" t="s">
        <v>540</v>
      </c>
      <c r="G132" s="214"/>
      <c r="H132" s="214" t="s">
        <v>552</v>
      </c>
      <c r="I132" s="214" t="s">
        <v>536</v>
      </c>
      <c r="J132" s="214">
        <v>20</v>
      </c>
      <c r="K132" s="234"/>
    </row>
    <row r="133" spans="2:11" s="1" customFormat="1" ht="15" customHeight="1" x14ac:dyDescent="0.2">
      <c r="B133" s="232"/>
      <c r="C133" s="192" t="s">
        <v>539</v>
      </c>
      <c r="D133" s="192"/>
      <c r="E133" s="192"/>
      <c r="F133" s="212" t="s">
        <v>540</v>
      </c>
      <c r="G133" s="192"/>
      <c r="H133" s="192" t="s">
        <v>574</v>
      </c>
      <c r="I133" s="192" t="s">
        <v>536</v>
      </c>
      <c r="J133" s="192">
        <v>50</v>
      </c>
      <c r="K133" s="234"/>
    </row>
    <row r="134" spans="2:11" s="1" customFormat="1" ht="15" customHeight="1" x14ac:dyDescent="0.2">
      <c r="B134" s="232"/>
      <c r="C134" s="192" t="s">
        <v>553</v>
      </c>
      <c r="D134" s="192"/>
      <c r="E134" s="192"/>
      <c r="F134" s="212" t="s">
        <v>540</v>
      </c>
      <c r="G134" s="192"/>
      <c r="H134" s="192" t="s">
        <v>574</v>
      </c>
      <c r="I134" s="192" t="s">
        <v>536</v>
      </c>
      <c r="J134" s="192">
        <v>50</v>
      </c>
      <c r="K134" s="234"/>
    </row>
    <row r="135" spans="2:11" s="1" customFormat="1" ht="15" customHeight="1" x14ac:dyDescent="0.2">
      <c r="B135" s="232"/>
      <c r="C135" s="192" t="s">
        <v>559</v>
      </c>
      <c r="D135" s="192"/>
      <c r="E135" s="192"/>
      <c r="F135" s="212" t="s">
        <v>540</v>
      </c>
      <c r="G135" s="192"/>
      <c r="H135" s="192" t="s">
        <v>574</v>
      </c>
      <c r="I135" s="192" t="s">
        <v>536</v>
      </c>
      <c r="J135" s="192">
        <v>50</v>
      </c>
      <c r="K135" s="234"/>
    </row>
    <row r="136" spans="2:11" s="1" customFormat="1" ht="15" customHeight="1" x14ac:dyDescent="0.2">
      <c r="B136" s="232"/>
      <c r="C136" s="192" t="s">
        <v>561</v>
      </c>
      <c r="D136" s="192"/>
      <c r="E136" s="192"/>
      <c r="F136" s="212" t="s">
        <v>540</v>
      </c>
      <c r="G136" s="192"/>
      <c r="H136" s="192" t="s">
        <v>574</v>
      </c>
      <c r="I136" s="192" t="s">
        <v>536</v>
      </c>
      <c r="J136" s="192">
        <v>50</v>
      </c>
      <c r="K136" s="234"/>
    </row>
    <row r="137" spans="2:11" s="1" customFormat="1" ht="15" customHeight="1" x14ac:dyDescent="0.2">
      <c r="B137" s="232"/>
      <c r="C137" s="192" t="s">
        <v>562</v>
      </c>
      <c r="D137" s="192"/>
      <c r="E137" s="192"/>
      <c r="F137" s="212" t="s">
        <v>540</v>
      </c>
      <c r="G137" s="192"/>
      <c r="H137" s="192" t="s">
        <v>587</v>
      </c>
      <c r="I137" s="192" t="s">
        <v>536</v>
      </c>
      <c r="J137" s="192">
        <v>255</v>
      </c>
      <c r="K137" s="234"/>
    </row>
    <row r="138" spans="2:11" s="1" customFormat="1" ht="15" customHeight="1" x14ac:dyDescent="0.2">
      <c r="B138" s="232"/>
      <c r="C138" s="192" t="s">
        <v>564</v>
      </c>
      <c r="D138" s="192"/>
      <c r="E138" s="192"/>
      <c r="F138" s="212" t="s">
        <v>534</v>
      </c>
      <c r="G138" s="192"/>
      <c r="H138" s="192" t="s">
        <v>588</v>
      </c>
      <c r="I138" s="192" t="s">
        <v>566</v>
      </c>
      <c r="J138" s="192"/>
      <c r="K138" s="234"/>
    </row>
    <row r="139" spans="2:11" s="1" customFormat="1" ht="15" customHeight="1" x14ac:dyDescent="0.2">
      <c r="B139" s="232"/>
      <c r="C139" s="192" t="s">
        <v>567</v>
      </c>
      <c r="D139" s="192"/>
      <c r="E139" s="192"/>
      <c r="F139" s="212" t="s">
        <v>534</v>
      </c>
      <c r="G139" s="192"/>
      <c r="H139" s="192" t="s">
        <v>589</v>
      </c>
      <c r="I139" s="192" t="s">
        <v>569</v>
      </c>
      <c r="J139" s="192"/>
      <c r="K139" s="234"/>
    </row>
    <row r="140" spans="2:11" s="1" customFormat="1" ht="15" customHeight="1" x14ac:dyDescent="0.2">
      <c r="B140" s="232"/>
      <c r="C140" s="192" t="s">
        <v>570</v>
      </c>
      <c r="D140" s="192"/>
      <c r="E140" s="192"/>
      <c r="F140" s="212" t="s">
        <v>534</v>
      </c>
      <c r="G140" s="192"/>
      <c r="H140" s="192" t="s">
        <v>570</v>
      </c>
      <c r="I140" s="192" t="s">
        <v>569</v>
      </c>
      <c r="J140" s="192"/>
      <c r="K140" s="234"/>
    </row>
    <row r="141" spans="2:11" s="1" customFormat="1" ht="15" customHeight="1" x14ac:dyDescent="0.2">
      <c r="B141" s="232"/>
      <c r="C141" s="192" t="s">
        <v>31</v>
      </c>
      <c r="D141" s="192"/>
      <c r="E141" s="192"/>
      <c r="F141" s="212" t="s">
        <v>534</v>
      </c>
      <c r="G141" s="192"/>
      <c r="H141" s="192" t="s">
        <v>590</v>
      </c>
      <c r="I141" s="192" t="s">
        <v>569</v>
      </c>
      <c r="J141" s="192"/>
      <c r="K141" s="234"/>
    </row>
    <row r="142" spans="2:11" s="1" customFormat="1" ht="15" customHeight="1" x14ac:dyDescent="0.2">
      <c r="B142" s="232"/>
      <c r="C142" s="192" t="s">
        <v>591</v>
      </c>
      <c r="D142" s="192"/>
      <c r="E142" s="192"/>
      <c r="F142" s="212" t="s">
        <v>534</v>
      </c>
      <c r="G142" s="192"/>
      <c r="H142" s="192" t="s">
        <v>592</v>
      </c>
      <c r="I142" s="192" t="s">
        <v>569</v>
      </c>
      <c r="J142" s="192"/>
      <c r="K142" s="234"/>
    </row>
    <row r="143" spans="2:11" s="1" customFormat="1" ht="15" customHeight="1" x14ac:dyDescent="0.2">
      <c r="B143" s="235"/>
      <c r="C143" s="236"/>
      <c r="D143" s="236"/>
      <c r="E143" s="236"/>
      <c r="F143" s="236"/>
      <c r="G143" s="236"/>
      <c r="H143" s="236"/>
      <c r="I143" s="236"/>
      <c r="J143" s="236"/>
      <c r="K143" s="237"/>
    </row>
    <row r="144" spans="2:11" s="1" customFormat="1" ht="18.75" customHeight="1" x14ac:dyDescent="0.2">
      <c r="B144" s="189"/>
      <c r="C144" s="189"/>
      <c r="D144" s="189"/>
      <c r="E144" s="189"/>
      <c r="F144" s="224"/>
      <c r="G144" s="189"/>
      <c r="H144" s="189"/>
      <c r="I144" s="189"/>
      <c r="J144" s="189"/>
      <c r="K144" s="189"/>
    </row>
    <row r="145" spans="2:11" s="1" customFormat="1" ht="18.75" customHeight="1" x14ac:dyDescent="0.2">
      <c r="B145" s="199"/>
      <c r="C145" s="199"/>
      <c r="D145" s="199"/>
      <c r="E145" s="199"/>
      <c r="F145" s="199"/>
      <c r="G145" s="199"/>
      <c r="H145" s="199"/>
      <c r="I145" s="199"/>
      <c r="J145" s="199"/>
      <c r="K145" s="199"/>
    </row>
    <row r="146" spans="2:11" s="1" customFormat="1" ht="7.5" customHeight="1" x14ac:dyDescent="0.2">
      <c r="B146" s="200"/>
      <c r="C146" s="201"/>
      <c r="D146" s="201"/>
      <c r="E146" s="201"/>
      <c r="F146" s="201"/>
      <c r="G146" s="201"/>
      <c r="H146" s="201"/>
      <c r="I146" s="201"/>
      <c r="J146" s="201"/>
      <c r="K146" s="202"/>
    </row>
    <row r="147" spans="2:11" s="1" customFormat="1" ht="45" customHeight="1" x14ac:dyDescent="0.2">
      <c r="B147" s="203"/>
      <c r="C147" s="319" t="s">
        <v>593</v>
      </c>
      <c r="D147" s="319"/>
      <c r="E147" s="319"/>
      <c r="F147" s="319"/>
      <c r="G147" s="319"/>
      <c r="H147" s="319"/>
      <c r="I147" s="319"/>
      <c r="J147" s="319"/>
      <c r="K147" s="204"/>
    </row>
    <row r="148" spans="2:11" s="1" customFormat="1" ht="17.25" customHeight="1" x14ac:dyDescent="0.2">
      <c r="B148" s="203"/>
      <c r="C148" s="205" t="s">
        <v>528</v>
      </c>
      <c r="D148" s="205"/>
      <c r="E148" s="205"/>
      <c r="F148" s="205" t="s">
        <v>529</v>
      </c>
      <c r="G148" s="206"/>
      <c r="H148" s="205" t="s">
        <v>47</v>
      </c>
      <c r="I148" s="205" t="s">
        <v>50</v>
      </c>
      <c r="J148" s="205" t="s">
        <v>530</v>
      </c>
      <c r="K148" s="204"/>
    </row>
    <row r="149" spans="2:11" s="1" customFormat="1" ht="17.25" customHeight="1" x14ac:dyDescent="0.2">
      <c r="B149" s="203"/>
      <c r="C149" s="207" t="s">
        <v>531</v>
      </c>
      <c r="D149" s="207"/>
      <c r="E149" s="207"/>
      <c r="F149" s="208" t="s">
        <v>532</v>
      </c>
      <c r="G149" s="209"/>
      <c r="H149" s="207"/>
      <c r="I149" s="207"/>
      <c r="J149" s="207" t="s">
        <v>533</v>
      </c>
      <c r="K149" s="204"/>
    </row>
    <row r="150" spans="2:11" s="1" customFormat="1" ht="5.25" customHeight="1" x14ac:dyDescent="0.2">
      <c r="B150" s="213"/>
      <c r="C150" s="210"/>
      <c r="D150" s="210"/>
      <c r="E150" s="210"/>
      <c r="F150" s="210"/>
      <c r="G150" s="211"/>
      <c r="H150" s="210"/>
      <c r="I150" s="210"/>
      <c r="J150" s="210"/>
      <c r="K150" s="234"/>
    </row>
    <row r="151" spans="2:11" s="1" customFormat="1" ht="15" customHeight="1" x14ac:dyDescent="0.2">
      <c r="B151" s="213"/>
      <c r="C151" s="238" t="s">
        <v>537</v>
      </c>
      <c r="D151" s="192"/>
      <c r="E151" s="192"/>
      <c r="F151" s="239" t="s">
        <v>534</v>
      </c>
      <c r="G151" s="192"/>
      <c r="H151" s="238" t="s">
        <v>574</v>
      </c>
      <c r="I151" s="238" t="s">
        <v>536</v>
      </c>
      <c r="J151" s="238">
        <v>120</v>
      </c>
      <c r="K151" s="234"/>
    </row>
    <row r="152" spans="2:11" s="1" customFormat="1" ht="15" customHeight="1" x14ac:dyDescent="0.2">
      <c r="B152" s="213"/>
      <c r="C152" s="238" t="s">
        <v>583</v>
      </c>
      <c r="D152" s="192"/>
      <c r="E152" s="192"/>
      <c r="F152" s="239" t="s">
        <v>534</v>
      </c>
      <c r="G152" s="192"/>
      <c r="H152" s="238" t="s">
        <v>594</v>
      </c>
      <c r="I152" s="238" t="s">
        <v>536</v>
      </c>
      <c r="J152" s="238" t="s">
        <v>585</v>
      </c>
      <c r="K152" s="234"/>
    </row>
    <row r="153" spans="2:11" s="1" customFormat="1" ht="15" customHeight="1" x14ac:dyDescent="0.2">
      <c r="B153" s="213"/>
      <c r="C153" s="238" t="s">
        <v>482</v>
      </c>
      <c r="D153" s="192"/>
      <c r="E153" s="192"/>
      <c r="F153" s="239" t="s">
        <v>534</v>
      </c>
      <c r="G153" s="192"/>
      <c r="H153" s="238" t="s">
        <v>595</v>
      </c>
      <c r="I153" s="238" t="s">
        <v>536</v>
      </c>
      <c r="J153" s="238" t="s">
        <v>585</v>
      </c>
      <c r="K153" s="234"/>
    </row>
    <row r="154" spans="2:11" s="1" customFormat="1" ht="15" customHeight="1" x14ac:dyDescent="0.2">
      <c r="B154" s="213"/>
      <c r="C154" s="238" t="s">
        <v>539</v>
      </c>
      <c r="D154" s="192"/>
      <c r="E154" s="192"/>
      <c r="F154" s="239" t="s">
        <v>540</v>
      </c>
      <c r="G154" s="192"/>
      <c r="H154" s="238" t="s">
        <v>574</v>
      </c>
      <c r="I154" s="238" t="s">
        <v>536</v>
      </c>
      <c r="J154" s="238">
        <v>50</v>
      </c>
      <c r="K154" s="234"/>
    </row>
    <row r="155" spans="2:11" s="1" customFormat="1" ht="15" customHeight="1" x14ac:dyDescent="0.2">
      <c r="B155" s="213"/>
      <c r="C155" s="238" t="s">
        <v>542</v>
      </c>
      <c r="D155" s="192"/>
      <c r="E155" s="192"/>
      <c r="F155" s="239" t="s">
        <v>534</v>
      </c>
      <c r="G155" s="192"/>
      <c r="H155" s="238" t="s">
        <v>574</v>
      </c>
      <c r="I155" s="238" t="s">
        <v>544</v>
      </c>
      <c r="J155" s="238"/>
      <c r="K155" s="234"/>
    </row>
    <row r="156" spans="2:11" s="1" customFormat="1" ht="15" customHeight="1" x14ac:dyDescent="0.2">
      <c r="B156" s="213"/>
      <c r="C156" s="238" t="s">
        <v>553</v>
      </c>
      <c r="D156" s="192"/>
      <c r="E156" s="192"/>
      <c r="F156" s="239" t="s">
        <v>540</v>
      </c>
      <c r="G156" s="192"/>
      <c r="H156" s="238" t="s">
        <v>574</v>
      </c>
      <c r="I156" s="238" t="s">
        <v>536</v>
      </c>
      <c r="J156" s="238">
        <v>50</v>
      </c>
      <c r="K156" s="234"/>
    </row>
    <row r="157" spans="2:11" s="1" customFormat="1" ht="15" customHeight="1" x14ac:dyDescent="0.2">
      <c r="B157" s="213"/>
      <c r="C157" s="238" t="s">
        <v>561</v>
      </c>
      <c r="D157" s="192"/>
      <c r="E157" s="192"/>
      <c r="F157" s="239" t="s">
        <v>540</v>
      </c>
      <c r="G157" s="192"/>
      <c r="H157" s="238" t="s">
        <v>574</v>
      </c>
      <c r="I157" s="238" t="s">
        <v>536</v>
      </c>
      <c r="J157" s="238">
        <v>50</v>
      </c>
      <c r="K157" s="234"/>
    </row>
    <row r="158" spans="2:11" s="1" customFormat="1" ht="15" customHeight="1" x14ac:dyDescent="0.2">
      <c r="B158" s="213"/>
      <c r="C158" s="238" t="s">
        <v>559</v>
      </c>
      <c r="D158" s="192"/>
      <c r="E158" s="192"/>
      <c r="F158" s="239" t="s">
        <v>540</v>
      </c>
      <c r="G158" s="192"/>
      <c r="H158" s="238" t="s">
        <v>574</v>
      </c>
      <c r="I158" s="238" t="s">
        <v>536</v>
      </c>
      <c r="J158" s="238">
        <v>50</v>
      </c>
      <c r="K158" s="234"/>
    </row>
    <row r="159" spans="2:11" s="1" customFormat="1" ht="15" customHeight="1" x14ac:dyDescent="0.2">
      <c r="B159" s="213"/>
      <c r="C159" s="238" t="s">
        <v>92</v>
      </c>
      <c r="D159" s="192"/>
      <c r="E159" s="192"/>
      <c r="F159" s="239" t="s">
        <v>534</v>
      </c>
      <c r="G159" s="192"/>
      <c r="H159" s="238" t="s">
        <v>596</v>
      </c>
      <c r="I159" s="238" t="s">
        <v>536</v>
      </c>
      <c r="J159" s="238" t="s">
        <v>597</v>
      </c>
      <c r="K159" s="234"/>
    </row>
    <row r="160" spans="2:11" s="1" customFormat="1" ht="15" customHeight="1" x14ac:dyDescent="0.2">
      <c r="B160" s="213"/>
      <c r="C160" s="238" t="s">
        <v>598</v>
      </c>
      <c r="D160" s="192"/>
      <c r="E160" s="192"/>
      <c r="F160" s="239" t="s">
        <v>534</v>
      </c>
      <c r="G160" s="192"/>
      <c r="H160" s="238" t="s">
        <v>599</v>
      </c>
      <c r="I160" s="238" t="s">
        <v>569</v>
      </c>
      <c r="J160" s="238"/>
      <c r="K160" s="234"/>
    </row>
    <row r="161" spans="2:11" s="1" customFormat="1" ht="15" customHeight="1" x14ac:dyDescent="0.2">
      <c r="B161" s="240"/>
      <c r="C161" s="222"/>
      <c r="D161" s="222"/>
      <c r="E161" s="222"/>
      <c r="F161" s="222"/>
      <c r="G161" s="222"/>
      <c r="H161" s="222"/>
      <c r="I161" s="222"/>
      <c r="J161" s="222"/>
      <c r="K161" s="241"/>
    </row>
    <row r="162" spans="2:11" s="1" customFormat="1" ht="18.75" customHeight="1" x14ac:dyDescent="0.2">
      <c r="B162" s="189"/>
      <c r="C162" s="192"/>
      <c r="D162" s="192"/>
      <c r="E162" s="192"/>
      <c r="F162" s="212"/>
      <c r="G162" s="192"/>
      <c r="H162" s="192"/>
      <c r="I162" s="192"/>
      <c r="J162" s="192"/>
      <c r="K162" s="189"/>
    </row>
    <row r="163" spans="2:11" s="1" customFormat="1" ht="18.75" customHeight="1" x14ac:dyDescent="0.2">
      <c r="B163" s="199"/>
      <c r="C163" s="199"/>
      <c r="D163" s="199"/>
      <c r="E163" s="199"/>
      <c r="F163" s="199"/>
      <c r="G163" s="199"/>
      <c r="H163" s="199"/>
      <c r="I163" s="199"/>
      <c r="J163" s="199"/>
      <c r="K163" s="199"/>
    </row>
    <row r="164" spans="2:11" s="1" customFormat="1" ht="7.5" customHeight="1" x14ac:dyDescent="0.2">
      <c r="B164" s="181"/>
      <c r="C164" s="182"/>
      <c r="D164" s="182"/>
      <c r="E164" s="182"/>
      <c r="F164" s="182"/>
      <c r="G164" s="182"/>
      <c r="H164" s="182"/>
      <c r="I164" s="182"/>
      <c r="J164" s="182"/>
      <c r="K164" s="183"/>
    </row>
    <row r="165" spans="2:11" s="1" customFormat="1" ht="45" customHeight="1" x14ac:dyDescent="0.2">
      <c r="B165" s="184"/>
      <c r="C165" s="320" t="s">
        <v>600</v>
      </c>
      <c r="D165" s="320"/>
      <c r="E165" s="320"/>
      <c r="F165" s="320"/>
      <c r="G165" s="320"/>
      <c r="H165" s="320"/>
      <c r="I165" s="320"/>
      <c r="J165" s="320"/>
      <c r="K165" s="185"/>
    </row>
    <row r="166" spans="2:11" s="1" customFormat="1" ht="17.25" customHeight="1" x14ac:dyDescent="0.2">
      <c r="B166" s="184"/>
      <c r="C166" s="205" t="s">
        <v>528</v>
      </c>
      <c r="D166" s="205"/>
      <c r="E166" s="205"/>
      <c r="F166" s="205" t="s">
        <v>529</v>
      </c>
      <c r="G166" s="242"/>
      <c r="H166" s="243" t="s">
        <v>47</v>
      </c>
      <c r="I166" s="243" t="s">
        <v>50</v>
      </c>
      <c r="J166" s="205" t="s">
        <v>530</v>
      </c>
      <c r="K166" s="185"/>
    </row>
    <row r="167" spans="2:11" s="1" customFormat="1" ht="17.25" customHeight="1" x14ac:dyDescent="0.2">
      <c r="B167" s="186"/>
      <c r="C167" s="207" t="s">
        <v>531</v>
      </c>
      <c r="D167" s="207"/>
      <c r="E167" s="207"/>
      <c r="F167" s="208" t="s">
        <v>532</v>
      </c>
      <c r="G167" s="244"/>
      <c r="H167" s="245"/>
      <c r="I167" s="245"/>
      <c r="J167" s="207" t="s">
        <v>533</v>
      </c>
      <c r="K167" s="187"/>
    </row>
    <row r="168" spans="2:11" s="1" customFormat="1" ht="5.25" customHeight="1" x14ac:dyDescent="0.2">
      <c r="B168" s="213"/>
      <c r="C168" s="210"/>
      <c r="D168" s="210"/>
      <c r="E168" s="210"/>
      <c r="F168" s="210"/>
      <c r="G168" s="211"/>
      <c r="H168" s="210"/>
      <c r="I168" s="210"/>
      <c r="J168" s="210"/>
      <c r="K168" s="234"/>
    </row>
    <row r="169" spans="2:11" s="1" customFormat="1" ht="15" customHeight="1" x14ac:dyDescent="0.2">
      <c r="B169" s="213"/>
      <c r="C169" s="192" t="s">
        <v>537</v>
      </c>
      <c r="D169" s="192"/>
      <c r="E169" s="192"/>
      <c r="F169" s="212" t="s">
        <v>534</v>
      </c>
      <c r="G169" s="192"/>
      <c r="H169" s="192" t="s">
        <v>574</v>
      </c>
      <c r="I169" s="192" t="s">
        <v>536</v>
      </c>
      <c r="J169" s="192">
        <v>120</v>
      </c>
      <c r="K169" s="234"/>
    </row>
    <row r="170" spans="2:11" s="1" customFormat="1" ht="15" customHeight="1" x14ac:dyDescent="0.2">
      <c r="B170" s="213"/>
      <c r="C170" s="192" t="s">
        <v>583</v>
      </c>
      <c r="D170" s="192"/>
      <c r="E170" s="192"/>
      <c r="F170" s="212" t="s">
        <v>534</v>
      </c>
      <c r="G170" s="192"/>
      <c r="H170" s="192" t="s">
        <v>584</v>
      </c>
      <c r="I170" s="192" t="s">
        <v>536</v>
      </c>
      <c r="J170" s="192" t="s">
        <v>585</v>
      </c>
      <c r="K170" s="234"/>
    </row>
    <row r="171" spans="2:11" s="1" customFormat="1" ht="15" customHeight="1" x14ac:dyDescent="0.2">
      <c r="B171" s="213"/>
      <c r="C171" s="192" t="s">
        <v>482</v>
      </c>
      <c r="D171" s="192"/>
      <c r="E171" s="192"/>
      <c r="F171" s="212" t="s">
        <v>534</v>
      </c>
      <c r="G171" s="192"/>
      <c r="H171" s="192" t="s">
        <v>601</v>
      </c>
      <c r="I171" s="192" t="s">
        <v>536</v>
      </c>
      <c r="J171" s="192" t="s">
        <v>585</v>
      </c>
      <c r="K171" s="234"/>
    </row>
    <row r="172" spans="2:11" s="1" customFormat="1" ht="15" customHeight="1" x14ac:dyDescent="0.2">
      <c r="B172" s="213"/>
      <c r="C172" s="192" t="s">
        <v>539</v>
      </c>
      <c r="D172" s="192"/>
      <c r="E172" s="192"/>
      <c r="F172" s="212" t="s">
        <v>540</v>
      </c>
      <c r="G172" s="192"/>
      <c r="H172" s="192" t="s">
        <v>601</v>
      </c>
      <c r="I172" s="192" t="s">
        <v>536</v>
      </c>
      <c r="J172" s="192">
        <v>50</v>
      </c>
      <c r="K172" s="234"/>
    </row>
    <row r="173" spans="2:11" s="1" customFormat="1" ht="15" customHeight="1" x14ac:dyDescent="0.2">
      <c r="B173" s="213"/>
      <c r="C173" s="192" t="s">
        <v>542</v>
      </c>
      <c r="D173" s="192"/>
      <c r="E173" s="192"/>
      <c r="F173" s="212" t="s">
        <v>534</v>
      </c>
      <c r="G173" s="192"/>
      <c r="H173" s="192" t="s">
        <v>601</v>
      </c>
      <c r="I173" s="192" t="s">
        <v>544</v>
      </c>
      <c r="J173" s="192"/>
      <c r="K173" s="234"/>
    </row>
    <row r="174" spans="2:11" s="1" customFormat="1" ht="15" customHeight="1" x14ac:dyDescent="0.2">
      <c r="B174" s="213"/>
      <c r="C174" s="192" t="s">
        <v>553</v>
      </c>
      <c r="D174" s="192"/>
      <c r="E174" s="192"/>
      <c r="F174" s="212" t="s">
        <v>540</v>
      </c>
      <c r="G174" s="192"/>
      <c r="H174" s="192" t="s">
        <v>601</v>
      </c>
      <c r="I174" s="192" t="s">
        <v>536</v>
      </c>
      <c r="J174" s="192">
        <v>50</v>
      </c>
      <c r="K174" s="234"/>
    </row>
    <row r="175" spans="2:11" s="1" customFormat="1" ht="15" customHeight="1" x14ac:dyDescent="0.2">
      <c r="B175" s="213"/>
      <c r="C175" s="192" t="s">
        <v>561</v>
      </c>
      <c r="D175" s="192"/>
      <c r="E175" s="192"/>
      <c r="F175" s="212" t="s">
        <v>540</v>
      </c>
      <c r="G175" s="192"/>
      <c r="H175" s="192" t="s">
        <v>601</v>
      </c>
      <c r="I175" s="192" t="s">
        <v>536</v>
      </c>
      <c r="J175" s="192">
        <v>50</v>
      </c>
      <c r="K175" s="234"/>
    </row>
    <row r="176" spans="2:11" s="1" customFormat="1" ht="15" customHeight="1" x14ac:dyDescent="0.2">
      <c r="B176" s="213"/>
      <c r="C176" s="192" t="s">
        <v>559</v>
      </c>
      <c r="D176" s="192"/>
      <c r="E176" s="192"/>
      <c r="F176" s="212" t="s">
        <v>540</v>
      </c>
      <c r="G176" s="192"/>
      <c r="H176" s="192" t="s">
        <v>601</v>
      </c>
      <c r="I176" s="192" t="s">
        <v>536</v>
      </c>
      <c r="J176" s="192">
        <v>50</v>
      </c>
      <c r="K176" s="234"/>
    </row>
    <row r="177" spans="2:11" s="1" customFormat="1" ht="15" customHeight="1" x14ac:dyDescent="0.2">
      <c r="B177" s="213"/>
      <c r="C177" s="192" t="s">
        <v>100</v>
      </c>
      <c r="D177" s="192"/>
      <c r="E177" s="192"/>
      <c r="F177" s="212" t="s">
        <v>534</v>
      </c>
      <c r="G177" s="192"/>
      <c r="H177" s="192" t="s">
        <v>602</v>
      </c>
      <c r="I177" s="192" t="s">
        <v>603</v>
      </c>
      <c r="J177" s="192"/>
      <c r="K177" s="234"/>
    </row>
    <row r="178" spans="2:11" s="1" customFormat="1" ht="15" customHeight="1" x14ac:dyDescent="0.2">
      <c r="B178" s="213"/>
      <c r="C178" s="192" t="s">
        <v>50</v>
      </c>
      <c r="D178" s="192"/>
      <c r="E178" s="192"/>
      <c r="F178" s="212" t="s">
        <v>534</v>
      </c>
      <c r="G178" s="192"/>
      <c r="H178" s="192" t="s">
        <v>604</v>
      </c>
      <c r="I178" s="192" t="s">
        <v>605</v>
      </c>
      <c r="J178" s="192">
        <v>1</v>
      </c>
      <c r="K178" s="234"/>
    </row>
    <row r="179" spans="2:11" s="1" customFormat="1" ht="15" customHeight="1" x14ac:dyDescent="0.2">
      <c r="B179" s="213"/>
      <c r="C179" s="192" t="s">
        <v>46</v>
      </c>
      <c r="D179" s="192"/>
      <c r="E179" s="192"/>
      <c r="F179" s="212" t="s">
        <v>534</v>
      </c>
      <c r="G179" s="192"/>
      <c r="H179" s="192" t="s">
        <v>606</v>
      </c>
      <c r="I179" s="192" t="s">
        <v>536</v>
      </c>
      <c r="J179" s="192">
        <v>20</v>
      </c>
      <c r="K179" s="234"/>
    </row>
    <row r="180" spans="2:11" s="1" customFormat="1" ht="15" customHeight="1" x14ac:dyDescent="0.2">
      <c r="B180" s="213"/>
      <c r="C180" s="192" t="s">
        <v>47</v>
      </c>
      <c r="D180" s="192"/>
      <c r="E180" s="192"/>
      <c r="F180" s="212" t="s">
        <v>534</v>
      </c>
      <c r="G180" s="192"/>
      <c r="H180" s="192" t="s">
        <v>607</v>
      </c>
      <c r="I180" s="192" t="s">
        <v>536</v>
      </c>
      <c r="J180" s="192">
        <v>255</v>
      </c>
      <c r="K180" s="234"/>
    </row>
    <row r="181" spans="2:11" s="1" customFormat="1" ht="15" customHeight="1" x14ac:dyDescent="0.2">
      <c r="B181" s="213"/>
      <c r="C181" s="192" t="s">
        <v>101</v>
      </c>
      <c r="D181" s="192"/>
      <c r="E181" s="192"/>
      <c r="F181" s="212" t="s">
        <v>534</v>
      </c>
      <c r="G181" s="192"/>
      <c r="H181" s="192" t="s">
        <v>498</v>
      </c>
      <c r="I181" s="192" t="s">
        <v>536</v>
      </c>
      <c r="J181" s="192">
        <v>10</v>
      </c>
      <c r="K181" s="234"/>
    </row>
    <row r="182" spans="2:11" s="1" customFormat="1" ht="15" customHeight="1" x14ac:dyDescent="0.2">
      <c r="B182" s="213"/>
      <c r="C182" s="192" t="s">
        <v>102</v>
      </c>
      <c r="D182" s="192"/>
      <c r="E182" s="192"/>
      <c r="F182" s="212" t="s">
        <v>534</v>
      </c>
      <c r="G182" s="192"/>
      <c r="H182" s="192" t="s">
        <v>608</v>
      </c>
      <c r="I182" s="192" t="s">
        <v>569</v>
      </c>
      <c r="J182" s="192"/>
      <c r="K182" s="234"/>
    </row>
    <row r="183" spans="2:11" s="1" customFormat="1" ht="15" customHeight="1" x14ac:dyDescent="0.2">
      <c r="B183" s="213"/>
      <c r="C183" s="192" t="s">
        <v>609</v>
      </c>
      <c r="D183" s="192"/>
      <c r="E183" s="192"/>
      <c r="F183" s="212" t="s">
        <v>534</v>
      </c>
      <c r="G183" s="192"/>
      <c r="H183" s="192" t="s">
        <v>610</v>
      </c>
      <c r="I183" s="192" t="s">
        <v>569</v>
      </c>
      <c r="J183" s="192"/>
      <c r="K183" s="234"/>
    </row>
    <row r="184" spans="2:11" s="1" customFormat="1" ht="15" customHeight="1" x14ac:dyDescent="0.2">
      <c r="B184" s="213"/>
      <c r="C184" s="192" t="s">
        <v>598</v>
      </c>
      <c r="D184" s="192"/>
      <c r="E184" s="192"/>
      <c r="F184" s="212" t="s">
        <v>534</v>
      </c>
      <c r="G184" s="192"/>
      <c r="H184" s="192" t="s">
        <v>611</v>
      </c>
      <c r="I184" s="192" t="s">
        <v>569</v>
      </c>
      <c r="J184" s="192"/>
      <c r="K184" s="234"/>
    </row>
    <row r="185" spans="2:11" s="1" customFormat="1" ht="15" customHeight="1" x14ac:dyDescent="0.2">
      <c r="B185" s="213"/>
      <c r="C185" s="192" t="s">
        <v>104</v>
      </c>
      <c r="D185" s="192"/>
      <c r="E185" s="192"/>
      <c r="F185" s="212" t="s">
        <v>540</v>
      </c>
      <c r="G185" s="192"/>
      <c r="H185" s="192" t="s">
        <v>612</v>
      </c>
      <c r="I185" s="192" t="s">
        <v>536</v>
      </c>
      <c r="J185" s="192">
        <v>50</v>
      </c>
      <c r="K185" s="234"/>
    </row>
    <row r="186" spans="2:11" s="1" customFormat="1" ht="15" customHeight="1" x14ac:dyDescent="0.2">
      <c r="B186" s="213"/>
      <c r="C186" s="192" t="s">
        <v>613</v>
      </c>
      <c r="D186" s="192"/>
      <c r="E186" s="192"/>
      <c r="F186" s="212" t="s">
        <v>540</v>
      </c>
      <c r="G186" s="192"/>
      <c r="H186" s="192" t="s">
        <v>614</v>
      </c>
      <c r="I186" s="192" t="s">
        <v>615</v>
      </c>
      <c r="J186" s="192"/>
      <c r="K186" s="234"/>
    </row>
    <row r="187" spans="2:11" s="1" customFormat="1" ht="15" customHeight="1" x14ac:dyDescent="0.2">
      <c r="B187" s="213"/>
      <c r="C187" s="192" t="s">
        <v>616</v>
      </c>
      <c r="D187" s="192"/>
      <c r="E187" s="192"/>
      <c r="F187" s="212" t="s">
        <v>540</v>
      </c>
      <c r="G187" s="192"/>
      <c r="H187" s="192" t="s">
        <v>617</v>
      </c>
      <c r="I187" s="192" t="s">
        <v>615</v>
      </c>
      <c r="J187" s="192"/>
      <c r="K187" s="234"/>
    </row>
    <row r="188" spans="2:11" s="1" customFormat="1" ht="15" customHeight="1" x14ac:dyDescent="0.2">
      <c r="B188" s="213"/>
      <c r="C188" s="192" t="s">
        <v>618</v>
      </c>
      <c r="D188" s="192"/>
      <c r="E188" s="192"/>
      <c r="F188" s="212" t="s">
        <v>540</v>
      </c>
      <c r="G188" s="192"/>
      <c r="H188" s="192" t="s">
        <v>619</v>
      </c>
      <c r="I188" s="192" t="s">
        <v>615</v>
      </c>
      <c r="J188" s="192"/>
      <c r="K188" s="234"/>
    </row>
    <row r="189" spans="2:11" s="1" customFormat="1" ht="15" customHeight="1" x14ac:dyDescent="0.2">
      <c r="B189" s="213"/>
      <c r="C189" s="246" t="s">
        <v>620</v>
      </c>
      <c r="D189" s="192"/>
      <c r="E189" s="192"/>
      <c r="F189" s="212" t="s">
        <v>540</v>
      </c>
      <c r="G189" s="192"/>
      <c r="H189" s="192" t="s">
        <v>621</v>
      </c>
      <c r="I189" s="192" t="s">
        <v>622</v>
      </c>
      <c r="J189" s="247" t="s">
        <v>623</v>
      </c>
      <c r="K189" s="234"/>
    </row>
    <row r="190" spans="2:11" s="1" customFormat="1" ht="15" customHeight="1" x14ac:dyDescent="0.2">
      <c r="B190" s="213"/>
      <c r="C190" s="198" t="s">
        <v>35</v>
      </c>
      <c r="D190" s="192"/>
      <c r="E190" s="192"/>
      <c r="F190" s="212" t="s">
        <v>534</v>
      </c>
      <c r="G190" s="192"/>
      <c r="H190" s="189" t="s">
        <v>624</v>
      </c>
      <c r="I190" s="192" t="s">
        <v>625</v>
      </c>
      <c r="J190" s="192"/>
      <c r="K190" s="234"/>
    </row>
    <row r="191" spans="2:11" s="1" customFormat="1" ht="15" customHeight="1" x14ac:dyDescent="0.2">
      <c r="B191" s="213"/>
      <c r="C191" s="198" t="s">
        <v>626</v>
      </c>
      <c r="D191" s="192"/>
      <c r="E191" s="192"/>
      <c r="F191" s="212" t="s">
        <v>534</v>
      </c>
      <c r="G191" s="192"/>
      <c r="H191" s="192" t="s">
        <v>627</v>
      </c>
      <c r="I191" s="192" t="s">
        <v>569</v>
      </c>
      <c r="J191" s="192"/>
      <c r="K191" s="234"/>
    </row>
    <row r="192" spans="2:11" s="1" customFormat="1" ht="15" customHeight="1" x14ac:dyDescent="0.2">
      <c r="B192" s="213"/>
      <c r="C192" s="198" t="s">
        <v>628</v>
      </c>
      <c r="D192" s="192"/>
      <c r="E192" s="192"/>
      <c r="F192" s="212" t="s">
        <v>534</v>
      </c>
      <c r="G192" s="192"/>
      <c r="H192" s="192" t="s">
        <v>629</v>
      </c>
      <c r="I192" s="192" t="s">
        <v>569</v>
      </c>
      <c r="J192" s="192"/>
      <c r="K192" s="234"/>
    </row>
    <row r="193" spans="2:11" s="1" customFormat="1" ht="15" customHeight="1" x14ac:dyDescent="0.2">
      <c r="B193" s="213"/>
      <c r="C193" s="198" t="s">
        <v>630</v>
      </c>
      <c r="D193" s="192"/>
      <c r="E193" s="192"/>
      <c r="F193" s="212" t="s">
        <v>540</v>
      </c>
      <c r="G193" s="192"/>
      <c r="H193" s="192" t="s">
        <v>631</v>
      </c>
      <c r="I193" s="192" t="s">
        <v>569</v>
      </c>
      <c r="J193" s="192"/>
      <c r="K193" s="234"/>
    </row>
    <row r="194" spans="2:11" s="1" customFormat="1" ht="15" customHeight="1" x14ac:dyDescent="0.2">
      <c r="B194" s="240"/>
      <c r="C194" s="248"/>
      <c r="D194" s="222"/>
      <c r="E194" s="222"/>
      <c r="F194" s="222"/>
      <c r="G194" s="222"/>
      <c r="H194" s="222"/>
      <c r="I194" s="222"/>
      <c r="J194" s="222"/>
      <c r="K194" s="241"/>
    </row>
    <row r="195" spans="2:11" s="1" customFormat="1" ht="18.75" customHeight="1" x14ac:dyDescent="0.2">
      <c r="B195" s="189"/>
      <c r="C195" s="192"/>
      <c r="D195" s="192"/>
      <c r="E195" s="192"/>
      <c r="F195" s="212"/>
      <c r="G195" s="192"/>
      <c r="H195" s="192"/>
      <c r="I195" s="192"/>
      <c r="J195" s="192"/>
      <c r="K195" s="189"/>
    </row>
    <row r="196" spans="2:11" s="1" customFormat="1" ht="18.75" customHeight="1" x14ac:dyDescent="0.2">
      <c r="B196" s="189"/>
      <c r="C196" s="192"/>
      <c r="D196" s="192"/>
      <c r="E196" s="192"/>
      <c r="F196" s="212"/>
      <c r="G196" s="192"/>
      <c r="H196" s="192"/>
      <c r="I196" s="192"/>
      <c r="J196" s="192"/>
      <c r="K196" s="189"/>
    </row>
    <row r="197" spans="2:11" s="1" customFormat="1" ht="18.75" customHeight="1" x14ac:dyDescent="0.2">
      <c r="B197" s="199"/>
      <c r="C197" s="199"/>
      <c r="D197" s="199"/>
      <c r="E197" s="199"/>
      <c r="F197" s="199"/>
      <c r="G197" s="199"/>
      <c r="H197" s="199"/>
      <c r="I197" s="199"/>
      <c r="J197" s="199"/>
      <c r="K197" s="199"/>
    </row>
    <row r="198" spans="2:11" s="1" customFormat="1" ht="12" x14ac:dyDescent="0.2">
      <c r="B198" s="181"/>
      <c r="C198" s="182"/>
      <c r="D198" s="182"/>
      <c r="E198" s="182"/>
      <c r="F198" s="182"/>
      <c r="G198" s="182"/>
      <c r="H198" s="182"/>
      <c r="I198" s="182"/>
      <c r="J198" s="182"/>
      <c r="K198" s="183"/>
    </row>
    <row r="199" spans="2:11" s="1" customFormat="1" ht="22.2" x14ac:dyDescent="0.2">
      <c r="B199" s="184"/>
      <c r="C199" s="320" t="s">
        <v>632</v>
      </c>
      <c r="D199" s="320"/>
      <c r="E199" s="320"/>
      <c r="F199" s="320"/>
      <c r="G199" s="320"/>
      <c r="H199" s="320"/>
      <c r="I199" s="320"/>
      <c r="J199" s="320"/>
      <c r="K199" s="185"/>
    </row>
    <row r="200" spans="2:11" s="1" customFormat="1" ht="25.5" customHeight="1" x14ac:dyDescent="0.3">
      <c r="B200" s="184"/>
      <c r="C200" s="249" t="s">
        <v>633</v>
      </c>
      <c r="D200" s="249"/>
      <c r="E200" s="249"/>
      <c r="F200" s="249" t="s">
        <v>634</v>
      </c>
      <c r="G200" s="250"/>
      <c r="H200" s="321" t="s">
        <v>635</v>
      </c>
      <c r="I200" s="321"/>
      <c r="J200" s="321"/>
      <c r="K200" s="185"/>
    </row>
    <row r="201" spans="2:11" s="1" customFormat="1" ht="5.25" customHeight="1" x14ac:dyDescent="0.2">
      <c r="B201" s="213"/>
      <c r="C201" s="210"/>
      <c r="D201" s="210"/>
      <c r="E201" s="210"/>
      <c r="F201" s="210"/>
      <c r="G201" s="192"/>
      <c r="H201" s="210"/>
      <c r="I201" s="210"/>
      <c r="J201" s="210"/>
      <c r="K201" s="234"/>
    </row>
    <row r="202" spans="2:11" s="1" customFormat="1" ht="15" customHeight="1" x14ac:dyDescent="0.2">
      <c r="B202" s="213"/>
      <c r="C202" s="192" t="s">
        <v>625</v>
      </c>
      <c r="D202" s="192"/>
      <c r="E202" s="192"/>
      <c r="F202" s="212" t="s">
        <v>36</v>
      </c>
      <c r="G202" s="192"/>
      <c r="H202" s="322" t="s">
        <v>636</v>
      </c>
      <c r="I202" s="322"/>
      <c r="J202" s="322"/>
      <c r="K202" s="234"/>
    </row>
    <row r="203" spans="2:11" s="1" customFormat="1" ht="15" customHeight="1" x14ac:dyDescent="0.2">
      <c r="B203" s="213"/>
      <c r="C203" s="219"/>
      <c r="D203" s="192"/>
      <c r="E203" s="192"/>
      <c r="F203" s="212" t="s">
        <v>37</v>
      </c>
      <c r="G203" s="192"/>
      <c r="H203" s="322" t="s">
        <v>637</v>
      </c>
      <c r="I203" s="322"/>
      <c r="J203" s="322"/>
      <c r="K203" s="234"/>
    </row>
    <row r="204" spans="2:11" s="1" customFormat="1" ht="15" customHeight="1" x14ac:dyDescent="0.2">
      <c r="B204" s="213"/>
      <c r="C204" s="219"/>
      <c r="D204" s="192"/>
      <c r="E204" s="192"/>
      <c r="F204" s="212" t="s">
        <v>40</v>
      </c>
      <c r="G204" s="192"/>
      <c r="H204" s="322" t="s">
        <v>638</v>
      </c>
      <c r="I204" s="322"/>
      <c r="J204" s="322"/>
      <c r="K204" s="234"/>
    </row>
    <row r="205" spans="2:11" s="1" customFormat="1" ht="15" customHeight="1" x14ac:dyDescent="0.2">
      <c r="B205" s="213"/>
      <c r="C205" s="192"/>
      <c r="D205" s="192"/>
      <c r="E205" s="192"/>
      <c r="F205" s="212" t="s">
        <v>38</v>
      </c>
      <c r="G205" s="192"/>
      <c r="H205" s="322" t="s">
        <v>639</v>
      </c>
      <c r="I205" s="322"/>
      <c r="J205" s="322"/>
      <c r="K205" s="234"/>
    </row>
    <row r="206" spans="2:11" s="1" customFormat="1" ht="15" customHeight="1" x14ac:dyDescent="0.2">
      <c r="B206" s="213"/>
      <c r="C206" s="192"/>
      <c r="D206" s="192"/>
      <c r="E206" s="192"/>
      <c r="F206" s="212" t="s">
        <v>39</v>
      </c>
      <c r="G206" s="192"/>
      <c r="H206" s="322" t="s">
        <v>640</v>
      </c>
      <c r="I206" s="322"/>
      <c r="J206" s="322"/>
      <c r="K206" s="234"/>
    </row>
    <row r="207" spans="2:11" s="1" customFormat="1" ht="15" customHeight="1" x14ac:dyDescent="0.2">
      <c r="B207" s="213"/>
      <c r="C207" s="192"/>
      <c r="D207" s="192"/>
      <c r="E207" s="192"/>
      <c r="F207" s="212"/>
      <c r="G207" s="192"/>
      <c r="H207" s="192"/>
      <c r="I207" s="192"/>
      <c r="J207" s="192"/>
      <c r="K207" s="234"/>
    </row>
    <row r="208" spans="2:11" s="1" customFormat="1" ht="15" customHeight="1" x14ac:dyDescent="0.2">
      <c r="B208" s="213"/>
      <c r="C208" s="192" t="s">
        <v>581</v>
      </c>
      <c r="D208" s="192"/>
      <c r="E208" s="192"/>
      <c r="F208" s="212" t="s">
        <v>70</v>
      </c>
      <c r="G208" s="192"/>
      <c r="H208" s="322" t="s">
        <v>641</v>
      </c>
      <c r="I208" s="322"/>
      <c r="J208" s="322"/>
      <c r="K208" s="234"/>
    </row>
    <row r="209" spans="2:11" s="1" customFormat="1" ht="15" customHeight="1" x14ac:dyDescent="0.2">
      <c r="B209" s="213"/>
      <c r="C209" s="219"/>
      <c r="D209" s="192"/>
      <c r="E209" s="192"/>
      <c r="F209" s="212" t="s">
        <v>478</v>
      </c>
      <c r="G209" s="192"/>
      <c r="H209" s="322" t="s">
        <v>479</v>
      </c>
      <c r="I209" s="322"/>
      <c r="J209" s="322"/>
      <c r="K209" s="234"/>
    </row>
    <row r="210" spans="2:11" s="1" customFormat="1" ht="15" customHeight="1" x14ac:dyDescent="0.2">
      <c r="B210" s="213"/>
      <c r="C210" s="192"/>
      <c r="D210" s="192"/>
      <c r="E210" s="192"/>
      <c r="F210" s="212" t="s">
        <v>476</v>
      </c>
      <c r="G210" s="192"/>
      <c r="H210" s="322" t="s">
        <v>642</v>
      </c>
      <c r="I210" s="322"/>
      <c r="J210" s="322"/>
      <c r="K210" s="234"/>
    </row>
    <row r="211" spans="2:11" s="1" customFormat="1" ht="15" customHeight="1" x14ac:dyDescent="0.2">
      <c r="B211" s="251"/>
      <c r="C211" s="219"/>
      <c r="D211" s="219"/>
      <c r="E211" s="219"/>
      <c r="F211" s="212" t="s">
        <v>480</v>
      </c>
      <c r="G211" s="198"/>
      <c r="H211" s="323" t="s">
        <v>481</v>
      </c>
      <c r="I211" s="323"/>
      <c r="J211" s="323"/>
      <c r="K211" s="252"/>
    </row>
    <row r="212" spans="2:11" s="1" customFormat="1" ht="15" customHeight="1" x14ac:dyDescent="0.2">
      <c r="B212" s="251"/>
      <c r="C212" s="219"/>
      <c r="D212" s="219"/>
      <c r="E212" s="219"/>
      <c r="F212" s="212" t="s">
        <v>458</v>
      </c>
      <c r="G212" s="198"/>
      <c r="H212" s="323" t="s">
        <v>643</v>
      </c>
      <c r="I212" s="323"/>
      <c r="J212" s="323"/>
      <c r="K212" s="252"/>
    </row>
    <row r="213" spans="2:11" s="1" customFormat="1" ht="15" customHeight="1" x14ac:dyDescent="0.2">
      <c r="B213" s="251"/>
      <c r="C213" s="219"/>
      <c r="D213" s="219"/>
      <c r="E213" s="219"/>
      <c r="F213" s="253"/>
      <c r="G213" s="198"/>
      <c r="H213" s="254"/>
      <c r="I213" s="254"/>
      <c r="J213" s="254"/>
      <c r="K213" s="252"/>
    </row>
    <row r="214" spans="2:11" s="1" customFormat="1" ht="15" customHeight="1" x14ac:dyDescent="0.2">
      <c r="B214" s="251"/>
      <c r="C214" s="192" t="s">
        <v>605</v>
      </c>
      <c r="D214" s="219"/>
      <c r="E214" s="219"/>
      <c r="F214" s="212">
        <v>1</v>
      </c>
      <c r="G214" s="198"/>
      <c r="H214" s="323" t="s">
        <v>644</v>
      </c>
      <c r="I214" s="323"/>
      <c r="J214" s="323"/>
      <c r="K214" s="252"/>
    </row>
    <row r="215" spans="2:11" s="1" customFormat="1" ht="15" customHeight="1" x14ac:dyDescent="0.2">
      <c r="B215" s="251"/>
      <c r="C215" s="219"/>
      <c r="D215" s="219"/>
      <c r="E215" s="219"/>
      <c r="F215" s="212">
        <v>2</v>
      </c>
      <c r="G215" s="198"/>
      <c r="H215" s="323" t="s">
        <v>645</v>
      </c>
      <c r="I215" s="323"/>
      <c r="J215" s="323"/>
      <c r="K215" s="252"/>
    </row>
    <row r="216" spans="2:11" s="1" customFormat="1" ht="15" customHeight="1" x14ac:dyDescent="0.2">
      <c r="B216" s="251"/>
      <c r="C216" s="219"/>
      <c r="D216" s="219"/>
      <c r="E216" s="219"/>
      <c r="F216" s="212">
        <v>3</v>
      </c>
      <c r="G216" s="198"/>
      <c r="H216" s="323" t="s">
        <v>646</v>
      </c>
      <c r="I216" s="323"/>
      <c r="J216" s="323"/>
      <c r="K216" s="252"/>
    </row>
    <row r="217" spans="2:11" s="1" customFormat="1" ht="15" customHeight="1" x14ac:dyDescent="0.2">
      <c r="B217" s="251"/>
      <c r="C217" s="219"/>
      <c r="D217" s="219"/>
      <c r="E217" s="219"/>
      <c r="F217" s="212">
        <v>4</v>
      </c>
      <c r="G217" s="198"/>
      <c r="H217" s="323" t="s">
        <v>647</v>
      </c>
      <c r="I217" s="323"/>
      <c r="J217" s="323"/>
      <c r="K217" s="252"/>
    </row>
    <row r="218" spans="2:11" s="1" customFormat="1" ht="12.75" customHeight="1" x14ac:dyDescent="0.2">
      <c r="B218" s="255"/>
      <c r="C218" s="256"/>
      <c r="D218" s="256"/>
      <c r="E218" s="256"/>
      <c r="F218" s="256"/>
      <c r="G218" s="256"/>
      <c r="H218" s="256"/>
      <c r="I218" s="256"/>
      <c r="J218" s="256"/>
      <c r="K218" s="257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ageMargins left="0.59027779999999996" right="0.59027779999999996" top="0.59027779999999996" bottom="0.59027779999999996" header="0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15</vt:i4>
      </vt:variant>
    </vt:vector>
  </HeadingPairs>
  <TitlesOfParts>
    <vt:vector size="23" baseType="lpstr">
      <vt:lpstr>Rekapitulace stavby</vt:lpstr>
      <vt:lpstr>2020 - Otaceni skruží</vt:lpstr>
      <vt:lpstr>2020-1 - nová dešťová kan...</vt:lpstr>
      <vt:lpstr>2020-2 - napojení kanaliz...</vt:lpstr>
      <vt:lpstr>2020-3 - bourání asfaltů ...</vt:lpstr>
      <vt:lpstr>2020-4 - opěrná stěna</vt:lpstr>
      <vt:lpstr>2020-5 - chodníky, asfalt...</vt:lpstr>
      <vt:lpstr>Pokyny pro vyplnění</vt:lpstr>
      <vt:lpstr>'2020 - Otaceni skruží'!Názvy_tisku</vt:lpstr>
      <vt:lpstr>'2020-1 - nová dešťová kan...'!Názvy_tisku</vt:lpstr>
      <vt:lpstr>'2020-2 - napojení kanaliz...'!Názvy_tisku</vt:lpstr>
      <vt:lpstr>'2020-3 - bourání asfaltů ...'!Názvy_tisku</vt:lpstr>
      <vt:lpstr>'2020-4 - opěrná stěna'!Názvy_tisku</vt:lpstr>
      <vt:lpstr>'2020-5 - chodníky, asfalt...'!Názvy_tisku</vt:lpstr>
      <vt:lpstr>'Rekapitulace stavby'!Názvy_tisku</vt:lpstr>
      <vt:lpstr>'2020 - Otaceni skruží'!Oblast_tisku</vt:lpstr>
      <vt:lpstr>'2020-1 - nová dešťová kan...'!Oblast_tisku</vt:lpstr>
      <vt:lpstr>'2020-2 - napojení kanaliz...'!Oblast_tisku</vt:lpstr>
      <vt:lpstr>'2020-3 - bourání asfaltů ...'!Oblast_tisku</vt:lpstr>
      <vt:lpstr>'2020-4 - opěrná stěna'!Oblast_tisku</vt:lpstr>
      <vt:lpstr>'2020-5 - chodníky, asfalt...'!Oblast_tisku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vojtech</dc:creator>
  <cp:lastModifiedBy>Zdenka Smidova</cp:lastModifiedBy>
  <cp:lastPrinted>2020-12-09T13:36:27Z</cp:lastPrinted>
  <dcterms:created xsi:type="dcterms:W3CDTF">2020-11-25T11:32:48Z</dcterms:created>
  <dcterms:modified xsi:type="dcterms:W3CDTF">2020-12-14T12:40:56Z</dcterms:modified>
</cp:coreProperties>
</file>