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ilanvybornyturek/Desktop/SLOŽKA/SWH STAVBY/ZAKÁZKY/Zakázky 2020/Kovářská - Sociální byty/Kovářská poptávky příprava/Kovářská - Výherní rozpočet SWH/"/>
    </mc:Choice>
  </mc:AlternateContent>
  <xr:revisionPtr revIDLastSave="0" documentId="13_ncr:1_{CCEAEF06-73D9-3945-89FA-DF05BDDAAF42}" xr6:coauthVersionLast="45" xr6:coauthVersionMax="45" xr10:uidLastSave="{00000000-0000-0000-0000-000000000000}"/>
  <bookViews>
    <workbookView xWindow="0" yWindow="0" windowWidth="28800" windowHeight="18000" activeTab="4" xr2:uid="{00000000-000D-0000-FFFF-FFFF00000000}"/>
  </bookViews>
  <sheets>
    <sheet name="Rekapitulace stavby" sheetId="1" r:id="rId1"/>
    <sheet name="SO01 - Objekt" sheetId="2" r:id="rId2"/>
    <sheet name="SO02 - Zdravotně technick..." sheetId="3" r:id="rId3"/>
    <sheet name="SO03 - Vytápění" sheetId="4" r:id="rId4"/>
    <sheet name="SO05 - Silnoproud" sheetId="5" r:id="rId5"/>
    <sheet name="Pokyny pro vyplnění" sheetId="6" r:id="rId6"/>
  </sheets>
  <definedNames>
    <definedName name="_xlnm._FilterDatabase" localSheetId="1" hidden="1">'SO01 - Objekt'!$C$92:$K$170</definedName>
    <definedName name="_xlnm._FilterDatabase" localSheetId="2" hidden="1">'SO02 - Zdravotně technick...'!$C$85:$K$106</definedName>
    <definedName name="_xlnm._FilterDatabase" localSheetId="3" hidden="1">'SO03 - Vytápění'!$C$80:$K$92</definedName>
    <definedName name="_xlnm._FilterDatabase" localSheetId="4" hidden="1">'SO05 - Silnoproud'!$C$81:$K$109</definedName>
    <definedName name="_xlnm.Print_Titles" localSheetId="0">'Rekapitulace stavby'!$52:$52</definedName>
    <definedName name="_xlnm.Print_Titles" localSheetId="1">'SO01 - Objekt'!$92:$92</definedName>
    <definedName name="_xlnm.Print_Titles" localSheetId="2">'SO02 - Zdravotně technick...'!$85:$85</definedName>
    <definedName name="_xlnm.Print_Titles" localSheetId="3">'SO03 - Vytápění'!$80:$80</definedName>
    <definedName name="_xlnm.Print_Titles" localSheetId="4">'SO05 - Silnoproud'!$81:$81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1">'SO01 - Objekt'!$C$4:$J$39,'SO01 - Objekt'!$C$45:$J$74,'SO01 - Objekt'!$C$80:$K$170</definedName>
    <definedName name="_xlnm.Print_Area" localSheetId="2">'SO02 - Zdravotně technick...'!$C$4:$J$39,'SO02 - Zdravotně technick...'!$C$45:$J$67,'SO02 - Zdravotně technick...'!$C$73:$K$106</definedName>
    <definedName name="_xlnm.Print_Area" localSheetId="3">'SO03 - Vytápění'!$C$4:$J$39,'SO03 - Vytápění'!$C$45:$J$62,'SO03 - Vytápění'!$C$68:$K$92</definedName>
    <definedName name="_xlnm.Print_Area" localSheetId="4">'SO05 - Silnoproud'!$C$4:$J$39,'SO05 - Silnoproud'!$C$45:$J$63,'SO05 - Silnoproud'!$C$69:$K$109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58" i="1"/>
  <c r="J35" i="5"/>
  <c r="AX58" i="1" s="1"/>
  <c r="BI109" i="5"/>
  <c r="BH109" i="5"/>
  <c r="BG109" i="5"/>
  <c r="BE109" i="5"/>
  <c r="T109" i="5"/>
  <c r="R109" i="5"/>
  <c r="P109" i="5"/>
  <c r="BI108" i="5"/>
  <c r="BH108" i="5"/>
  <c r="BG108" i="5"/>
  <c r="BE108" i="5"/>
  <c r="T108" i="5"/>
  <c r="R108" i="5"/>
  <c r="P108" i="5"/>
  <c r="BI107" i="5"/>
  <c r="BH107" i="5"/>
  <c r="BG107" i="5"/>
  <c r="BE107" i="5"/>
  <c r="T107" i="5"/>
  <c r="R107" i="5"/>
  <c r="P107" i="5"/>
  <c r="BI106" i="5"/>
  <c r="BH106" i="5"/>
  <c r="BG106" i="5"/>
  <c r="BE106" i="5"/>
  <c r="T106" i="5"/>
  <c r="R106" i="5"/>
  <c r="P106" i="5"/>
  <c r="BI105" i="5"/>
  <c r="BH105" i="5"/>
  <c r="BG105" i="5"/>
  <c r="BE105" i="5"/>
  <c r="T105" i="5"/>
  <c r="R105" i="5"/>
  <c r="P105" i="5"/>
  <c r="BI104" i="5"/>
  <c r="BH104" i="5"/>
  <c r="BG104" i="5"/>
  <c r="BE104" i="5"/>
  <c r="T104" i="5"/>
  <c r="R104" i="5"/>
  <c r="P104" i="5"/>
  <c r="BI103" i="5"/>
  <c r="BH103" i="5"/>
  <c r="BG103" i="5"/>
  <c r="BE103" i="5"/>
  <c r="T103" i="5"/>
  <c r="R103" i="5"/>
  <c r="P103" i="5"/>
  <c r="BI102" i="5"/>
  <c r="BH102" i="5"/>
  <c r="BG102" i="5"/>
  <c r="BE102" i="5"/>
  <c r="T102" i="5"/>
  <c r="R102" i="5"/>
  <c r="P102" i="5"/>
  <c r="BI101" i="5"/>
  <c r="BH101" i="5"/>
  <c r="BG101" i="5"/>
  <c r="BE101" i="5"/>
  <c r="T101" i="5"/>
  <c r="R101" i="5"/>
  <c r="P101" i="5"/>
  <c r="BI100" i="5"/>
  <c r="BH100" i="5"/>
  <c r="BG100" i="5"/>
  <c r="BE100" i="5"/>
  <c r="T100" i="5"/>
  <c r="R100" i="5"/>
  <c r="P100" i="5"/>
  <c r="BI99" i="5"/>
  <c r="BH99" i="5"/>
  <c r="BG99" i="5"/>
  <c r="BE99" i="5"/>
  <c r="T99" i="5"/>
  <c r="R99" i="5"/>
  <c r="P99" i="5"/>
  <c r="BI98" i="5"/>
  <c r="BH98" i="5"/>
  <c r="BG98" i="5"/>
  <c r="BE98" i="5"/>
  <c r="T98" i="5"/>
  <c r="R98" i="5"/>
  <c r="P98" i="5"/>
  <c r="BI97" i="5"/>
  <c r="BH97" i="5"/>
  <c r="BG97" i="5"/>
  <c r="BE97" i="5"/>
  <c r="T97" i="5"/>
  <c r="R97" i="5"/>
  <c r="P97" i="5"/>
  <c r="P95" i="5" s="1"/>
  <c r="BI96" i="5"/>
  <c r="BH96" i="5"/>
  <c r="BG96" i="5"/>
  <c r="BE96" i="5"/>
  <c r="T96" i="5"/>
  <c r="R96" i="5"/>
  <c r="P96" i="5"/>
  <c r="BI94" i="5"/>
  <c r="BH94" i="5"/>
  <c r="BG94" i="5"/>
  <c r="BE94" i="5"/>
  <c r="T94" i="5"/>
  <c r="R94" i="5"/>
  <c r="P94" i="5"/>
  <c r="BI93" i="5"/>
  <c r="BH93" i="5"/>
  <c r="BG93" i="5"/>
  <c r="BE93" i="5"/>
  <c r="T93" i="5"/>
  <c r="R93" i="5"/>
  <c r="P93" i="5"/>
  <c r="BI92" i="5"/>
  <c r="BH92" i="5"/>
  <c r="BG92" i="5"/>
  <c r="BE92" i="5"/>
  <c r="T92" i="5"/>
  <c r="R92" i="5"/>
  <c r="P92" i="5"/>
  <c r="BI91" i="5"/>
  <c r="BH91" i="5"/>
  <c r="BG91" i="5"/>
  <c r="BE91" i="5"/>
  <c r="T91" i="5"/>
  <c r="R91" i="5"/>
  <c r="P91" i="5"/>
  <c r="BI90" i="5"/>
  <c r="BH90" i="5"/>
  <c r="BG90" i="5"/>
  <c r="BE90" i="5"/>
  <c r="T90" i="5"/>
  <c r="R90" i="5"/>
  <c r="P90" i="5"/>
  <c r="BI89" i="5"/>
  <c r="BH89" i="5"/>
  <c r="BG89" i="5"/>
  <c r="BE89" i="5"/>
  <c r="T89" i="5"/>
  <c r="R89" i="5"/>
  <c r="P89" i="5"/>
  <c r="BI88" i="5"/>
  <c r="BH88" i="5"/>
  <c r="BG88" i="5"/>
  <c r="BE88" i="5"/>
  <c r="T88" i="5"/>
  <c r="R88" i="5"/>
  <c r="P88" i="5"/>
  <c r="P84" i="5" s="1"/>
  <c r="P83" i="5" s="1"/>
  <c r="P82" i="5" s="1"/>
  <c r="AU58" i="1" s="1"/>
  <c r="BI87" i="5"/>
  <c r="BH87" i="5"/>
  <c r="BG87" i="5"/>
  <c r="BE87" i="5"/>
  <c r="T87" i="5"/>
  <c r="R87" i="5"/>
  <c r="P87" i="5"/>
  <c r="BI86" i="5"/>
  <c r="BH86" i="5"/>
  <c r="BG86" i="5"/>
  <c r="BE86" i="5"/>
  <c r="T86" i="5"/>
  <c r="R86" i="5"/>
  <c r="P86" i="5"/>
  <c r="BI85" i="5"/>
  <c r="BH85" i="5"/>
  <c r="BG85" i="5"/>
  <c r="BE85" i="5"/>
  <c r="T85" i="5"/>
  <c r="R85" i="5"/>
  <c r="P85" i="5"/>
  <c r="J79" i="5"/>
  <c r="J78" i="5"/>
  <c r="F78" i="5"/>
  <c r="F76" i="5"/>
  <c r="E74" i="5"/>
  <c r="J55" i="5"/>
  <c r="J54" i="5"/>
  <c r="F54" i="5"/>
  <c r="F52" i="5"/>
  <c r="E50" i="5"/>
  <c r="J18" i="5"/>
  <c r="E18" i="5"/>
  <c r="F55" i="5" s="1"/>
  <c r="J17" i="5"/>
  <c r="J12" i="5"/>
  <c r="J76" i="5" s="1"/>
  <c r="E7" i="5"/>
  <c r="E48" i="5" s="1"/>
  <c r="J37" i="4"/>
  <c r="J36" i="4"/>
  <c r="AY57" i="1"/>
  <c r="J35" i="4"/>
  <c r="AX57" i="1"/>
  <c r="BI92" i="4"/>
  <c r="BH92" i="4"/>
  <c r="BG92" i="4"/>
  <c r="BE92" i="4"/>
  <c r="T92" i="4"/>
  <c r="R92" i="4"/>
  <c r="P92" i="4"/>
  <c r="BI91" i="4"/>
  <c r="BH91" i="4"/>
  <c r="BG91" i="4"/>
  <c r="BE91" i="4"/>
  <c r="T91" i="4"/>
  <c r="R91" i="4"/>
  <c r="P91" i="4"/>
  <c r="BI90" i="4"/>
  <c r="BH90" i="4"/>
  <c r="BG90" i="4"/>
  <c r="BE90" i="4"/>
  <c r="T90" i="4"/>
  <c r="R90" i="4"/>
  <c r="P90" i="4"/>
  <c r="BI89" i="4"/>
  <c r="BH89" i="4"/>
  <c r="BG89" i="4"/>
  <c r="BE89" i="4"/>
  <c r="T89" i="4"/>
  <c r="R89" i="4"/>
  <c r="P89" i="4"/>
  <c r="BI88" i="4"/>
  <c r="BH88" i="4"/>
  <c r="BG88" i="4"/>
  <c r="BE88" i="4"/>
  <c r="T88" i="4"/>
  <c r="R88" i="4"/>
  <c r="P88" i="4"/>
  <c r="BI87" i="4"/>
  <c r="BH87" i="4"/>
  <c r="BG87" i="4"/>
  <c r="BE87" i="4"/>
  <c r="T87" i="4"/>
  <c r="T83" i="4" s="1"/>
  <c r="T82" i="4" s="1"/>
  <c r="T81" i="4" s="1"/>
  <c r="R87" i="4"/>
  <c r="P87" i="4"/>
  <c r="BI86" i="4"/>
  <c r="BH86" i="4"/>
  <c r="BG86" i="4"/>
  <c r="BE86" i="4"/>
  <c r="T86" i="4"/>
  <c r="R86" i="4"/>
  <c r="P86" i="4"/>
  <c r="BI85" i="4"/>
  <c r="BH85" i="4"/>
  <c r="BG85" i="4"/>
  <c r="BE85" i="4"/>
  <c r="T85" i="4"/>
  <c r="R85" i="4"/>
  <c r="P85" i="4"/>
  <c r="P83" i="4" s="1"/>
  <c r="P82" i="4" s="1"/>
  <c r="P81" i="4" s="1"/>
  <c r="AU57" i="1" s="1"/>
  <c r="BI84" i="4"/>
  <c r="BH84" i="4"/>
  <c r="BG84" i="4"/>
  <c r="BE84" i="4"/>
  <c r="T84" i="4"/>
  <c r="R84" i="4"/>
  <c r="P84" i="4"/>
  <c r="J78" i="4"/>
  <c r="J77" i="4"/>
  <c r="F77" i="4"/>
  <c r="F75" i="4"/>
  <c r="E73" i="4"/>
  <c r="J55" i="4"/>
  <c r="J54" i="4"/>
  <c r="F54" i="4"/>
  <c r="F52" i="4"/>
  <c r="E50" i="4"/>
  <c r="J18" i="4"/>
  <c r="E18" i="4"/>
  <c r="F55" i="4" s="1"/>
  <c r="J17" i="4"/>
  <c r="J12" i="4"/>
  <c r="J75" i="4" s="1"/>
  <c r="E7" i="4"/>
  <c r="E71" i="4" s="1"/>
  <c r="J37" i="3"/>
  <c r="J36" i="3"/>
  <c r="AY56" i="1"/>
  <c r="J35" i="3"/>
  <c r="AX56" i="1" s="1"/>
  <c r="BI106" i="3"/>
  <c r="BH106" i="3"/>
  <c r="BG106" i="3"/>
  <c r="BE106" i="3"/>
  <c r="T106" i="3"/>
  <c r="T105" i="3"/>
  <c r="R106" i="3"/>
  <c r="R105" i="3" s="1"/>
  <c r="P106" i="3"/>
  <c r="P105" i="3"/>
  <c r="BI104" i="3"/>
  <c r="BH104" i="3"/>
  <c r="BG104" i="3"/>
  <c r="BE104" i="3"/>
  <c r="T104" i="3"/>
  <c r="T103" i="3" s="1"/>
  <c r="R104" i="3"/>
  <c r="R103" i="3"/>
  <c r="P104" i="3"/>
  <c r="P103" i="3"/>
  <c r="BI102" i="3"/>
  <c r="BH102" i="3"/>
  <c r="BG102" i="3"/>
  <c r="BE102" i="3"/>
  <c r="T102" i="3"/>
  <c r="T101" i="3"/>
  <c r="R102" i="3"/>
  <c r="R101" i="3"/>
  <c r="P102" i="3"/>
  <c r="P101" i="3"/>
  <c r="BI100" i="3"/>
  <c r="BH100" i="3"/>
  <c r="BG100" i="3"/>
  <c r="BE100" i="3"/>
  <c r="T100" i="3"/>
  <c r="R100" i="3"/>
  <c r="P100" i="3"/>
  <c r="BI99" i="3"/>
  <c r="BH99" i="3"/>
  <c r="BG99" i="3"/>
  <c r="BE99" i="3"/>
  <c r="T99" i="3"/>
  <c r="R99" i="3"/>
  <c r="P99" i="3"/>
  <c r="BI96" i="3"/>
  <c r="BH96" i="3"/>
  <c r="BG96" i="3"/>
  <c r="BE96" i="3"/>
  <c r="T96" i="3"/>
  <c r="R96" i="3"/>
  <c r="P96" i="3"/>
  <c r="BI95" i="3"/>
  <c r="BH95" i="3"/>
  <c r="BG95" i="3"/>
  <c r="BE95" i="3"/>
  <c r="T95" i="3"/>
  <c r="R95" i="3"/>
  <c r="P95" i="3"/>
  <c r="BI94" i="3"/>
  <c r="BH94" i="3"/>
  <c r="BG94" i="3"/>
  <c r="BE94" i="3"/>
  <c r="T94" i="3"/>
  <c r="R94" i="3"/>
  <c r="P94" i="3"/>
  <c r="BI93" i="3"/>
  <c r="BH93" i="3"/>
  <c r="BG93" i="3"/>
  <c r="BE93" i="3"/>
  <c r="T93" i="3"/>
  <c r="R93" i="3"/>
  <c r="P93" i="3"/>
  <c r="BI92" i="3"/>
  <c r="BH92" i="3"/>
  <c r="BG92" i="3"/>
  <c r="BE92" i="3"/>
  <c r="F33" i="3" s="1"/>
  <c r="AZ56" i="1" s="1"/>
  <c r="T92" i="3"/>
  <c r="R92" i="3"/>
  <c r="P92" i="3"/>
  <c r="BI91" i="3"/>
  <c r="BH91" i="3"/>
  <c r="BG91" i="3"/>
  <c r="BE91" i="3"/>
  <c r="T91" i="3"/>
  <c r="R91" i="3"/>
  <c r="P91" i="3"/>
  <c r="BI90" i="3"/>
  <c r="BH90" i="3"/>
  <c r="BG90" i="3"/>
  <c r="BE90" i="3"/>
  <c r="T90" i="3"/>
  <c r="R90" i="3"/>
  <c r="P90" i="3"/>
  <c r="BI89" i="3"/>
  <c r="BH89" i="3"/>
  <c r="BG89" i="3"/>
  <c r="BE89" i="3"/>
  <c r="T89" i="3"/>
  <c r="R89" i="3"/>
  <c r="P89" i="3"/>
  <c r="J83" i="3"/>
  <c r="J82" i="3"/>
  <c r="F82" i="3"/>
  <c r="F80" i="3"/>
  <c r="E78" i="3"/>
  <c r="J55" i="3"/>
  <c r="J54" i="3"/>
  <c r="F54" i="3"/>
  <c r="F52" i="3"/>
  <c r="E50" i="3"/>
  <c r="J18" i="3"/>
  <c r="E18" i="3"/>
  <c r="F83" i="3" s="1"/>
  <c r="J17" i="3"/>
  <c r="J12" i="3"/>
  <c r="J80" i="3" s="1"/>
  <c r="E7" i="3"/>
  <c r="E76" i="3"/>
  <c r="J37" i="2"/>
  <c r="J36" i="2"/>
  <c r="AY55" i="1" s="1"/>
  <c r="J35" i="2"/>
  <c r="AX55" i="1" s="1"/>
  <c r="BI170" i="2"/>
  <c r="BH170" i="2"/>
  <c r="BG170" i="2"/>
  <c r="BE170" i="2"/>
  <c r="T170" i="2"/>
  <c r="T169" i="2" s="1"/>
  <c r="R170" i="2"/>
  <c r="R169" i="2" s="1"/>
  <c r="P170" i="2"/>
  <c r="P169" i="2" s="1"/>
  <c r="BI168" i="2"/>
  <c r="BH168" i="2"/>
  <c r="BG168" i="2"/>
  <c r="BE168" i="2"/>
  <c r="T168" i="2"/>
  <c r="T167" i="2" s="1"/>
  <c r="R168" i="2"/>
  <c r="R167" i="2" s="1"/>
  <c r="P168" i="2"/>
  <c r="P167" i="2" s="1"/>
  <c r="BI166" i="2"/>
  <c r="BH166" i="2"/>
  <c r="BG166" i="2"/>
  <c r="BE166" i="2"/>
  <c r="T166" i="2"/>
  <c r="T165" i="2" s="1"/>
  <c r="R166" i="2"/>
  <c r="R165" i="2" s="1"/>
  <c r="P166" i="2"/>
  <c r="P165" i="2" s="1"/>
  <c r="BI164" i="2"/>
  <c r="BH164" i="2"/>
  <c r="BG164" i="2"/>
  <c r="BE164" i="2"/>
  <c r="T164" i="2"/>
  <c r="T162" i="2" s="1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49" i="2"/>
  <c r="BH149" i="2"/>
  <c r="BG149" i="2"/>
  <c r="BE149" i="2"/>
  <c r="T149" i="2"/>
  <c r="R149" i="2"/>
  <c r="P149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T124" i="2"/>
  <c r="R125" i="2"/>
  <c r="R124" i="2"/>
  <c r="P125" i="2"/>
  <c r="P124" i="2"/>
  <c r="BI122" i="2"/>
  <c r="BH122" i="2"/>
  <c r="BG122" i="2"/>
  <c r="BE122" i="2"/>
  <c r="T122" i="2"/>
  <c r="T121" i="2"/>
  <c r="R122" i="2"/>
  <c r="R121" i="2" s="1"/>
  <c r="P122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BI118" i="2"/>
  <c r="BH118" i="2"/>
  <c r="BG118" i="2"/>
  <c r="BE118" i="2"/>
  <c r="T118" i="2"/>
  <c r="R118" i="2"/>
  <c r="P118" i="2"/>
  <c r="BI117" i="2"/>
  <c r="BH117" i="2"/>
  <c r="BG117" i="2"/>
  <c r="BE117" i="2"/>
  <c r="T117" i="2"/>
  <c r="R117" i="2"/>
  <c r="P117" i="2"/>
  <c r="BI116" i="2"/>
  <c r="BH116" i="2"/>
  <c r="BG116" i="2"/>
  <c r="BE116" i="2"/>
  <c r="T116" i="2"/>
  <c r="R116" i="2"/>
  <c r="P116" i="2"/>
  <c r="BI115" i="2"/>
  <c r="BH115" i="2"/>
  <c r="BG115" i="2"/>
  <c r="BE115" i="2"/>
  <c r="T115" i="2"/>
  <c r="R115" i="2"/>
  <c r="P115" i="2"/>
  <c r="BI114" i="2"/>
  <c r="BH114" i="2"/>
  <c r="BG114" i="2"/>
  <c r="BE114" i="2"/>
  <c r="T114" i="2"/>
  <c r="R114" i="2"/>
  <c r="P114" i="2"/>
  <c r="BI113" i="2"/>
  <c r="BH113" i="2"/>
  <c r="BG113" i="2"/>
  <c r="BE113" i="2"/>
  <c r="T113" i="2"/>
  <c r="R113" i="2"/>
  <c r="P113" i="2"/>
  <c r="BI112" i="2"/>
  <c r="BH112" i="2"/>
  <c r="BG112" i="2"/>
  <c r="BE112" i="2"/>
  <c r="T112" i="2"/>
  <c r="R112" i="2"/>
  <c r="P112" i="2"/>
  <c r="BI111" i="2"/>
  <c r="BH111" i="2"/>
  <c r="BG111" i="2"/>
  <c r="BE111" i="2"/>
  <c r="T111" i="2"/>
  <c r="R111" i="2"/>
  <c r="P111" i="2"/>
  <c r="BI110" i="2"/>
  <c r="BH110" i="2"/>
  <c r="BG110" i="2"/>
  <c r="BE110" i="2"/>
  <c r="T110" i="2"/>
  <c r="R110" i="2"/>
  <c r="P110" i="2"/>
  <c r="BI108" i="2"/>
  <c r="BH108" i="2"/>
  <c r="BG108" i="2"/>
  <c r="BE108" i="2"/>
  <c r="T108" i="2"/>
  <c r="R108" i="2"/>
  <c r="P108" i="2"/>
  <c r="BI107" i="2"/>
  <c r="BH107" i="2"/>
  <c r="BG107" i="2"/>
  <c r="BE107" i="2"/>
  <c r="T107" i="2"/>
  <c r="R107" i="2"/>
  <c r="P107" i="2"/>
  <c r="BI105" i="2"/>
  <c r="BH105" i="2"/>
  <c r="BG105" i="2"/>
  <c r="BE105" i="2"/>
  <c r="T105" i="2"/>
  <c r="R105" i="2"/>
  <c r="P105" i="2"/>
  <c r="BI104" i="2"/>
  <c r="BH104" i="2"/>
  <c r="BG104" i="2"/>
  <c r="BE104" i="2"/>
  <c r="T104" i="2"/>
  <c r="R104" i="2"/>
  <c r="P104" i="2"/>
  <c r="BI103" i="2"/>
  <c r="BH103" i="2"/>
  <c r="BG103" i="2"/>
  <c r="BE103" i="2"/>
  <c r="T103" i="2"/>
  <c r="R103" i="2"/>
  <c r="P103" i="2"/>
  <c r="BI101" i="2"/>
  <c r="BH101" i="2"/>
  <c r="BG101" i="2"/>
  <c r="BE101" i="2"/>
  <c r="T101" i="2"/>
  <c r="R101" i="2"/>
  <c r="P101" i="2"/>
  <c r="BI100" i="2"/>
  <c r="BH100" i="2"/>
  <c r="BG100" i="2"/>
  <c r="BE100" i="2"/>
  <c r="T100" i="2"/>
  <c r="R100" i="2"/>
  <c r="P100" i="2"/>
  <c r="BI99" i="2"/>
  <c r="BH99" i="2"/>
  <c r="F36" i="2" s="1"/>
  <c r="BC55" i="1" s="1"/>
  <c r="BG99" i="2"/>
  <c r="BE99" i="2"/>
  <c r="T99" i="2"/>
  <c r="R99" i="2"/>
  <c r="P99" i="2"/>
  <c r="BI98" i="2"/>
  <c r="BH98" i="2"/>
  <c r="BG98" i="2"/>
  <c r="F35" i="2" s="1"/>
  <c r="BB55" i="1" s="1"/>
  <c r="BE98" i="2"/>
  <c r="T98" i="2"/>
  <c r="R98" i="2"/>
  <c r="P98" i="2"/>
  <c r="BI97" i="2"/>
  <c r="BH97" i="2"/>
  <c r="BG97" i="2"/>
  <c r="BE97" i="2"/>
  <c r="J33" i="2" s="1"/>
  <c r="AV55" i="1" s="1"/>
  <c r="T97" i="2"/>
  <c r="R97" i="2"/>
  <c r="P97" i="2"/>
  <c r="BI96" i="2"/>
  <c r="BH96" i="2"/>
  <c r="BG96" i="2"/>
  <c r="BE96" i="2"/>
  <c r="T96" i="2"/>
  <c r="T95" i="2" s="1"/>
  <c r="R96" i="2"/>
  <c r="P96" i="2"/>
  <c r="J90" i="2"/>
  <c r="J89" i="2"/>
  <c r="F89" i="2"/>
  <c r="F87" i="2"/>
  <c r="E85" i="2"/>
  <c r="J55" i="2"/>
  <c r="J54" i="2"/>
  <c r="F54" i="2"/>
  <c r="F52" i="2"/>
  <c r="E50" i="2"/>
  <c r="J18" i="2"/>
  <c r="E18" i="2"/>
  <c r="F55" i="2" s="1"/>
  <c r="J17" i="2"/>
  <c r="J12" i="2"/>
  <c r="J87" i="2" s="1"/>
  <c r="E7" i="2"/>
  <c r="E83" i="2" s="1"/>
  <c r="L50" i="1"/>
  <c r="AM50" i="1"/>
  <c r="AM49" i="1"/>
  <c r="L49" i="1"/>
  <c r="AM47" i="1"/>
  <c r="L47" i="1"/>
  <c r="L45" i="1"/>
  <c r="L44" i="1"/>
  <c r="J89" i="3"/>
  <c r="J160" i="2"/>
  <c r="BK89" i="5"/>
  <c r="BK89" i="3"/>
  <c r="BK107" i="5"/>
  <c r="BK166" i="2"/>
  <c r="J92" i="4"/>
  <c r="BK97" i="5"/>
  <c r="J113" i="2"/>
  <c r="BK94" i="3"/>
  <c r="BK104" i="2"/>
  <c r="J130" i="2"/>
  <c r="BF130" i="2" s="1"/>
  <c r="BK111" i="2"/>
  <c r="BK101" i="5"/>
  <c r="J105" i="5"/>
  <c r="J102" i="5"/>
  <c r="BF102" i="5" s="1"/>
  <c r="J94" i="5"/>
  <c r="BK107" i="2"/>
  <c r="J111" i="2"/>
  <c r="J95" i="3"/>
  <c r="BF95" i="3" s="1"/>
  <c r="BK113" i="2"/>
  <c r="BK125" i="2"/>
  <c r="BK124" i="2" s="1"/>
  <c r="J124" i="2" s="1"/>
  <c r="J65" i="2" s="1"/>
  <c r="BK104" i="5"/>
  <c r="J108" i="5"/>
  <c r="BK91" i="4"/>
  <c r="J84" i="4"/>
  <c r="BF84" i="4" s="1"/>
  <c r="BK100" i="3"/>
  <c r="J119" i="2"/>
  <c r="J98" i="2"/>
  <c r="BK90" i="5"/>
  <c r="BK149" i="2"/>
  <c r="BK85" i="5"/>
  <c r="BK99" i="2"/>
  <c r="BK90" i="3"/>
  <c r="J85" i="5"/>
  <c r="BK99" i="3"/>
  <c r="BK98" i="3" s="1"/>
  <c r="J117" i="2"/>
  <c r="J159" i="2"/>
  <c r="BF159" i="2" s="1"/>
  <c r="BK163" i="2"/>
  <c r="J104" i="3"/>
  <c r="BF104" i="3" s="1"/>
  <c r="BK87" i="5"/>
  <c r="BK104" i="3"/>
  <c r="BK103" i="3" s="1"/>
  <c r="J103" i="3" s="1"/>
  <c r="J65" i="3" s="1"/>
  <c r="J135" i="2"/>
  <c r="J94" i="3"/>
  <c r="BF94" i="3" s="1"/>
  <c r="J115" i="2"/>
  <c r="BK100" i="5"/>
  <c r="BK122" i="2"/>
  <c r="J136" i="2"/>
  <c r="BF136" i="2" s="1"/>
  <c r="J89" i="5"/>
  <c r="J99" i="5"/>
  <c r="BF99" i="5" s="1"/>
  <c r="BK92" i="5"/>
  <c r="J87" i="5"/>
  <c r="BF87" i="5" s="1"/>
  <c r="J112" i="2"/>
  <c r="J149" i="2"/>
  <c r="BF149" i="2" s="1"/>
  <c r="J91" i="4"/>
  <c r="J138" i="2"/>
  <c r="BF138" i="2" s="1"/>
  <c r="J93" i="3"/>
  <c r="J88" i="5"/>
  <c r="BF88" i="5" s="1"/>
  <c r="J170" i="2"/>
  <c r="BK100" i="2"/>
  <c r="BK112" i="2"/>
  <c r="BK120" i="2"/>
  <c r="J99" i="3"/>
  <c r="J92" i="5"/>
  <c r="BK128" i="2"/>
  <c r="J106" i="3"/>
  <c r="BF106" i="3" s="1"/>
  <c r="BK130" i="2"/>
  <c r="BK88" i="5"/>
  <c r="BK98" i="5"/>
  <c r="J139" i="2"/>
  <c r="BF139" i="2" s="1"/>
  <c r="BK119" i="2"/>
  <c r="BK90" i="4"/>
  <c r="J128" i="2"/>
  <c r="BK135" i="2"/>
  <c r="J118" i="2"/>
  <c r="BK106" i="3"/>
  <c r="BK105" i="3" s="1"/>
  <c r="J105" i="3" s="1"/>
  <c r="J66" i="3" s="1"/>
  <c r="BK103" i="2"/>
  <c r="BK103" i="5"/>
  <c r="BK87" i="4"/>
  <c r="BK164" i="2"/>
  <c r="BK162" i="2" s="1"/>
  <c r="J105" i="2"/>
  <c r="J97" i="2"/>
  <c r="BK116" i="2"/>
  <c r="J86" i="5"/>
  <c r="J116" i="2"/>
  <c r="BF116" i="2" s="1"/>
  <c r="J129" i="2"/>
  <c r="BF129" i="2" s="1"/>
  <c r="BK88" i="4"/>
  <c r="J131" i="2"/>
  <c r="BF131" i="2" s="1"/>
  <c r="BK94" i="5"/>
  <c r="J100" i="5"/>
  <c r="BF100" i="5" s="1"/>
  <c r="BK136" i="2"/>
  <c r="J86" i="4"/>
  <c r="BF86" i="4" s="1"/>
  <c r="BK84" i="4"/>
  <c r="BK98" i="2"/>
  <c r="BK132" i="2"/>
  <c r="BK92" i="4"/>
  <c r="J101" i="2"/>
  <c r="J98" i="5"/>
  <c r="BF98" i="5" s="1"/>
  <c r="J125" i="2"/>
  <c r="J89" i="4"/>
  <c r="BF89" i="4" s="1"/>
  <c r="J103" i="5"/>
  <c r="BF103" i="5" s="1"/>
  <c r="J90" i="5"/>
  <c r="BF90" i="5" s="1"/>
  <c r="BK115" i="2"/>
  <c r="J137" i="2"/>
  <c r="BK138" i="2"/>
  <c r="BK102" i="5"/>
  <c r="J91" i="5"/>
  <c r="J132" i="2"/>
  <c r="BF132" i="2" s="1"/>
  <c r="BK86" i="5"/>
  <c r="BK131" i="2"/>
  <c r="BK126" i="2" s="1"/>
  <c r="J126" i="2" s="1"/>
  <c r="J66" i="2" s="1"/>
  <c r="BK92" i="3"/>
  <c r="J168" i="2"/>
  <c r="BK108" i="2"/>
  <c r="J166" i="2"/>
  <c r="BF166" i="2" s="1"/>
  <c r="BK105" i="5"/>
  <c r="BK97" i="2"/>
  <c r="J91" i="3"/>
  <c r="J141" i="2"/>
  <c r="BF141" i="2" s="1"/>
  <c r="BK96" i="2"/>
  <c r="BK133" i="2"/>
  <c r="BK101" i="2"/>
  <c r="J164" i="2"/>
  <c r="BK93" i="5"/>
  <c r="J109" i="5"/>
  <c r="BF109" i="5" s="1"/>
  <c r="BK86" i="4"/>
  <c r="J114" i="2"/>
  <c r="BF114" i="2" s="1"/>
  <c r="J104" i="2"/>
  <c r="BK96" i="5"/>
  <c r="J101" i="5"/>
  <c r="BF101" i="5" s="1"/>
  <c r="BK141" i="2"/>
  <c r="J100" i="3"/>
  <c r="BF100" i="3" s="1"/>
  <c r="J106" i="5"/>
  <c r="BF106" i="5" s="1"/>
  <c r="J158" i="2"/>
  <c r="J85" i="4"/>
  <c r="BF85" i="4" s="1"/>
  <c r="BK93" i="3"/>
  <c r="BK137" i="2"/>
  <c r="BK109" i="5"/>
  <c r="BK110" i="2"/>
  <c r="BK91" i="3"/>
  <c r="BK170" i="2"/>
  <c r="BK169" i="2" s="1"/>
  <c r="J169" i="2" s="1"/>
  <c r="J73" i="2" s="1"/>
  <c r="BK95" i="3"/>
  <c r="BK108" i="5"/>
  <c r="BK118" i="2"/>
  <c r="J110" i="2"/>
  <c r="BF110" i="2" s="1"/>
  <c r="BK160" i="2"/>
  <c r="J87" i="4"/>
  <c r="BF87" i="4" s="1"/>
  <c r="J120" i="2"/>
  <c r="J163" i="2"/>
  <c r="J104" i="5"/>
  <c r="BF104" i="5" s="1"/>
  <c r="J88" i="4"/>
  <c r="BF88" i="4" s="1"/>
  <c r="J96" i="2"/>
  <c r="J90" i="4"/>
  <c r="BF90" i="4" s="1"/>
  <c r="J122" i="2"/>
  <c r="J97" i="5"/>
  <c r="BF97" i="5" s="1"/>
  <c r="BK91" i="5"/>
  <c r="AS54" i="1"/>
  <c r="J99" i="2"/>
  <c r="BF99" i="2" s="1"/>
  <c r="BK105" i="2"/>
  <c r="BK106" i="5"/>
  <c r="J96" i="3"/>
  <c r="J127" i="2"/>
  <c r="BK158" i="2"/>
  <c r="BK129" i="2"/>
  <c r="BK89" i="4"/>
  <c r="BK96" i="3"/>
  <c r="J100" i="2"/>
  <c r="BF100" i="2" s="1"/>
  <c r="J96" i="5"/>
  <c r="BK102" i="3"/>
  <c r="BK101" i="3" s="1"/>
  <c r="J101" i="3" s="1"/>
  <c r="J64" i="3" s="1"/>
  <c r="BK168" i="2"/>
  <c r="J107" i="5"/>
  <c r="BF107" i="5" s="1"/>
  <c r="J103" i="2"/>
  <c r="BK114" i="2"/>
  <c r="BK85" i="4"/>
  <c r="J93" i="5"/>
  <c r="BF93" i="5" s="1"/>
  <c r="BK127" i="2"/>
  <c r="J102" i="3"/>
  <c r="BF102" i="3" s="1"/>
  <c r="J107" i="2"/>
  <c r="BK159" i="2"/>
  <c r="J92" i="3"/>
  <c r="BF92" i="3" s="1"/>
  <c r="BK99" i="5"/>
  <c r="J108" i="2"/>
  <c r="BF108" i="2" s="1"/>
  <c r="BK139" i="2"/>
  <c r="BK117" i="2"/>
  <c r="J90" i="3"/>
  <c r="BF90" i="3" s="1"/>
  <c r="J133" i="2"/>
  <c r="R140" i="2"/>
  <c r="P106" i="2"/>
  <c r="R98" i="3"/>
  <c r="P126" i="2"/>
  <c r="T134" i="2"/>
  <c r="P98" i="3"/>
  <c r="P97" i="3" s="1"/>
  <c r="T126" i="2"/>
  <c r="P162" i="2"/>
  <c r="R162" i="2"/>
  <c r="R161" i="2" s="1"/>
  <c r="P95" i="2"/>
  <c r="P94" i="2" s="1"/>
  <c r="R83" i="4"/>
  <c r="R82" i="4" s="1"/>
  <c r="R81" i="4" s="1"/>
  <c r="T95" i="5"/>
  <c r="BF104" i="2"/>
  <c r="BF137" i="2"/>
  <c r="BF164" i="2"/>
  <c r="BF91" i="5"/>
  <c r="F78" i="4"/>
  <c r="E72" i="5"/>
  <c r="BF105" i="2"/>
  <c r="J52" i="3"/>
  <c r="J52" i="4"/>
  <c r="BF158" i="2"/>
  <c r="BF97" i="2"/>
  <c r="BF133" i="2"/>
  <c r="BF163" i="2"/>
  <c r="E48" i="3"/>
  <c r="BF93" i="3"/>
  <c r="BF89" i="3"/>
  <c r="BF108" i="5"/>
  <c r="F90" i="2"/>
  <c r="BF98" i="2"/>
  <c r="BF122" i="2"/>
  <c r="BF128" i="2"/>
  <c r="BK121" i="2"/>
  <c r="J121" i="2" s="1"/>
  <c r="J63" i="2" s="1"/>
  <c r="BF85" i="5"/>
  <c r="E48" i="2"/>
  <c r="BF101" i="2"/>
  <c r="BF111" i="2"/>
  <c r="BF117" i="2"/>
  <c r="BF91" i="3"/>
  <c r="BF99" i="3"/>
  <c r="BF92" i="5"/>
  <c r="BF96" i="5"/>
  <c r="BF160" i="2"/>
  <c r="BF92" i="4"/>
  <c r="BF96" i="3"/>
  <c r="BF89" i="5"/>
  <c r="BF113" i="2"/>
  <c r="BF127" i="2"/>
  <c r="BF135" i="2"/>
  <c r="J52" i="5"/>
  <c r="BF96" i="2"/>
  <c r="BF118" i="2"/>
  <c r="BF125" i="2"/>
  <c r="BF168" i="2"/>
  <c r="BF105" i="5"/>
  <c r="BF107" i="2"/>
  <c r="BF120" i="2"/>
  <c r="BK167" i="2"/>
  <c r="J167" i="2" s="1"/>
  <c r="J72" i="2" s="1"/>
  <c r="BF103" i="2"/>
  <c r="BF112" i="2"/>
  <c r="BF115" i="2"/>
  <c r="BF119" i="2"/>
  <c r="BF170" i="2"/>
  <c r="BK165" i="2"/>
  <c r="J165" i="2" s="1"/>
  <c r="J71" i="2" s="1"/>
  <c r="BF91" i="4"/>
  <c r="BF86" i="5"/>
  <c r="BF94" i="5"/>
  <c r="F35" i="3"/>
  <c r="BB56" i="1" s="1"/>
  <c r="F35" i="5" l="1"/>
  <c r="BB58" i="1" s="1"/>
  <c r="R95" i="5"/>
  <c r="T88" i="3"/>
  <c r="T87" i="3" s="1"/>
  <c r="T98" i="3"/>
  <c r="T97" i="3" s="1"/>
  <c r="R126" i="2"/>
  <c r="R123" i="2" s="1"/>
  <c r="P134" i="2"/>
  <c r="P123" i="2" s="1"/>
  <c r="P93" i="2" s="1"/>
  <c r="AU55" i="1" s="1"/>
  <c r="AU54" i="1" s="1"/>
  <c r="R134" i="2"/>
  <c r="BK140" i="2"/>
  <c r="J140" i="2" s="1"/>
  <c r="J68" i="2" s="1"/>
  <c r="BK88" i="3"/>
  <c r="BK87" i="3" s="1"/>
  <c r="F37" i="2"/>
  <c r="BD55" i="1" s="1"/>
  <c r="R95" i="2"/>
  <c r="R106" i="2"/>
  <c r="T106" i="2"/>
  <c r="T94" i="2" s="1"/>
  <c r="F36" i="3"/>
  <c r="BC56" i="1" s="1"/>
  <c r="BC54" i="1" s="1"/>
  <c r="F37" i="3"/>
  <c r="BD56" i="1" s="1"/>
  <c r="J33" i="4"/>
  <c r="AV57" i="1" s="1"/>
  <c r="F35" i="4"/>
  <c r="BB57" i="1" s="1"/>
  <c r="F37" i="4"/>
  <c r="BD57" i="1" s="1"/>
  <c r="R97" i="3"/>
  <c r="T123" i="2"/>
  <c r="R84" i="5"/>
  <c r="R83" i="5" s="1"/>
  <c r="R82" i="5" s="1"/>
  <c r="T84" i="5"/>
  <c r="T83" i="5" s="1"/>
  <c r="T82" i="5" s="1"/>
  <c r="P88" i="3"/>
  <c r="P87" i="3" s="1"/>
  <c r="R88" i="3"/>
  <c r="R87" i="3" s="1"/>
  <c r="J52" i="2"/>
  <c r="P140" i="2"/>
  <c r="T140" i="2"/>
  <c r="BK95" i="5"/>
  <c r="J95" i="5" s="1"/>
  <c r="J62" i="5" s="1"/>
  <c r="F36" i="5"/>
  <c r="BC58" i="1" s="1"/>
  <c r="F36" i="4"/>
  <c r="BC57" i="1" s="1"/>
  <c r="J33" i="3"/>
  <c r="AV56" i="1" s="1"/>
  <c r="F33" i="2"/>
  <c r="AZ55" i="1" s="1"/>
  <c r="BK106" i="2"/>
  <c r="J106" i="2" s="1"/>
  <c r="J62" i="2" s="1"/>
  <c r="BK134" i="2"/>
  <c r="BK95" i="2"/>
  <c r="F79" i="5"/>
  <c r="F55" i="3"/>
  <c r="J34" i="5"/>
  <c r="AW58" i="1" s="1"/>
  <c r="F37" i="5"/>
  <c r="BD58" i="1" s="1"/>
  <c r="F33" i="5"/>
  <c r="AZ58" i="1" s="1"/>
  <c r="F34" i="5"/>
  <c r="BA58" i="1" s="1"/>
  <c r="BK84" i="5"/>
  <c r="J84" i="5" s="1"/>
  <c r="J61" i="5" s="1"/>
  <c r="BK83" i="4"/>
  <c r="F34" i="4"/>
  <c r="BA57" i="1" s="1"/>
  <c r="BB54" i="1"/>
  <c r="J34" i="4"/>
  <c r="AW57" i="1" s="1"/>
  <c r="AT57" i="1" s="1"/>
  <c r="P161" i="2"/>
  <c r="J87" i="3"/>
  <c r="J60" i="3" s="1"/>
  <c r="J34" i="3"/>
  <c r="AW56" i="1" s="1"/>
  <c r="AT56" i="1" s="1"/>
  <c r="F34" i="3"/>
  <c r="BA56" i="1" s="1"/>
  <c r="J83" i="4"/>
  <c r="J61" i="4" s="1"/>
  <c r="BK82" i="4"/>
  <c r="J134" i="2"/>
  <c r="J67" i="2" s="1"/>
  <c r="BK123" i="2"/>
  <c r="J123" i="2" s="1"/>
  <c r="J64" i="2" s="1"/>
  <c r="J95" i="2"/>
  <c r="J61" i="2" s="1"/>
  <c r="J162" i="2"/>
  <c r="J70" i="2" s="1"/>
  <c r="BK161" i="2"/>
  <c r="J161" i="2" s="1"/>
  <c r="J69" i="2" s="1"/>
  <c r="J98" i="3"/>
  <c r="J63" i="3" s="1"/>
  <c r="BK97" i="3"/>
  <c r="J97" i="3" s="1"/>
  <c r="J62" i="3" s="1"/>
  <c r="P86" i="3"/>
  <c r="AU56" i="1" s="1"/>
  <c r="R86" i="3"/>
  <c r="AZ54" i="1"/>
  <c r="F34" i="2"/>
  <c r="BA55" i="1" s="1"/>
  <c r="T161" i="2"/>
  <c r="J88" i="3"/>
  <c r="J61" i="3" s="1"/>
  <c r="E48" i="4"/>
  <c r="F33" i="4"/>
  <c r="AZ57" i="1" s="1"/>
  <c r="J33" i="5"/>
  <c r="AV58" i="1" s="1"/>
  <c r="J34" i="2"/>
  <c r="AW55" i="1" s="1"/>
  <c r="AT55" i="1" s="1"/>
  <c r="BK94" i="2" l="1"/>
  <c r="R94" i="2"/>
  <c r="R93" i="2" s="1"/>
  <c r="T86" i="3"/>
  <c r="AT58" i="1"/>
  <c r="BD54" i="1"/>
  <c r="W33" i="1" s="1"/>
  <c r="BK83" i="5"/>
  <c r="J83" i="5" s="1"/>
  <c r="J60" i="5" s="1"/>
  <c r="BA54" i="1"/>
  <c r="W30" i="1" s="1"/>
  <c r="W32" i="1"/>
  <c r="AY54" i="1"/>
  <c r="J94" i="2"/>
  <c r="J60" i="2" s="1"/>
  <c r="BK93" i="2"/>
  <c r="J93" i="2" s="1"/>
  <c r="J82" i="4"/>
  <c r="J60" i="4" s="1"/>
  <c r="BK81" i="4"/>
  <c r="J81" i="4" s="1"/>
  <c r="BK86" i="3"/>
  <c r="J86" i="3" s="1"/>
  <c r="W29" i="1"/>
  <c r="AV54" i="1"/>
  <c r="T93" i="2"/>
  <c r="W31" i="1"/>
  <c r="AX54" i="1"/>
  <c r="BK82" i="5" l="1"/>
  <c r="J82" i="5" s="1"/>
  <c r="AW54" i="1"/>
  <c r="AK30" i="1" s="1"/>
  <c r="J59" i="2"/>
  <c r="J30" i="2"/>
  <c r="J59" i="3"/>
  <c r="J30" i="3"/>
  <c r="J59" i="4"/>
  <c r="J30" i="4"/>
  <c r="J59" i="5"/>
  <c r="J30" i="5"/>
  <c r="AK29" i="1"/>
  <c r="AT54" i="1"/>
  <c r="AG58" i="1" l="1"/>
  <c r="AN58" i="1" s="1"/>
  <c r="J39" i="5"/>
  <c r="AG56" i="1"/>
  <c r="AN56" i="1" s="1"/>
  <c r="J39" i="3"/>
  <c r="J39" i="4"/>
  <c r="AG57" i="1"/>
  <c r="AN57" i="1" s="1"/>
  <c r="AG55" i="1"/>
  <c r="J39" i="2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<sst xmlns="http://schemas.openxmlformats.org/spreadsheetml/2006/main" count="2765" uniqueCount="702">
  <si>
    <t>Export Komplet</t>
  </si>
  <si>
    <t>VZ</t>
  </si>
  <si>
    <t>2.0</t>
  </si>
  <si>
    <t>ZAMOK</t>
  </si>
  <si>
    <t>False</t>
  </si>
  <si>
    <t>{15f46da9-9801-4f93-a07c-926cdd4485ef}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</si>
  <si>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</si>
  <si>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</si>
  <si>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</si>
  <si>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</si>
  <si>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</si>
  <si>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</si>
  <si>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</si>
  <si>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</si>
  <si>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18-BB-ET_2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</si>
  <si>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</si>
  <si>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</si>
  <si>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Sociální bydlení Kovářská - II. ETAPA</t>
  </si>
  <si>
    <t>KSO:</t>
  </si>
  <si>
    <t/>
  </si>
  <si>
    <t>CC-CZ:</t>
  </si>
  <si>
    <t>Místo:</t>
  </si>
  <si>
    <t>Kovářská</t>
  </si>
  <si>
    <t>Datum:</t>
  </si>
  <si>
    <t>5. 6. 2018</t>
  </si>
  <si>
    <t>Zadavatel:</t>
  </si>
  <si>
    <t>IČ:</t>
  </si>
  <si>
    <t>MĚSTYS KOVÁŘSKÁ, Nám. j. Švermy 64 Kovářská</t>
  </si>
  <si>
    <t>DIČ:</t>
  </si>
  <si>
    <t>Uchazeč:</t>
  </si>
  <si>
    <t>Projektant:</t>
  </si>
  <si>
    <t>KAP atelier</t>
  </si>
  <si>
    <t>True</t>
  </si>
  <si>
    <t>Zpracovatel:</t>
  </si>
  <si>
    <t>Lukáš Novák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</si>
  <si>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</si>
  <si>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</si>
  <si>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</si>
  <si>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</si>
  <si>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</si>
  <si>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</si>
  <si>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</si>
  <si>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</si>
  <si>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</si>
  <si>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</si>
  <si>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</si>
  <si>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</si>
  <si>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</si>
  <si>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</si>
  <si>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</si>
  <si>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</si>
  <si>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</si>
  <si>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</si>
  <si>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</si>
  <si>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</si>
  <si>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</si>
  <si>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</si>
  <si>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</si>
  <si>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</si>
  <si>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</si>
  <si>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</si>
  <si>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</si>
  <si>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</si>
  <si>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</si>
  <si>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</si>
  <si>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</si>
  <si>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</si>
  <si>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</si>
  <si>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</si>
  <si>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</si>
  <si>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</si>
  <si>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</si>
  <si>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</si>
  <si>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</si>
  <si>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</si>
  <si>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</si>
  <si>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</si>
  <si>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Objekt</t>
  </si>
  <si>
    <t>STA</t>
  </si>
  <si>
    <t>1</t>
  </si>
  <si>
    <t>{295e5f2a-8cd4-4272-b22b-16ccb7fab427}</t>
  </si>
  <si>
    <t>SO02</t>
  </si>
  <si>
    <t xml:space="preserve">Zdravotně technické instalace </t>
  </si>
  <si>
    <t>{837910e6-c8e1-4fa5-9b4c-da65db6a5c17}</t>
  </si>
  <si>
    <t>SO03</t>
  </si>
  <si>
    <t>Vytápění</t>
  </si>
  <si>
    <t>{981a3cf2-1634-41ab-8616-d83d215f7ff9}</t>
  </si>
  <si>
    <t>SO05</t>
  </si>
  <si>
    <t>Silnoproud</t>
  </si>
  <si>
    <t>{85a0327d-9c90-44e0-9ebb-402db4d109a3}</t>
  </si>
  <si>
    <t>KRYCÍ LIST SOUPISU PRACÍ</t>
  </si>
  <si>
    <t>Objekt:</t>
  </si>
  <si>
    <t>SO01 -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</si>
  <si>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</si>
  <si>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</si>
  <si>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</si>
  <si>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</si>
  <si>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</si>
  <si>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</si>
  <si>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</si>
  <si>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</si>
  <si>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</si>
  <si>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722 - Zdravotechnika - vnitřní vodovod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</si>
  <si>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</si>
  <si>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</si>
  <si>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</si>
  <si>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</si>
  <si>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</si>
  <si>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</si>
  <si>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</si>
  <si>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</si>
  <si>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</si>
  <si>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</si>
  <si>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</si>
  <si>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</si>
  <si>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</si>
  <si>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</si>
  <si>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</si>
  <si>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</si>
  <si>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</si>
  <si>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</si>
  <si>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</si>
  <si>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</si>
  <si>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</si>
  <si>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</si>
  <si>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</si>
  <si>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</si>
  <si>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</si>
  <si>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</si>
  <si>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</si>
  <si>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</si>
  <si>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</si>
  <si>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m2</t>
  </si>
  <si>
    <t>CS ÚRS 2018 01</t>
  </si>
  <si>
    <t>4</t>
  </si>
  <si>
    <t>2</t>
  </si>
  <si>
    <t>986678500</t>
  </si>
  <si>
    <t>612311131</t>
  </si>
  <si>
    <t>Potažení vnitřních ploch štukem tloušťky do 3 mm svislých konstrukcí stěn</t>
  </si>
  <si>
    <t>432374980</t>
  </si>
  <si>
    <t>3</t>
  </si>
  <si>
    <t>612321121</t>
  </si>
  <si>
    <t>Omítka vápenocementová vnitřních ploch nanášená ručně jednovrstvá, tloušťky do 10 mm hladká svislých konstrukcí stěn</t>
  </si>
  <si>
    <t>685358704</t>
  </si>
  <si>
    <t>622142001</t>
  </si>
  <si>
    <t>Potažení vnějších ploch pletivem v ploše nebo pruzích, na plném podkladu sklovláknitým vtlačením do tmelu stěn</t>
  </si>
  <si>
    <t>689291720</t>
  </si>
  <si>
    <t>5</t>
  </si>
  <si>
    <t>622143003</t>
  </si>
  <si>
    <t>Montáž omítkových profilů plastových nebo pozinkovaných, upevněných vtlačením do podkladní vrstvy nebo přibitím rohových s tkaninou</t>
  </si>
  <si>
    <t>m</t>
  </si>
  <si>
    <t>1075094209</t>
  </si>
  <si>
    <t>M</t>
  </si>
  <si>
    <t>59051480</t>
  </si>
  <si>
    <t xml:space="preserve">profil rohový Al s tkaninou </t>
  </si>
  <si>
    <t>8</t>
  </si>
  <si>
    <t>938583112</t>
  </si>
  <si>
    <t>VV</t>
  </si>
  <si>
    <t>800*1,05 'Přepočtené koeficientem množství</t>
  </si>
  <si>
    <t>7</t>
  </si>
  <si>
    <t>622325103</t>
  </si>
  <si>
    <t>Oprava vápenocementové omítky vnějších ploch stupně členitosti 1 hladké stěn, v rozsahu opravované plochy přes 30 do 50%</t>
  </si>
  <si>
    <t>1598996364</t>
  </si>
  <si>
    <t>622381011</t>
  </si>
  <si>
    <t>Omítka tenkovrstvá minerální vnějších ploch probarvená, včetně penetrace podkladu zrnitá, tloušťky 1,5 mm stěn</t>
  </si>
  <si>
    <t>342495299</t>
  </si>
  <si>
    <t>9</t>
  </si>
  <si>
    <t>629991011</t>
  </si>
  <si>
    <t>Zakrytí vnějších ploch před znečištěním včetně pozdějšího odkrytí výplní otvorů a svislých ploch fólií přilepenou lepící páskou</t>
  </si>
  <si>
    <t>-261225075</t>
  </si>
  <si>
    <t>Ostatní konstrukce a práce, bourání</t>
  </si>
  <si>
    <t>10</t>
  </si>
  <si>
    <t>941211112</t>
  </si>
  <si>
    <t>Montáž lešení řadového rámového lehkého pracovního s podlahami s provozním zatížením tř. 3 do 200 kg/m2 šířky tř. SW06 přes 0,6 do 0,9 m, výšky přes 10 do 25 m</t>
  </si>
  <si>
    <t>-1194589699</t>
  </si>
  <si>
    <t>11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</si>
  <si>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</si>
  <si>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</si>
  <si>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-1341426929</t>
  </si>
  <si>
    <t>1600*60</t>
  </si>
  <si>
    <t>12</t>
  </si>
  <si>
    <t>941211812</t>
  </si>
  <si>
    <t>Demontáž lešení řadového rámového lehkého pracovního s provozním zatížením tř. 3 do 200 kg/m2 šířky tř. SW06 přes 0,6 do 0,9 m, výšky přes 10 do 25 m</t>
  </si>
  <si>
    <t>1108912763</t>
  </si>
  <si>
    <t>13</t>
  </si>
  <si>
    <t>949101112</t>
  </si>
  <si>
    <t>Lešení pomocné pracovní pro objekty pozemních staveb pro zatížení do 150 kg/m2, o výšce lešeňové podlahy přes 1,9 do 3,5 m</t>
  </si>
  <si>
    <t>1718310660</t>
  </si>
  <si>
    <t>14</t>
  </si>
  <si>
    <t>952901111</t>
  </si>
  <si>
    <t>Vyčištění budov nebo objektů před předáním do užívání budov bytové nebo občanské výstavby, světlé výšky podlaží do 4 m</t>
  </si>
  <si>
    <t>-595161218</t>
  </si>
  <si>
    <t>985131111</t>
  </si>
  <si>
    <t>Očištění ploch stěn, rubu kleneb a podlah tlakovou vodou</t>
  </si>
  <si>
    <t>-1790016694</t>
  </si>
  <si>
    <t>16</t>
  </si>
  <si>
    <t>R54163</t>
  </si>
  <si>
    <t>M+D Oprava rampy - vysokotlakým vodním paprskem tlak 70-140MPa, ocelová výztuž ubavena rzi obroušením, opatřena ochranným nátěrem, natažení vyrovnávací malty, celoá kce opatřena hydrofobním nátěrem</t>
  </si>
  <si>
    <t>kpl</t>
  </si>
  <si>
    <t>-873796410</t>
  </si>
  <si>
    <t>17</t>
  </si>
  <si>
    <t>R84163</t>
  </si>
  <si>
    <t>M+D - Přebroušení schodiště, vyspravění a nový nátěr</t>
  </si>
  <si>
    <t>774518928</t>
  </si>
  <si>
    <t>18</t>
  </si>
  <si>
    <t>r84513</t>
  </si>
  <si>
    <t>Opratření dveří ve vestibulu - panikovým kováním, včetně samozavírače</t>
  </si>
  <si>
    <t>-1291388763</t>
  </si>
  <si>
    <t>19</t>
  </si>
  <si>
    <t>R851</t>
  </si>
  <si>
    <t xml:space="preserve">M+D Nerezové zábradlí výšky 1,1m </t>
  </si>
  <si>
    <t>-1141954583</t>
  </si>
  <si>
    <t>20</t>
  </si>
  <si>
    <t>513R</t>
  </si>
  <si>
    <t>M+D hromosvod, antení prvky</t>
  </si>
  <si>
    <t>-1346912302</t>
  </si>
  <si>
    <t>44932112</t>
  </si>
  <si>
    <t xml:space="preserve">přístroj hasicí ruční práškový PG 6 </t>
  </si>
  <si>
    <t>kus</t>
  </si>
  <si>
    <t>1690108324</t>
  </si>
  <si>
    <t>22</t>
  </si>
  <si>
    <t>44932211</t>
  </si>
  <si>
    <t>přístroj hasicí ruční sněhový KS 5 BG</t>
  </si>
  <si>
    <t>2098554747</t>
  </si>
  <si>
    <t>998</t>
  </si>
  <si>
    <t>Přesun hmot</t>
  </si>
  <si>
    <t>23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</si>
  <si>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</si>
  <si>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</si>
  <si>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t</t>
  </si>
  <si>
    <t>-984837843</t>
  </si>
  <si>
    <t>PSV</t>
  </si>
  <si>
    <t>Práce a dodávky PSV</t>
  </si>
  <si>
    <t>722</t>
  </si>
  <si>
    <t>Zdravotechnika - vnitřní vodovod</t>
  </si>
  <si>
    <t>24</t>
  </si>
  <si>
    <t>722250143</t>
  </si>
  <si>
    <t>Požární příslušenství a armatury hydrantový systém s tvarově stálou hadicí prosklený D 25 x 30 m</t>
  </si>
  <si>
    <t>soubor</t>
  </si>
  <si>
    <t>-578075085</t>
  </si>
  <si>
    <t>766</t>
  </si>
  <si>
    <t>Konstrukce truhlářské</t>
  </si>
  <si>
    <t>25</t>
  </si>
  <si>
    <t>K008</t>
  </si>
  <si>
    <t>M+D - D2 - Dveře laminátové - CPL 800x1970, včetně kování a zárubně</t>
  </si>
  <si>
    <t>1583082152</t>
  </si>
  <si>
    <t>26</t>
  </si>
  <si>
    <t>K009</t>
  </si>
  <si>
    <t>M+D - D3 - Dveře laminátové - CPL 700x1970, včetně kování a zárubně</t>
  </si>
  <si>
    <t>-1361216635</t>
  </si>
  <si>
    <t>27</t>
  </si>
  <si>
    <t>K011</t>
  </si>
  <si>
    <t>M+D Dveře plastové dvoukřídlé 1380x1970mm, včetně kování a zárubně</t>
  </si>
  <si>
    <t>1053749916</t>
  </si>
  <si>
    <t>28</t>
  </si>
  <si>
    <t>K012</t>
  </si>
  <si>
    <t>M+D Dveře plastové dvoukřídlé 1530x1970mm, včetně kování a zárubně</t>
  </si>
  <si>
    <t>-1015540869</t>
  </si>
  <si>
    <t>29</t>
  </si>
  <si>
    <t>R132</t>
  </si>
  <si>
    <t xml:space="preserve">M+D Kuchyňská linka rovná </t>
  </si>
  <si>
    <t>632081395</t>
  </si>
  <si>
    <t>30</t>
  </si>
  <si>
    <t>R840123</t>
  </si>
  <si>
    <t xml:space="preserve">M+D Kuchyňská linka rohová </t>
  </si>
  <si>
    <t>220487923</t>
  </si>
  <si>
    <t>31</t>
  </si>
  <si>
    <t>998766102</t>
  </si>
  <si>
    <t>Přesun hmot pro konstrukce truhlářské stanovený z hmotnosti přesunovaného materiálu vodorovná dopravní vzdálenost do 50 m v objektech výšky přes 6 do 12 m</t>
  </si>
  <si>
    <t>-1683741705</t>
  </si>
  <si>
    <t>783</t>
  </si>
  <si>
    <t>Dokončovací práce - nátěry</t>
  </si>
  <si>
    <t>32</t>
  </si>
  <si>
    <t>783401311</t>
  </si>
  <si>
    <t>Příprava podkladu klempířských konstrukcí před provedením nátěru odmaštěním odmašťovačem vodou ředitelným</t>
  </si>
  <si>
    <t>-1349266369</t>
  </si>
  <si>
    <t>33</t>
  </si>
  <si>
    <t>783414203</t>
  </si>
  <si>
    <t>Základní antikorozní nátěr klempířských konstrukcí jednonásobný syntetický samozákladující</t>
  </si>
  <si>
    <t>958921692</t>
  </si>
  <si>
    <t>34</t>
  </si>
  <si>
    <t>783415101</t>
  </si>
  <si>
    <t>Mezinátěr klempířských konstrukcí jednonásobný syntetický standardní</t>
  </si>
  <si>
    <t>-1567255176</t>
  </si>
  <si>
    <t>35</t>
  </si>
  <si>
    <t>783417101</t>
  </si>
  <si>
    <t>Krycí nátěr (email) klempířských konstrukcí jednonásobný syntetický standardní</t>
  </si>
  <si>
    <t>-695593487</t>
  </si>
  <si>
    <t>36</t>
  </si>
  <si>
    <t>783491003</t>
  </si>
  <si>
    <t>Příplatek k ceně nátěru klempířských konstrukcí jednonásobného, za provedení ve sklonu střechy přes 30 do 60°</t>
  </si>
  <si>
    <t>-1509115862</t>
  </si>
  <si>
    <t>784</t>
  </si>
  <si>
    <t>Dokončovací práce - malby a tapety</t>
  </si>
  <si>
    <t>37</t>
  </si>
  <si>
    <t>784111001</t>
  </si>
  <si>
    <t>Oprášení (ometení) podkladu v místnostech výšky do 3,80 m</t>
  </si>
  <si>
    <t>280139549</t>
  </si>
  <si>
    <t>1.np</t>
  </si>
  <si>
    <t>1710,36</t>
  </si>
  <si>
    <t>1.PP</t>
  </si>
  <si>
    <t>420+55,55</t>
  </si>
  <si>
    <t>2.NP</t>
  </si>
  <si>
    <t>1190+523</t>
  </si>
  <si>
    <t>Součet</t>
  </si>
  <si>
    <t>38</t>
  </si>
  <si>
    <t>784121001</t>
  </si>
  <si>
    <t>Oškrabání malby v místnostech výšky do 3,80 m</t>
  </si>
  <si>
    <t>1940356087</t>
  </si>
  <si>
    <t>328*3,62</t>
  </si>
  <si>
    <t>523</t>
  </si>
  <si>
    <t>39</t>
  </si>
  <si>
    <t>784181101</t>
  </si>
  <si>
    <t>Penetrace podkladu jednonásobná základní akrylátová v místnostech výšky do 3,80 m</t>
  </si>
  <si>
    <t>-681838494</t>
  </si>
  <si>
    <t>40</t>
  </si>
  <si>
    <t>784211001</t>
  </si>
  <si>
    <t>Malby z malířských směsí otěruvzdorných za mokra jednonásobné, bílé za mokra otěruvzdorné výborně v místnostech výšky do 3,80 m</t>
  </si>
  <si>
    <t>-1087935619</t>
  </si>
  <si>
    <t>41</t>
  </si>
  <si>
    <t>784211101</t>
  </si>
  <si>
    <t>Malby z malířských směsí otěruvzdorných za mokra dvojnásobné, bílé za mokra otěruvzdorné výborně v místnostech výšky do 3,80 m</t>
  </si>
  <si>
    <t>-505177728</t>
  </si>
  <si>
    <t>VRN</t>
  </si>
  <si>
    <t>Vedlejší rozpočtové náklady</t>
  </si>
  <si>
    <t>VRN1</t>
  </si>
  <si>
    <t>Průzkumné, geodetické a projektové práce</t>
  </si>
  <si>
    <t>42</t>
  </si>
  <si>
    <t>012002000</t>
  </si>
  <si>
    <t>Vytyčení, zameření stavby</t>
  </si>
  <si>
    <t>1024</t>
  </si>
  <si>
    <t>304830998</t>
  </si>
  <si>
    <t>43</t>
  </si>
  <si>
    <t>013254000</t>
  </si>
  <si>
    <t>Průzkumné, geodetické a projektové práce projektové práce dokumentace stavby (výkresová a textová) skutečného provedení stavby</t>
  </si>
  <si>
    <t>672668402</t>
  </si>
  <si>
    <t>VRN3</t>
  </si>
  <si>
    <t>Zařízení staveniště</t>
  </si>
  <si>
    <t>44</t>
  </si>
  <si>
    <t>030001000.1</t>
  </si>
  <si>
    <t xml:space="preserve">Zařízení staveniště (Zajištění vody, elektro, vytápění objektu po dobu stavby, ostraha, oplocení staveniště, dopravní značení, stavební buňky a pod.) </t>
  </si>
  <si>
    <t>-1053522567</t>
  </si>
  <si>
    <t>VRN4</t>
  </si>
  <si>
    <t>Inženýrská činnost</t>
  </si>
  <si>
    <t>45</t>
  </si>
  <si>
    <t>045002000</t>
  </si>
  <si>
    <t>Hlavní tituly průvodních činností a nákladů inženýrská činnost kompletační a koordinační činnost</t>
  </si>
  <si>
    <t>1320434558</t>
  </si>
  <si>
    <t>VRN9</t>
  </si>
  <si>
    <t>Ostatní náklady</t>
  </si>
  <si>
    <t>46</t>
  </si>
  <si>
    <t>090001000.1</t>
  </si>
  <si>
    <t xml:space="preserve">Posudky, měření, kontrolní a revizní zkoušky stávajících a nově vybudovaných konstrukcí a objektů_x000D_
_x000D_
</t>
  </si>
  <si>
    <t>2116580638</t>
  </si>
  <si>
    <t xml:space="preserve">SO02 - Zdravotně technické instalace </t>
  </si>
  <si>
    <t xml:space="preserve">    725 - Zdravotechnika - zařizovací předměty</t>
  </si>
  <si>
    <t>725</t>
  </si>
  <si>
    <t>Zdravotechnika - zařizovací předměty</t>
  </si>
  <si>
    <t>725112171</t>
  </si>
  <si>
    <t>Zařízení záchodů kombi klozety s hlubokým splachováním odpad vodorovný</t>
  </si>
  <si>
    <t>-1389083182</t>
  </si>
  <si>
    <t>725211602</t>
  </si>
  <si>
    <t>Umyvadla keramická bez výtokových armatur se zápachovou uzávěrkou připevněná na stěnu šrouby bílá bez sloupu nebo krytu na sifon 550 mm</t>
  </si>
  <si>
    <t>2137446602</t>
  </si>
  <si>
    <t>725222116</t>
  </si>
  <si>
    <t>Vany bez výtokových armatur akrylátové se zápachovou uzávěrkou klasické 1700x700 mm</t>
  </si>
  <si>
    <t>747245395</t>
  </si>
  <si>
    <t>725311121</t>
  </si>
  <si>
    <t>Dřezy bez výtokových armatur jednoduché se zápachovou uzávěrkou nerezové s odkapávací plochou 560x480 mm a miskou</t>
  </si>
  <si>
    <t>2015830955</t>
  </si>
  <si>
    <t>725821323</t>
  </si>
  <si>
    <t>Baterie dřezové nástěnné klasické s otáčivým kulatým ústím a délkou ramínka 300 mm</t>
  </si>
  <si>
    <t>-1215105275</t>
  </si>
  <si>
    <t>725822612</t>
  </si>
  <si>
    <t>Baterie umyvadlové stojánkové pákové s výpustí</t>
  </si>
  <si>
    <t>-1775316250</t>
  </si>
  <si>
    <t>725831313</t>
  </si>
  <si>
    <t>Baterie vanové nástěnné pákové s příslušenstvím a pohyblivým držákem</t>
  </si>
  <si>
    <t>-1744369959</t>
  </si>
  <si>
    <t>998725102</t>
  </si>
  <si>
    <t>Přesun hmot pro zařizovací předměty stanovený z hmotnosti přesunovaného materiálu vodorovná dopravní vzdálenost do 50 m v objektech výšky přes 6 do 12 m</t>
  </si>
  <si>
    <t>-1664281854</t>
  </si>
  <si>
    <t>CS ÚRS 2017 01</t>
  </si>
  <si>
    <t>-1931697476</t>
  </si>
  <si>
    <t>-1399948619</t>
  </si>
  <si>
    <t>-2126125643</t>
  </si>
  <si>
    <t>-939312999</t>
  </si>
  <si>
    <t>-704986504</t>
  </si>
  <si>
    <t>SO03 - Vytápění</t>
  </si>
  <si>
    <t>OST - Ostatní</t>
  </si>
  <si>
    <t xml:space="preserve">    02 - Desková tělesa</t>
  </si>
  <si>
    <t>OST</t>
  </si>
  <si>
    <t>Ostatní</t>
  </si>
  <si>
    <t>02</t>
  </si>
  <si>
    <t>Desková tělesa</t>
  </si>
  <si>
    <t>K033</t>
  </si>
  <si>
    <t>RADIK 21 VK 900/400 (White RAL 9016)</t>
  </si>
  <si>
    <t>ks</t>
  </si>
  <si>
    <t>512</t>
  </si>
  <si>
    <t>1043228958</t>
  </si>
  <si>
    <t>K034</t>
  </si>
  <si>
    <t>RADIK 22 VK 600/1000 (White RAL 9016)</t>
  </si>
  <si>
    <t>-29905729</t>
  </si>
  <si>
    <t>K035</t>
  </si>
  <si>
    <t>RADIK 22 VK 600/1100 (White RAL 9016)</t>
  </si>
  <si>
    <t>-547461336</t>
  </si>
  <si>
    <t>K036</t>
  </si>
  <si>
    <t>RADIK 22 VK 600/1200 (White RAL 9016)</t>
  </si>
  <si>
    <t>-1225156131</t>
  </si>
  <si>
    <t>K037</t>
  </si>
  <si>
    <t>RADIK 33 VK 600/900 (White RAL 9016)</t>
  </si>
  <si>
    <t>-1701982719</t>
  </si>
  <si>
    <t>K038</t>
  </si>
  <si>
    <t>RADIK 33 VK 600/1000 (White RAL 9016)</t>
  </si>
  <si>
    <t>1846366006</t>
  </si>
  <si>
    <t>K039</t>
  </si>
  <si>
    <t>RADIK 33 VK 600/1100 (White RAL 9016)</t>
  </si>
  <si>
    <t>591041764</t>
  </si>
  <si>
    <t>K040</t>
  </si>
  <si>
    <t>RADIK 33 VK 600/1400 (White RAL 9016)</t>
  </si>
  <si>
    <t>-1846953551</t>
  </si>
  <si>
    <t>K043</t>
  </si>
  <si>
    <t>Šroubení VK přímé R387 1/2" x 18 vč. termostattické hlavice</t>
  </si>
  <si>
    <t>-809291509</t>
  </si>
  <si>
    <t>SO05 - Silnoproud</t>
  </si>
  <si>
    <t xml:space="preserve">    01 - Elektroinstalace</t>
  </si>
  <si>
    <t xml:space="preserve">    02 - Hromosvod a uzemnění</t>
  </si>
  <si>
    <t>01</t>
  </si>
  <si>
    <t>Elektroinstalace</t>
  </si>
  <si>
    <t>K108</t>
  </si>
  <si>
    <t>Přístroj přepínače střídavého; řazení 6, 6So (1, 1So)</t>
  </si>
  <si>
    <t>1428480737</t>
  </si>
  <si>
    <t>K109</t>
  </si>
  <si>
    <t>Přístroj spínače jednopólového; řazení 1, 1So</t>
  </si>
  <si>
    <t>-83740347</t>
  </si>
  <si>
    <t>K080</t>
  </si>
  <si>
    <t>Kryt spínače kolébkového; b. bílá</t>
  </si>
  <si>
    <t>-1377678667</t>
  </si>
  <si>
    <t>K081</t>
  </si>
  <si>
    <t>Rámeček pro elektroinstalační přístroje, jednonásobný; b. bílá</t>
  </si>
  <si>
    <t>1464028469</t>
  </si>
  <si>
    <t>K110</t>
  </si>
  <si>
    <t>Zásuvka jednonásobná, s ochranným kolíkem; řazení 2P+PE; b. bílá</t>
  </si>
  <si>
    <t>1497352303</t>
  </si>
  <si>
    <t>K111</t>
  </si>
  <si>
    <t>Zásuvka datová</t>
  </si>
  <si>
    <t>160549954</t>
  </si>
  <si>
    <t>K112</t>
  </si>
  <si>
    <t>Zásuvka anténní</t>
  </si>
  <si>
    <t>1914944150</t>
  </si>
  <si>
    <t>K115</t>
  </si>
  <si>
    <t>LED svítidlo přisazené, IP20, s čidlem pohybu</t>
  </si>
  <si>
    <t>1946628446</t>
  </si>
  <si>
    <t>K116</t>
  </si>
  <si>
    <t>"Nouzové svítidlo, IP20, doba svícení při výpadku 1 hodina</t>
  </si>
  <si>
    <t>-898259899</t>
  </si>
  <si>
    <t>48</t>
  </si>
  <si>
    <t>K136</t>
  </si>
  <si>
    <t>Revize, měření osvětlení</t>
  </si>
  <si>
    <t>1011189734</t>
  </si>
  <si>
    <t>Hromosvod a uzemnění</t>
  </si>
  <si>
    <t>49</t>
  </si>
  <si>
    <t>K137</t>
  </si>
  <si>
    <t>OCELOVÝ DRÁT POZINKOVANÝ Drát 8 drát ø 8mm(0,40kg/m), pevně</t>
  </si>
  <si>
    <t>-1392600407</t>
  </si>
  <si>
    <t>50</t>
  </si>
  <si>
    <t>K138</t>
  </si>
  <si>
    <t>OCELOVÝ DRÁT POZINKOVANÝ Drát 10 drát ø 10mm(0,62kg/m), pevně</t>
  </si>
  <si>
    <t>1597653366</t>
  </si>
  <si>
    <t>51</t>
  </si>
  <si>
    <t>K139</t>
  </si>
  <si>
    <t>SK křížová</t>
  </si>
  <si>
    <t>1699001250</t>
  </si>
  <si>
    <t>52</t>
  </si>
  <si>
    <t>K140</t>
  </si>
  <si>
    <t>SJ 1 k jímací tyči,D=18</t>
  </si>
  <si>
    <t>897013077</t>
  </si>
  <si>
    <t>53</t>
  </si>
  <si>
    <t>K141</t>
  </si>
  <si>
    <t>SZb zkušební - litinová</t>
  </si>
  <si>
    <t>535315932</t>
  </si>
  <si>
    <t>54</t>
  </si>
  <si>
    <t>K142</t>
  </si>
  <si>
    <t>SOa na okapové žlaby</t>
  </si>
  <si>
    <t>1700913883</t>
  </si>
  <si>
    <t>55</t>
  </si>
  <si>
    <t>K143</t>
  </si>
  <si>
    <t>SR 3b svorka páska-drát</t>
  </si>
  <si>
    <t>-1322735183</t>
  </si>
  <si>
    <t>56</t>
  </si>
  <si>
    <t>K144</t>
  </si>
  <si>
    <t>Štítek 1 štítek označení 1</t>
  </si>
  <si>
    <t>-1217228097</t>
  </si>
  <si>
    <t>57</t>
  </si>
  <si>
    <t>K145</t>
  </si>
  <si>
    <t>OU 2,0 ochranný úhelník, L 2000mm</t>
  </si>
  <si>
    <t>374736745</t>
  </si>
  <si>
    <t>58</t>
  </si>
  <si>
    <t>K146</t>
  </si>
  <si>
    <t>DOUa-25 držák ochranného úhelníku, L 250mm</t>
  </si>
  <si>
    <t>-1337433146</t>
  </si>
  <si>
    <t>59</t>
  </si>
  <si>
    <t>K147</t>
  </si>
  <si>
    <t>PV1a-25 do dřeva nebo zdiva, L 250mm</t>
  </si>
  <si>
    <t>-1021868219</t>
  </si>
  <si>
    <t>60</t>
  </si>
  <si>
    <t>K148</t>
  </si>
  <si>
    <t>PV21c na ploché střechy, plast se štěrkovou výplní ø 144mm</t>
  </si>
  <si>
    <t>-483712970</t>
  </si>
  <si>
    <t>61</t>
  </si>
  <si>
    <t>K149</t>
  </si>
  <si>
    <t>JR 1,0 s rovným koncem, L 1000mm</t>
  </si>
  <si>
    <t>-1909154549</t>
  </si>
  <si>
    <t>62</t>
  </si>
  <si>
    <t>R52</t>
  </si>
  <si>
    <t>Doprava, přesun hmot a PPV</t>
  </si>
  <si>
    <t>-1478304046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</si>
  <si>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</si>
  <si>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</si>
  <si>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</si>
  <si>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</si>
  <si>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</si>
  <si>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</si>
  <si>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</si>
  <si>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</si>
  <si>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</si>
  <si>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</si>
  <si>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</si>
  <si>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</si>
  <si>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</si>
  <si>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</si>
  <si>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</si>
  <si>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</si>
  <si>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</si>
  <si>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</si>
  <si>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</si>
  <si>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</si>
  <si>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</si>
  <si>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</si>
  <si>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</si>
  <si>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</si>
  <si>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</si>
  <si>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</si>
  <si>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</si>
  <si>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</si>
  <si>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</si>
  <si>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</si>
  <si>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</si>
  <si>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</si>
  <si>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</si>
  <si>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</si>
  <si>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</si>
  <si>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</si>
  <si>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</si>
  <si>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</si>
  <si>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</si>
  <si>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</si>
  <si>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</si>
  <si>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</si>
  <si>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</si>
  <si>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</si>
  <si>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</si>
  <si>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</si>
  <si>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</si>
  <si>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</si>
  <si>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</si>
  <si>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</si>
  <si>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</si>
  <si>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</si>
  <si>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</si>
  <si>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</si>
  <si>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</si>
  <si>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</si>
  <si>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</si>
  <si>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</si>
  <si>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</si>
  <si>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</si>
  <si>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</si>
  <si>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</si>
  <si>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</si>
  <si>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</si>
  <si>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</si>
  <si>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</si>
  <si>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</si>
  <si>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</si>
  <si>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</si>
  <si>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</si>
  <si>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</si>
  <si>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</si>
  <si>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</si>
  <si>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</si>
  <si>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</si>
  <si>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</si>
  <si>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</si>
  <si>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</si>
  <si>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</si>
  <si>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</si>
  <si>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</si>
  <si>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</si>
  <si>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</si>
  <si>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</si>
  <si>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</si>
  <si>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</si>
  <si>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</si>
  <si>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</si>
  <si>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</si>
  <si>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</si>
  <si>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</si>
  <si>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</si>
  <si>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</si>
  <si>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</si>
  <si>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</si>
  <si>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</si>
  <si>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</si>
  <si>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</si>
  <si>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</si>
  <si>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</si>
  <si>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</si>
  <si>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</si>
  <si>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</si>
  <si>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</si>
  <si>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</si>
  <si>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</si>
  <si>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</si>
  <si>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</si>
  <si>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</si>
  <si>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</si>
  <si>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</si>
  <si>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</si>
  <si>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</si>
  <si>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</si>
  <si>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</si>
  <si>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</si>
  <si>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</si>
  <si>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</si>
  <si>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</si>
  <si>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</si>
  <si>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</si>
  <si>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</si>
  <si>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</si>
  <si>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</si>
  <si>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</si>
  <si>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</si>
  <si>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</si>
  <si>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</si>
  <si>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</si>
  <si>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</si>
  <si>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</si>
  <si>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</si>
  <si>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</si>
  <si>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</si>
  <si>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</si>
  <si>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</si>
  <si>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</si>
  <si>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</si>
  <si>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</si>
  <si>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</si>
  <si>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</si>
  <si>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</si>
  <si>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</si>
  <si>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</si>
  <si>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</si>
  <si>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</si>
  <si>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</si>
  <si>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</si>
  <si>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</si>
  <si>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</si>
  <si>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</si>
  <si>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</si>
  <si>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</si>
  <si>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</si>
  <si>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</si>
  <si>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</si>
  <si>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</si>
  <si>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</si>
  <si>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</si>
  <si>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</si>
  <si>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</si>
  <si>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</si>
  <si>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</si>
  <si>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</si>
  <si>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</si>
  <si>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</si>
  <si>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</si>
  <si>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</si>
  <si>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</si>
  <si>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</si>
  <si>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</si>
  <si>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</si>
  <si>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</si>
  <si>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</si>
  <si>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</si>
  <si>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</si>
  <si>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</si>
  <si>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</si>
  <si>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</si>
  <si>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</si>
  <si>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</si>
  <si>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</si>
  <si>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SWH STAVBY, s.r.o.</t>
  </si>
  <si>
    <t>CZ25487027</t>
  </si>
  <si>
    <t>25487027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</si>
</sst>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  <font>
      <sz val="8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3" fillId="0" borderId="0" applyNumberFormat="0" applyFill="0" applyBorder="0" applyAlignment="0" applyProtection="0"/>
    <xf numFmtId="0" fontId="45" fillId="0" borderId="27"/>
    <xf numFmtId="0" fontId="43" fillId="0" borderId="27" applyNumberFormat="0" applyFill="0" applyBorder="0" applyAlignment="0" applyProtection="0"/>
    <xf numFmtId="0" fontId="45" fillId="0" borderId="27"/>
  </cellStyleXfs>
  <cellXfs count="3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7" xfId="0" applyFont="1" applyBorder="1" applyAlignment="1">
      <alignment vertical="center"/>
    </xf>
    <xf numFmtId="49" fontId="39" fillId="0" borderId="27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27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27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top"/>
    </xf>
    <xf numFmtId="0" fontId="39" fillId="0" borderId="27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27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27" xfId="0" applyBorder="1" applyAlignment="1">
      <alignment vertical="top"/>
    </xf>
    <xf numFmtId="49" fontId="39" fillId="0" borderId="27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6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4" fontId="21" fillId="2" borderId="22" xfId="2" applyNumberFormat="1" applyFont="1" applyFill="1" applyBorder="1" applyAlignment="1" applyProtection="1">
      <alignment vertical="center"/>
      <protection locked="0"/>
    </xf>
    <xf numFmtId="0" fontId="8" fillId="0" borderId="27" xfId="4" applyFont="1" applyAlignment="1" applyProtection="1">
      <protection locked="0"/>
    </xf>
    <xf numFmtId="4" fontId="21" fillId="2" borderId="22" xfId="4" applyNumberFormat="1" applyFont="1" applyFill="1" applyBorder="1" applyAlignment="1" applyProtection="1">
      <alignment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1" fillId="4" borderId="6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9" fillId="0" borderId="27" xfId="0" applyFont="1" applyBorder="1" applyAlignment="1">
      <alignment horizontal="left" vertical="top"/>
    </xf>
    <xf numFmtId="0" fontId="37" fillId="0" borderId="27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27" xfId="0" applyFont="1" applyBorder="1" applyAlignment="1">
      <alignment horizontal="left" vertical="center"/>
    </xf>
    <xf numFmtId="0" fontId="37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 wrapText="1"/>
    </xf>
    <xf numFmtId="49" fontId="39" fillId="0" borderId="27" xfId="0" applyNumberFormat="1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</cellXfs>
  <cellStyles count="5">
    <cellStyle name="Hypertextový odkaz" xfId="1" builtinId="8"/>
    <cellStyle name="Hypertextový odkaz 2" xfId="3" xr:uid="{4B32E3B5-8673-4C1B-B633-40B2D9797693}"/>
    <cellStyle name="Normální" xfId="0" builtinId="0" customBuiltin="1"/>
    <cellStyle name="Normální 2" xfId="2" xr:uid="{0AA87867-C109-402B-B4A4-A3A9A955ACA7}"/>
    <cellStyle name="Normální 3" xfId="4" xr:uid="{B5573FCA-4EA6-4547-BAA7-3CA303CE4DC8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workbookViewId="0">
      <selection activeCell="AR20" sqref="AR20"/>
    </sheetView>
  </sheetViews>
  <sheetFormatPr baseColWidth="10" defaultColWidth="8.75" defaultRowHeight="11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7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65" t="s">
        <v>14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22"/>
      <c r="AQ5" s="22"/>
      <c r="AR5" s="20"/>
      <c r="BE5" s="350" t="s">
        <v>15</v>
      </c>
      <c r="BS5" s="17" t="s">
        <v>6</v>
      </c>
    </row>
    <row r="6" spans="1:74" ht="37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67" t="s">
        <v>17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22"/>
      <c r="AQ6" s="22"/>
      <c r="AR6" s="20"/>
      <c r="BE6" s="351"/>
      <c r="BS6" s="17" t="s">
        <v>6</v>
      </c>
    </row>
    <row r="7" spans="1:74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51"/>
      <c r="BS7" s="17" t="s">
        <v>6</v>
      </c>
    </row>
    <row r="8" spans="1:74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51"/>
      <c r="BS8" s="17" t="s">
        <v>6</v>
      </c>
    </row>
    <row r="9" spans="1:74" ht="14.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51"/>
      <c r="BS9" s="17" t="s">
        <v>6</v>
      </c>
    </row>
    <row r="10" spans="1:74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51"/>
      <c r="BS10" s="17" t="s">
        <v>6</v>
      </c>
    </row>
    <row r="11" spans="1:74" ht="18.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51"/>
      <c r="BS11" s="17" t="s">
        <v>6</v>
      </c>
    </row>
    <row r="12" spans="1:74" ht="7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1"/>
      <c r="BS12" s="17" t="s">
        <v>6</v>
      </c>
    </row>
    <row r="13" spans="1:74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701</v>
      </c>
      <c r="AO13" s="22"/>
      <c r="AP13" s="22"/>
      <c r="AQ13" s="22"/>
      <c r="AR13" s="20"/>
      <c r="BE13" s="351"/>
      <c r="BS13" s="17" t="s">
        <v>6</v>
      </c>
    </row>
    <row r="14" spans="1:74" ht="13">
      <c r="B14" s="21"/>
      <c r="C14" s="22"/>
      <c r="D14" s="22"/>
      <c r="E14" s="362" t="s">
        <v>699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29" t="s">
        <v>28</v>
      </c>
      <c r="AL14" s="22"/>
      <c r="AM14" s="22"/>
      <c r="AN14" s="31" t="s">
        <v>700</v>
      </c>
      <c r="AO14" s="22"/>
      <c r="AP14" s="22"/>
      <c r="AQ14" s="22"/>
      <c r="AR14" s="20"/>
      <c r="BE14" s="351"/>
      <c r="BS14" s="17" t="s">
        <v>6</v>
      </c>
    </row>
    <row r="15" spans="1:74" ht="7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1"/>
      <c r="BS15" s="17" t="s">
        <v>4</v>
      </c>
    </row>
    <row r="16" spans="1:74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51"/>
      <c r="BS16" s="17" t="s">
        <v>4</v>
      </c>
    </row>
    <row r="17" spans="1:71" ht="18.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51"/>
      <c r="BS17" s="17" t="s">
        <v>32</v>
      </c>
    </row>
    <row r="18" spans="1:71" ht="7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1"/>
      <c r="BS18" s="17" t="s">
        <v>6</v>
      </c>
    </row>
    <row r="19" spans="1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51"/>
      <c r="BS19" s="17" t="s">
        <v>6</v>
      </c>
    </row>
    <row r="20" spans="1:71" ht="18.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51"/>
      <c r="BS20" s="17" t="s">
        <v>4</v>
      </c>
    </row>
    <row r="21" spans="1:71" ht="7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1"/>
    </row>
    <row r="22" spans="1:7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1"/>
    </row>
    <row r="23" spans="1:71" ht="47.25" customHeight="1">
      <c r="B23" s="21"/>
      <c r="C23" s="22"/>
      <c r="D23" s="22"/>
      <c r="E23" s="364" t="s">
        <v>36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22"/>
      <c r="AP23" s="22"/>
      <c r="AQ23" s="22"/>
      <c r="AR23" s="20"/>
      <c r="BE23" s="351"/>
    </row>
    <row r="24" spans="1:71" ht="7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1"/>
    </row>
    <row r="25" spans="1:71" ht="7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51"/>
    </row>
    <row r="26" spans="1:71" s="1" customFormat="1" ht="26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3">
        <f>ROUND(AG54,2)</f>
        <v>4225273.1900000004</v>
      </c>
      <c r="AL26" s="354"/>
      <c r="AM26" s="354"/>
      <c r="AN26" s="354"/>
      <c r="AO26" s="354"/>
      <c r="AP26" s="36"/>
      <c r="AQ26" s="36"/>
      <c r="AR26" s="39"/>
      <c r="BE26" s="351"/>
    </row>
    <row r="27" spans="1:71" s="1" customFormat="1" ht="7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51"/>
    </row>
    <row r="28" spans="1:71" s="1" customFormat="1" ht="13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55" t="s">
        <v>38</v>
      </c>
      <c r="M28" s="355"/>
      <c r="N28" s="355"/>
      <c r="O28" s="355"/>
      <c r="P28" s="355"/>
      <c r="Q28" s="36"/>
      <c r="R28" s="36"/>
      <c r="S28" s="36"/>
      <c r="T28" s="36"/>
      <c r="U28" s="36"/>
      <c r="V28" s="36"/>
      <c r="W28" s="355" t="s">
        <v>39</v>
      </c>
      <c r="X28" s="355"/>
      <c r="Y28" s="355"/>
      <c r="Z28" s="355"/>
      <c r="AA28" s="355"/>
      <c r="AB28" s="355"/>
      <c r="AC28" s="355"/>
      <c r="AD28" s="355"/>
      <c r="AE28" s="355"/>
      <c r="AF28" s="36"/>
      <c r="AG28" s="36"/>
      <c r="AH28" s="36"/>
      <c r="AI28" s="36"/>
      <c r="AJ28" s="36"/>
      <c r="AK28" s="355" t="s">
        <v>40</v>
      </c>
      <c r="AL28" s="355"/>
      <c r="AM28" s="355"/>
      <c r="AN28" s="355"/>
      <c r="AO28" s="355"/>
      <c r="AP28" s="36"/>
      <c r="AQ28" s="36"/>
      <c r="AR28" s="39"/>
      <c r="BE28" s="351"/>
    </row>
    <row r="29" spans="1:71" s="2" customFormat="1" ht="14.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68">
        <v>0.21</v>
      </c>
      <c r="M29" s="357"/>
      <c r="N29" s="357"/>
      <c r="O29" s="357"/>
      <c r="P29" s="357"/>
      <c r="Q29" s="41"/>
      <c r="R29" s="41"/>
      <c r="S29" s="41"/>
      <c r="T29" s="41"/>
      <c r="U29" s="41"/>
      <c r="V29" s="41"/>
      <c r="W29" s="356">
        <f>ROUND(AZ54, 2)</f>
        <v>0</v>
      </c>
      <c r="X29" s="357"/>
      <c r="Y29" s="357"/>
      <c r="Z29" s="357"/>
      <c r="AA29" s="357"/>
      <c r="AB29" s="357"/>
      <c r="AC29" s="357"/>
      <c r="AD29" s="357"/>
      <c r="AE29" s="357"/>
      <c r="AF29" s="41"/>
      <c r="AG29" s="41"/>
      <c r="AH29" s="41"/>
      <c r="AI29" s="41"/>
      <c r="AJ29" s="41"/>
      <c r="AK29" s="356">
        <f>ROUND(AV54, 2)</f>
        <v>0</v>
      </c>
      <c r="AL29" s="357"/>
      <c r="AM29" s="357"/>
      <c r="AN29" s="357"/>
      <c r="AO29" s="357"/>
      <c r="AP29" s="41"/>
      <c r="AQ29" s="41"/>
      <c r="AR29" s="42"/>
      <c r="BE29" s="352"/>
    </row>
    <row r="30" spans="1:71" s="2" customFormat="1" ht="14.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68">
        <v>0.15</v>
      </c>
      <c r="M30" s="357"/>
      <c r="N30" s="357"/>
      <c r="O30" s="357"/>
      <c r="P30" s="357"/>
      <c r="Q30" s="41"/>
      <c r="R30" s="41"/>
      <c r="S30" s="41"/>
      <c r="T30" s="41"/>
      <c r="U30" s="41"/>
      <c r="V30" s="41"/>
      <c r="W30" s="356">
        <f>ROUND(BA54, 2)</f>
        <v>4225273.1900000004</v>
      </c>
      <c r="X30" s="357"/>
      <c r="Y30" s="357"/>
      <c r="Z30" s="357"/>
      <c r="AA30" s="357"/>
      <c r="AB30" s="357"/>
      <c r="AC30" s="357"/>
      <c r="AD30" s="357"/>
      <c r="AE30" s="357"/>
      <c r="AF30" s="41"/>
      <c r="AG30" s="41"/>
      <c r="AH30" s="41"/>
      <c r="AI30" s="41"/>
      <c r="AJ30" s="41"/>
      <c r="AK30" s="356">
        <f>ROUND(AW54, 2)</f>
        <v>633790.98</v>
      </c>
      <c r="AL30" s="357"/>
      <c r="AM30" s="357"/>
      <c r="AN30" s="357"/>
      <c r="AO30" s="357"/>
      <c r="AP30" s="41"/>
      <c r="AQ30" s="41"/>
      <c r="AR30" s="42"/>
      <c r="BE30" s="352"/>
    </row>
    <row r="31" spans="1:71" s="2" customFormat="1" ht="14.5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68">
        <v>0.21</v>
      </c>
      <c r="M31" s="357"/>
      <c r="N31" s="357"/>
      <c r="O31" s="357"/>
      <c r="P31" s="357"/>
      <c r="Q31" s="41"/>
      <c r="R31" s="41"/>
      <c r="S31" s="41"/>
      <c r="T31" s="41"/>
      <c r="U31" s="41"/>
      <c r="V31" s="41"/>
      <c r="W31" s="356">
        <f>ROUND(BB54, 2)</f>
        <v>0</v>
      </c>
      <c r="X31" s="357"/>
      <c r="Y31" s="357"/>
      <c r="Z31" s="357"/>
      <c r="AA31" s="357"/>
      <c r="AB31" s="357"/>
      <c r="AC31" s="357"/>
      <c r="AD31" s="357"/>
      <c r="AE31" s="357"/>
      <c r="AF31" s="41"/>
      <c r="AG31" s="41"/>
      <c r="AH31" s="41"/>
      <c r="AI31" s="41"/>
      <c r="AJ31" s="41"/>
      <c r="AK31" s="356">
        <v>0</v>
      </c>
      <c r="AL31" s="357"/>
      <c r="AM31" s="357"/>
      <c r="AN31" s="357"/>
      <c r="AO31" s="357"/>
      <c r="AP31" s="41"/>
      <c r="AQ31" s="41"/>
      <c r="AR31" s="42"/>
      <c r="BE31" s="352"/>
    </row>
    <row r="32" spans="1:71" s="2" customFormat="1" ht="14.5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68">
        <v>0.15</v>
      </c>
      <c r="M32" s="357"/>
      <c r="N32" s="357"/>
      <c r="O32" s="357"/>
      <c r="P32" s="357"/>
      <c r="Q32" s="41"/>
      <c r="R32" s="41"/>
      <c r="S32" s="41"/>
      <c r="T32" s="41"/>
      <c r="U32" s="41"/>
      <c r="V32" s="41"/>
      <c r="W32" s="356">
        <f>ROUND(BC54, 2)</f>
        <v>0</v>
      </c>
      <c r="X32" s="357"/>
      <c r="Y32" s="357"/>
      <c r="Z32" s="357"/>
      <c r="AA32" s="357"/>
      <c r="AB32" s="357"/>
      <c r="AC32" s="357"/>
      <c r="AD32" s="357"/>
      <c r="AE32" s="357"/>
      <c r="AF32" s="41"/>
      <c r="AG32" s="41"/>
      <c r="AH32" s="41"/>
      <c r="AI32" s="41"/>
      <c r="AJ32" s="41"/>
      <c r="AK32" s="356">
        <v>0</v>
      </c>
      <c r="AL32" s="357"/>
      <c r="AM32" s="357"/>
      <c r="AN32" s="357"/>
      <c r="AO32" s="357"/>
      <c r="AP32" s="41"/>
      <c r="AQ32" s="41"/>
      <c r="AR32" s="42"/>
      <c r="BE32" s="352"/>
    </row>
    <row r="33" spans="1:57" s="2" customFormat="1" ht="14.5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68">
        <v>0</v>
      </c>
      <c r="M33" s="357"/>
      <c r="N33" s="357"/>
      <c r="O33" s="357"/>
      <c r="P33" s="357"/>
      <c r="Q33" s="41"/>
      <c r="R33" s="41"/>
      <c r="S33" s="41"/>
      <c r="T33" s="41"/>
      <c r="U33" s="41"/>
      <c r="V33" s="41"/>
      <c r="W33" s="356">
        <f>ROUND(BD54, 2)</f>
        <v>0</v>
      </c>
      <c r="X33" s="357"/>
      <c r="Y33" s="357"/>
      <c r="Z33" s="357"/>
      <c r="AA33" s="357"/>
      <c r="AB33" s="357"/>
      <c r="AC33" s="357"/>
      <c r="AD33" s="357"/>
      <c r="AE33" s="357"/>
      <c r="AF33" s="41"/>
      <c r="AG33" s="41"/>
      <c r="AH33" s="41"/>
      <c r="AI33" s="41"/>
      <c r="AJ33" s="41"/>
      <c r="AK33" s="356">
        <v>0</v>
      </c>
      <c r="AL33" s="357"/>
      <c r="AM33" s="357"/>
      <c r="AN33" s="357"/>
      <c r="AO33" s="357"/>
      <c r="AP33" s="41"/>
      <c r="AQ33" s="41"/>
      <c r="AR33" s="42"/>
    </row>
    <row r="34" spans="1:57" s="1" customFormat="1" ht="7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1" customFormat="1" ht="26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47" t="s">
        <v>49</v>
      </c>
      <c r="Y35" s="348"/>
      <c r="Z35" s="348"/>
      <c r="AA35" s="348"/>
      <c r="AB35" s="348"/>
      <c r="AC35" s="45"/>
      <c r="AD35" s="45"/>
      <c r="AE35" s="45"/>
      <c r="AF35" s="45"/>
      <c r="AG35" s="45"/>
      <c r="AH35" s="45"/>
      <c r="AI35" s="45"/>
      <c r="AJ35" s="45"/>
      <c r="AK35" s="358">
        <f>SUM(AK26:AK33)</f>
        <v>4859064.17</v>
      </c>
      <c r="AL35" s="348"/>
      <c r="AM35" s="348"/>
      <c r="AN35" s="348"/>
      <c r="AO35" s="359"/>
      <c r="AP35" s="43"/>
      <c r="AQ35" s="43"/>
      <c r="AR35" s="39"/>
      <c r="BE35" s="34"/>
    </row>
    <row r="36" spans="1:57" s="1" customFormat="1" ht="7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1" customFormat="1" ht="7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1" customFormat="1" ht="7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1" customFormat="1" ht="25" customHeight="1">
      <c r="A42" s="34"/>
      <c r="B42" s="35"/>
      <c r="C42" s="23" t="s">
        <v>50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1" customFormat="1" ht="7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3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18-BB-ET_2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4" customFormat="1" ht="37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45" t="str">
        <f>K6</f>
        <v>Sociální bydlení Kovářská - II. ETAPA</v>
      </c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56"/>
      <c r="AQ45" s="56"/>
      <c r="AR45" s="57"/>
    </row>
    <row r="46" spans="1:57" s="1" customFormat="1" ht="7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1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Kovářská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44" t="str">
        <f>IF(AN8= "","",AN8)</f>
        <v>5. 6. 2018</v>
      </c>
      <c r="AN47" s="344"/>
      <c r="AO47" s="36"/>
      <c r="AP47" s="36"/>
      <c r="AQ47" s="36"/>
      <c r="AR47" s="39"/>
      <c r="BE47" s="34"/>
    </row>
    <row r="48" spans="1:57" s="1" customFormat="1" ht="7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1" s="1" customFormat="1" ht="15.25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>MĚSTYS KOVÁŘSKÁ, Nám. j. Švermy 64 Kovářská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41" t="str">
        <f>IF(E17="","",E17)</f>
        <v>KAP atelier</v>
      </c>
      <c r="AN49" s="342"/>
      <c r="AO49" s="342"/>
      <c r="AP49" s="342"/>
      <c r="AQ49" s="36"/>
      <c r="AR49" s="39"/>
      <c r="AS49" s="329" t="s">
        <v>51</v>
      </c>
      <c r="AT49" s="33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1" s="1" customFormat="1" ht="15.25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>SWH STAVBY, s.r.o.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33</v>
      </c>
      <c r="AJ50" s="36"/>
      <c r="AK50" s="36"/>
      <c r="AL50" s="36"/>
      <c r="AM50" s="341" t="str">
        <f>IF(E20="","",E20)</f>
        <v>Lukáš Novák</v>
      </c>
      <c r="AN50" s="342"/>
      <c r="AO50" s="342"/>
      <c r="AP50" s="342"/>
      <c r="AQ50" s="36"/>
      <c r="AR50" s="39"/>
      <c r="AS50" s="331"/>
      <c r="AT50" s="33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1" s="1" customFormat="1" ht="10.7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3"/>
      <c r="AT51" s="33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1" s="1" customFormat="1" ht="29.25" customHeight="1">
      <c r="A52" s="34"/>
      <c r="B52" s="35"/>
      <c r="C52" s="361" t="s">
        <v>52</v>
      </c>
      <c r="D52" s="340"/>
      <c r="E52" s="340"/>
      <c r="F52" s="340"/>
      <c r="G52" s="340"/>
      <c r="H52" s="66"/>
      <c r="I52" s="343" t="s">
        <v>53</v>
      </c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39" t="s">
        <v>54</v>
      </c>
      <c r="AH52" s="340"/>
      <c r="AI52" s="340"/>
      <c r="AJ52" s="340"/>
      <c r="AK52" s="340"/>
      <c r="AL52" s="340"/>
      <c r="AM52" s="340"/>
      <c r="AN52" s="343" t="s">
        <v>55</v>
      </c>
      <c r="AO52" s="340"/>
      <c r="AP52" s="340"/>
      <c r="AQ52" s="67" t="s">
        <v>56</v>
      </c>
      <c r="AR52" s="39"/>
      <c r="AS52" s="68" t="s">
        <v>57</v>
      </c>
      <c r="AT52" s="69" t="s">
        <v>58</v>
      </c>
      <c r="AU52" s="69" t="s">
        <v>59</v>
      </c>
      <c r="AV52" s="69" t="s">
        <v>60</v>
      </c>
      <c r="AW52" s="69" t="s">
        <v>61</v>
      </c>
      <c r="AX52" s="69" t="s">
        <v>62</v>
      </c>
      <c r="AY52" s="69" t="s">
        <v>63</v>
      </c>
      <c r="AZ52" s="69" t="s">
        <v>64</v>
      </c>
      <c r="BA52" s="69" t="s">
        <v>65</v>
      </c>
      <c r="BB52" s="69" t="s">
        <v>66</v>
      </c>
      <c r="BC52" s="69" t="s">
        <v>67</v>
      </c>
      <c r="BD52" s="70" t="s">
        <v>68</v>
      </c>
      <c r="BE52" s="34"/>
    </row>
    <row r="53" spans="1:91" s="1" customFormat="1" ht="10.7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1" s="5" customFormat="1" ht="32.5" customHeight="1">
      <c r="B54" s="74"/>
      <c r="C54" s="75" t="s">
        <v>69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7">
        <f>ROUND(SUM(AG55:AG58),2)</f>
        <v>4225273.1900000004</v>
      </c>
      <c r="AH54" s="337"/>
      <c r="AI54" s="337"/>
      <c r="AJ54" s="337"/>
      <c r="AK54" s="337"/>
      <c r="AL54" s="337"/>
      <c r="AM54" s="337"/>
      <c r="AN54" s="338">
        <f>SUM(AG54,AT54)</f>
        <v>4859064.17</v>
      </c>
      <c r="AO54" s="338"/>
      <c r="AP54" s="338"/>
      <c r="AQ54" s="78" t="s">
        <v>19</v>
      </c>
      <c r="AR54" s="79"/>
      <c r="AS54" s="80">
        <f>ROUND(SUM(AS55:AS58),2)</f>
        <v>0</v>
      </c>
      <c r="AT54" s="81">
        <f>ROUND(SUM(AV54:AW54),2)</f>
        <v>633790.98</v>
      </c>
      <c r="AU54" s="82">
        <f>ROUND(SUM(AU55:AU58),5)</f>
        <v>0</v>
      </c>
      <c r="AV54" s="81">
        <f>ROUND(AZ54*L29,2)</f>
        <v>0</v>
      </c>
      <c r="AW54" s="81">
        <f>ROUND(BA54*L30,2)</f>
        <v>633790.98</v>
      </c>
      <c r="AX54" s="81">
        <f>ROUND(BB54*L29,2)</f>
        <v>0</v>
      </c>
      <c r="AY54" s="81">
        <f>ROUND(BC54*L30,2)</f>
        <v>0</v>
      </c>
      <c r="AZ54" s="81">
        <f>ROUND(SUM(AZ55:AZ58),2)</f>
        <v>0</v>
      </c>
      <c r="BA54" s="81">
        <f>ROUND(SUM(BA55:BA58),2)</f>
        <v>4225273.1900000004</v>
      </c>
      <c r="BB54" s="81">
        <f>ROUND(SUM(BB55:BB58),2)</f>
        <v>0</v>
      </c>
      <c r="BC54" s="81">
        <f>ROUND(SUM(BC55:BC58),2)</f>
        <v>0</v>
      </c>
      <c r="BD54" s="83">
        <f>ROUND(SUM(BD55:BD58),2)</f>
        <v>0</v>
      </c>
      <c r="BS54" s="84" t="s">
        <v>70</v>
      </c>
      <c r="BT54" s="84" t="s">
        <v>71</v>
      </c>
      <c r="BU54" s="85" t="s">
        <v>72</v>
      </c>
      <c r="BV54" s="84" t="s">
        <v>73</v>
      </c>
      <c r="BW54" s="84" t="s">
        <v>5</v>
      </c>
      <c r="BX54" s="84" t="s">
        <v>74</v>
      </c>
      <c r="CL54" s="84" t="s">
        <v>19</v>
      </c>
    </row>
    <row r="55" spans="1:91" s="6" customFormat="1" ht="16.5" customHeight="1">
      <c r="A55" s="86" t="s">
        <v>75</v>
      </c>
      <c r="B55" s="87"/>
      <c r="C55" s="88"/>
      <c r="D55" s="360" t="s">
        <v>76</v>
      </c>
      <c r="E55" s="360"/>
      <c r="F55" s="360"/>
      <c r="G55" s="360"/>
      <c r="H55" s="360"/>
      <c r="I55" s="89"/>
      <c r="J55" s="360" t="s">
        <v>77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35">
        <f>'SO01 - Objekt'!J30</f>
        <v>3349473.99</v>
      </c>
      <c r="AH55" s="336"/>
      <c r="AI55" s="336"/>
      <c r="AJ55" s="336"/>
      <c r="AK55" s="336"/>
      <c r="AL55" s="336"/>
      <c r="AM55" s="336"/>
      <c r="AN55" s="335">
        <f>SUM(AG55,AT55)</f>
        <v>3851895.0900000003</v>
      </c>
      <c r="AO55" s="336"/>
      <c r="AP55" s="336"/>
      <c r="AQ55" s="90" t="s">
        <v>78</v>
      </c>
      <c r="AR55" s="91"/>
      <c r="AS55" s="92">
        <v>0</v>
      </c>
      <c r="AT55" s="93">
        <f>ROUND(SUM(AV55:AW55),2)</f>
        <v>502421.1</v>
      </c>
      <c r="AU55" s="94">
        <f>'SO01 - Objekt'!P93</f>
        <v>0</v>
      </c>
      <c r="AV55" s="93">
        <f>'SO01 - Objekt'!J33</f>
        <v>0</v>
      </c>
      <c r="AW55" s="93">
        <f>'SO01 - Objekt'!J34</f>
        <v>502421.1</v>
      </c>
      <c r="AX55" s="93">
        <f>'SO01 - Objekt'!J35</f>
        <v>0</v>
      </c>
      <c r="AY55" s="93">
        <f>'SO01 - Objekt'!J36</f>
        <v>0</v>
      </c>
      <c r="AZ55" s="93">
        <f>'SO01 - Objekt'!F33</f>
        <v>0</v>
      </c>
      <c r="BA55" s="93">
        <f>'SO01 - Objekt'!F34</f>
        <v>3349473.99</v>
      </c>
      <c r="BB55" s="93">
        <f>'SO01 - Objekt'!F35</f>
        <v>0</v>
      </c>
      <c r="BC55" s="93">
        <f>'SO01 - Objekt'!F36</f>
        <v>0</v>
      </c>
      <c r="BD55" s="95">
        <f>'SO01 - Objekt'!F37</f>
        <v>0</v>
      </c>
      <c r="BT55" s="96" t="s">
        <v>79</v>
      </c>
      <c r="BV55" s="96" t="s">
        <v>73</v>
      </c>
      <c r="BW55" s="96" t="s">
        <v>80</v>
      </c>
      <c r="BX55" s="96" t="s">
        <v>5</v>
      </c>
      <c r="CL55" s="96" t="s">
        <v>19</v>
      </c>
      <c r="CM55" s="96" t="s">
        <v>79</v>
      </c>
    </row>
    <row r="56" spans="1:91" s="6" customFormat="1" ht="16.5" customHeight="1">
      <c r="A56" s="86" t="s">
        <v>75</v>
      </c>
      <c r="B56" s="87"/>
      <c r="C56" s="88"/>
      <c r="D56" s="360" t="s">
        <v>81</v>
      </c>
      <c r="E56" s="360"/>
      <c r="F56" s="360"/>
      <c r="G56" s="360"/>
      <c r="H56" s="360"/>
      <c r="I56" s="89"/>
      <c r="J56" s="360" t="s">
        <v>82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35">
        <f>'SO02 - Zdravotně technick...'!J30</f>
        <v>321945.36</v>
      </c>
      <c r="AH56" s="336"/>
      <c r="AI56" s="336"/>
      <c r="AJ56" s="336"/>
      <c r="AK56" s="336"/>
      <c r="AL56" s="336"/>
      <c r="AM56" s="336"/>
      <c r="AN56" s="335">
        <f>SUM(AG56,AT56)</f>
        <v>370237.16</v>
      </c>
      <c r="AO56" s="336"/>
      <c r="AP56" s="336"/>
      <c r="AQ56" s="90" t="s">
        <v>78</v>
      </c>
      <c r="AR56" s="91"/>
      <c r="AS56" s="92">
        <v>0</v>
      </c>
      <c r="AT56" s="93">
        <f>ROUND(SUM(AV56:AW56),2)</f>
        <v>48291.8</v>
      </c>
      <c r="AU56" s="94">
        <f>'SO02 - Zdravotně technick...'!P86</f>
        <v>0</v>
      </c>
      <c r="AV56" s="93">
        <f>'SO02 - Zdravotně technick...'!J33</f>
        <v>0</v>
      </c>
      <c r="AW56" s="93">
        <f>'SO02 - Zdravotně technick...'!J34</f>
        <v>48291.8</v>
      </c>
      <c r="AX56" s="93">
        <f>'SO02 - Zdravotně technick...'!J35</f>
        <v>0</v>
      </c>
      <c r="AY56" s="93">
        <f>'SO02 - Zdravotně technick...'!J36</f>
        <v>0</v>
      </c>
      <c r="AZ56" s="93">
        <f>'SO02 - Zdravotně technick...'!F33</f>
        <v>0</v>
      </c>
      <c r="BA56" s="93">
        <f>'SO02 - Zdravotně technick...'!F34</f>
        <v>321945.36</v>
      </c>
      <c r="BB56" s="93">
        <f>'SO02 - Zdravotně technick...'!F35</f>
        <v>0</v>
      </c>
      <c r="BC56" s="93">
        <f>'SO02 - Zdravotně technick...'!F36</f>
        <v>0</v>
      </c>
      <c r="BD56" s="95">
        <f>'SO02 - Zdravotně technick...'!F37</f>
        <v>0</v>
      </c>
      <c r="BT56" s="96" t="s">
        <v>79</v>
      </c>
      <c r="BV56" s="96" t="s">
        <v>73</v>
      </c>
      <c r="BW56" s="96" t="s">
        <v>83</v>
      </c>
      <c r="BX56" s="96" t="s">
        <v>5</v>
      </c>
      <c r="CL56" s="96" t="s">
        <v>19</v>
      </c>
      <c r="CM56" s="96" t="s">
        <v>79</v>
      </c>
    </row>
    <row r="57" spans="1:91" s="6" customFormat="1" ht="16.5" customHeight="1">
      <c r="A57" s="86" t="s">
        <v>75</v>
      </c>
      <c r="B57" s="87"/>
      <c r="C57" s="88"/>
      <c r="D57" s="360" t="s">
        <v>84</v>
      </c>
      <c r="E57" s="360"/>
      <c r="F57" s="360"/>
      <c r="G57" s="360"/>
      <c r="H57" s="360"/>
      <c r="I57" s="89"/>
      <c r="J57" s="360" t="s">
        <v>85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35">
        <f>'SO03 - Vytápění'!J30</f>
        <v>371120.12</v>
      </c>
      <c r="AH57" s="336"/>
      <c r="AI57" s="336"/>
      <c r="AJ57" s="336"/>
      <c r="AK57" s="336"/>
      <c r="AL57" s="336"/>
      <c r="AM57" s="336"/>
      <c r="AN57" s="335">
        <f>SUM(AG57,AT57)</f>
        <v>426788.14</v>
      </c>
      <c r="AO57" s="336"/>
      <c r="AP57" s="336"/>
      <c r="AQ57" s="90" t="s">
        <v>78</v>
      </c>
      <c r="AR57" s="91"/>
      <c r="AS57" s="92">
        <v>0</v>
      </c>
      <c r="AT57" s="93">
        <f>ROUND(SUM(AV57:AW57),2)</f>
        <v>55668.02</v>
      </c>
      <c r="AU57" s="94">
        <f>'SO03 - Vytápění'!P81</f>
        <v>0</v>
      </c>
      <c r="AV57" s="93">
        <f>'SO03 - Vytápění'!J33</f>
        <v>0</v>
      </c>
      <c r="AW57" s="93">
        <f>'SO03 - Vytápění'!J34</f>
        <v>55668.02</v>
      </c>
      <c r="AX57" s="93">
        <f>'SO03 - Vytápění'!J35</f>
        <v>0</v>
      </c>
      <c r="AY57" s="93">
        <f>'SO03 - Vytápění'!J36</f>
        <v>0</v>
      </c>
      <c r="AZ57" s="93">
        <f>'SO03 - Vytápění'!F33</f>
        <v>0</v>
      </c>
      <c r="BA57" s="93">
        <f>'SO03 - Vytápění'!F34</f>
        <v>371120.12</v>
      </c>
      <c r="BB57" s="93">
        <f>'SO03 - Vytápění'!F35</f>
        <v>0</v>
      </c>
      <c r="BC57" s="93">
        <f>'SO03 - Vytápění'!F36</f>
        <v>0</v>
      </c>
      <c r="BD57" s="95">
        <f>'SO03 - Vytápění'!F37</f>
        <v>0</v>
      </c>
      <c r="BT57" s="96" t="s">
        <v>79</v>
      </c>
      <c r="BV57" s="96" t="s">
        <v>73</v>
      </c>
      <c r="BW57" s="96" t="s">
        <v>86</v>
      </c>
      <c r="BX57" s="96" t="s">
        <v>5</v>
      </c>
      <c r="CL57" s="96" t="s">
        <v>19</v>
      </c>
      <c r="CM57" s="96" t="s">
        <v>79</v>
      </c>
    </row>
    <row r="58" spans="1:91" s="6" customFormat="1" ht="16.5" customHeight="1">
      <c r="A58" s="86" t="s">
        <v>75</v>
      </c>
      <c r="B58" s="87"/>
      <c r="C58" s="88"/>
      <c r="D58" s="360" t="s">
        <v>87</v>
      </c>
      <c r="E58" s="360"/>
      <c r="F58" s="360"/>
      <c r="G58" s="360"/>
      <c r="H58" s="360"/>
      <c r="I58" s="89"/>
      <c r="J58" s="360" t="s">
        <v>88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35">
        <f>'SO05 - Silnoproud'!J30</f>
        <v>182733.72</v>
      </c>
      <c r="AH58" s="336"/>
      <c r="AI58" s="336"/>
      <c r="AJ58" s="336"/>
      <c r="AK58" s="336"/>
      <c r="AL58" s="336"/>
      <c r="AM58" s="336"/>
      <c r="AN58" s="335">
        <f>SUM(AG58,AT58)</f>
        <v>210143.78</v>
      </c>
      <c r="AO58" s="336"/>
      <c r="AP58" s="336"/>
      <c r="AQ58" s="90" t="s">
        <v>78</v>
      </c>
      <c r="AR58" s="91"/>
      <c r="AS58" s="97">
        <v>0</v>
      </c>
      <c r="AT58" s="98">
        <f>ROUND(SUM(AV58:AW58),2)</f>
        <v>27410.06</v>
      </c>
      <c r="AU58" s="99">
        <f>'SO05 - Silnoproud'!P82</f>
        <v>0</v>
      </c>
      <c r="AV58" s="98">
        <f>'SO05 - Silnoproud'!J33</f>
        <v>0</v>
      </c>
      <c r="AW58" s="98">
        <f>'SO05 - Silnoproud'!J34</f>
        <v>27410.06</v>
      </c>
      <c r="AX58" s="98">
        <f>'SO05 - Silnoproud'!J35</f>
        <v>0</v>
      </c>
      <c r="AY58" s="98">
        <f>'SO05 - Silnoproud'!J36</f>
        <v>0</v>
      </c>
      <c r="AZ58" s="98">
        <f>'SO05 - Silnoproud'!F33</f>
        <v>0</v>
      </c>
      <c r="BA58" s="98">
        <f>'SO05 - Silnoproud'!F34</f>
        <v>182733.72</v>
      </c>
      <c r="BB58" s="98">
        <f>'SO05 - Silnoproud'!F35</f>
        <v>0</v>
      </c>
      <c r="BC58" s="98">
        <f>'SO05 - Silnoproud'!F36</f>
        <v>0</v>
      </c>
      <c r="BD58" s="100">
        <f>'SO05 - Silnoproud'!F37</f>
        <v>0</v>
      </c>
      <c r="BT58" s="96" t="s">
        <v>79</v>
      </c>
      <c r="BV58" s="96" t="s">
        <v>73</v>
      </c>
      <c r="BW58" s="96" t="s">
        <v>89</v>
      </c>
      <c r="BX58" s="96" t="s">
        <v>5</v>
      </c>
      <c r="CL58" s="96" t="s">
        <v>19</v>
      </c>
      <c r="CM58" s="96" t="s">
        <v>79</v>
      </c>
    </row>
    <row r="59" spans="1:91" s="1" customFormat="1" ht="30" customHeight="1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9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91" s="1" customFormat="1" ht="7" customHeight="1">
      <c r="A60" s="34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39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sheetProtection password="CC35" sheet="1" objects="1" scenarios="1" formatColumns="0" formatRows="0"/>
  <mergeCells count="54">
    <mergeCell ref="K5:AO5"/>
    <mergeCell ref="K6:AO6"/>
    <mergeCell ref="J57:AF57"/>
    <mergeCell ref="L28:P28"/>
    <mergeCell ref="L33:P33"/>
    <mergeCell ref="L31:P31"/>
    <mergeCell ref="W28:AE28"/>
    <mergeCell ref="W29:AE29"/>
    <mergeCell ref="L29:P29"/>
    <mergeCell ref="L30:P30"/>
    <mergeCell ref="W30:AE30"/>
    <mergeCell ref="W31:AE31"/>
    <mergeCell ref="L32:P32"/>
    <mergeCell ref="W32:AE32"/>
    <mergeCell ref="J58:AF58"/>
    <mergeCell ref="D56:H56"/>
    <mergeCell ref="D57:H57"/>
    <mergeCell ref="D58:H58"/>
    <mergeCell ref="C52:G52"/>
    <mergeCell ref="I52:AF52"/>
    <mergeCell ref="D55:H55"/>
    <mergeCell ref="J55:AF55"/>
    <mergeCell ref="J56:AF56"/>
    <mergeCell ref="AM47:AN47"/>
    <mergeCell ref="L45:AO45"/>
    <mergeCell ref="X35:AB35"/>
    <mergeCell ref="AR2:BE2"/>
    <mergeCell ref="BE5:BE32"/>
    <mergeCell ref="AK26:AO26"/>
    <mergeCell ref="AK28:AO28"/>
    <mergeCell ref="AK29:AO29"/>
    <mergeCell ref="AK30:AO30"/>
    <mergeCell ref="W33:AE33"/>
    <mergeCell ref="AK35:AO35"/>
    <mergeCell ref="AK32:AO32"/>
    <mergeCell ref="AK33:AO33"/>
    <mergeCell ref="AK31:AO31"/>
    <mergeCell ref="E14:AJ14"/>
    <mergeCell ref="E23:AN23"/>
    <mergeCell ref="AS49:AT51"/>
    <mergeCell ref="AN58:AP58"/>
    <mergeCell ref="AN57:AP57"/>
    <mergeCell ref="AG58:AM58"/>
    <mergeCell ref="AG54:AM54"/>
    <mergeCell ref="AN54:AP54"/>
    <mergeCell ref="AG52:AM52"/>
    <mergeCell ref="AM50:AP50"/>
    <mergeCell ref="AM49:AP49"/>
    <mergeCell ref="AN52:AP52"/>
    <mergeCell ref="AG55:AM55"/>
    <mergeCell ref="AN55:AP55"/>
    <mergeCell ref="AG56:AM56"/>
    <mergeCell ref="AN56:AP56"/>
    <mergeCell ref="AG57:AM57"/>
  </mergeCells>
  <hyperlinks>
    <hyperlink ref="A55" location="'SO01 - Objekt'!C2" display="/" xr:uid="{00000000-0004-0000-0000-000000000000}"/>
    <hyperlink ref="A56" location="'SO02 - Zdravotně technick...'!C2" display="/" xr:uid="{00000000-0004-0000-0000-000001000000}"/>
    <hyperlink ref="A57" location="'SO03 - Vytápění'!C2" display="/" xr:uid="{00000000-0004-0000-0000-000002000000}"/>
    <hyperlink ref="A58" location="'SO05 - Silnoproud'!C2" display="/" xr:uid="{00000000-0004-0000-0000-000003000000}"/>
  </hyperlinks>
  <pageMargins left="0.39374999999999999" right="0.39374999999999999" top="0.39374999999999999" bottom="0.39374999999999999" header="0" footer="0"/>
  <pageSetup paperSize="9" scale="75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1"/>
  <sheetViews>
    <sheetView showGridLines="0" topLeftCell="A86" workbookViewId="0">
      <selection activeCell="V97" sqref="V97"/>
    </sheetView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7" customWidth="1"/>
    <col min="8" max="8" width="11.5" customWidth="1"/>
    <col min="9" max="9" width="20.25" style="101" customWidth="1"/>
    <col min="10" max="11" width="20.2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1:46" ht="37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7" t="s">
        <v>80</v>
      </c>
    </row>
    <row r="3" spans="1:46" ht="7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79</v>
      </c>
    </row>
    <row r="4" spans="1:46" ht="25" customHeight="1">
      <c r="B4" s="20"/>
      <c r="D4" s="105" t="s">
        <v>90</v>
      </c>
      <c r="L4" s="20"/>
      <c r="M4" s="106" t="s">
        <v>10</v>
      </c>
      <c r="AT4" s="17" t="s">
        <v>4</v>
      </c>
    </row>
    <row r="5" spans="1:46" ht="7" customHeight="1">
      <c r="B5" s="20"/>
      <c r="L5" s="20"/>
    </row>
    <row r="6" spans="1:46" ht="12" customHeight="1">
      <c r="B6" s="20"/>
      <c r="D6" s="107" t="s">
        <v>16</v>
      </c>
      <c r="L6" s="20"/>
    </row>
    <row r="7" spans="1:46" ht="16.5" customHeight="1">
      <c r="B7" s="20"/>
      <c r="E7" s="372" t="str">
        <f>'Rekapitulace stavby'!K6</f>
        <v>Sociální bydlení Kovářská - II. ETAPA</v>
      </c>
      <c r="F7" s="373"/>
      <c r="G7" s="373"/>
      <c r="H7" s="373"/>
      <c r="L7" s="20"/>
    </row>
    <row r="8" spans="1:46" s="1" customFormat="1" ht="12" customHeight="1">
      <c r="A8" s="34"/>
      <c r="B8" s="39"/>
      <c r="C8" s="34"/>
      <c r="D8" s="107" t="s">
        <v>91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74" t="s">
        <v>92</v>
      </c>
      <c r="F9" s="375"/>
      <c r="G9" s="375"/>
      <c r="H9" s="375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5. 6. 2018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75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7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25487027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76" t="str">
        <f>'Rekapitulace stavby'!E14</f>
        <v>SWH STAVBY, s.r.o.</v>
      </c>
      <c r="F18" s="377"/>
      <c r="G18" s="377"/>
      <c r="H18" s="377"/>
      <c r="I18" s="111" t="s">
        <v>28</v>
      </c>
      <c r="J18" s="30" t="str">
        <f>'Rekapitulace stavby'!AN14</f>
        <v>CZ25487027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7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07" t="s">
        <v>30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7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07" t="s">
        <v>33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7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13"/>
      <c r="B27" s="114"/>
      <c r="C27" s="113"/>
      <c r="D27" s="113"/>
      <c r="E27" s="378" t="s">
        <v>19</v>
      </c>
      <c r="F27" s="378"/>
      <c r="G27" s="378"/>
      <c r="H27" s="378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1" customFormat="1" ht="7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7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2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ROUND(J93, 2)</f>
        <v>3349473.99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7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5" customHeight="1">
      <c r="A33" s="34"/>
      <c r="B33" s="39"/>
      <c r="C33" s="34"/>
      <c r="D33" s="123" t="s">
        <v>41</v>
      </c>
      <c r="E33" s="107" t="s">
        <v>42</v>
      </c>
      <c r="F33" s="124">
        <f>ROUND((SUM(BE93:BE170)),  2)</f>
        <v>0</v>
      </c>
      <c r="G33" s="34"/>
      <c r="H33" s="34"/>
      <c r="I33" s="125">
        <v>0.21</v>
      </c>
      <c r="J33" s="124">
        <f>ROUND(((SUM(BE93:BE170))*I33),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5" customHeight="1">
      <c r="A34" s="34"/>
      <c r="B34" s="39"/>
      <c r="C34" s="34"/>
      <c r="D34" s="34"/>
      <c r="E34" s="107" t="s">
        <v>43</v>
      </c>
      <c r="F34" s="124">
        <f>ROUND((SUM(BF93:BF170)),  2)</f>
        <v>3349473.99</v>
      </c>
      <c r="G34" s="34"/>
      <c r="H34" s="34"/>
      <c r="I34" s="125">
        <v>0.15</v>
      </c>
      <c r="J34" s="124">
        <f>ROUND(((SUM(BF93:BF170))*I34),  2)</f>
        <v>502421.1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5" hidden="1" customHeight="1">
      <c r="A35" s="34"/>
      <c r="B35" s="39"/>
      <c r="C35" s="34"/>
      <c r="D35" s="34"/>
      <c r="E35" s="107" t="s">
        <v>44</v>
      </c>
      <c r="F35" s="124">
        <f>ROUND((SUM(BG93:BG170)),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5" hidden="1" customHeight="1">
      <c r="A36" s="34"/>
      <c r="B36" s="39"/>
      <c r="C36" s="34"/>
      <c r="D36" s="34"/>
      <c r="E36" s="107" t="s">
        <v>45</v>
      </c>
      <c r="F36" s="124">
        <f>ROUND((SUM(BH93:BH170)),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5" hidden="1" customHeight="1">
      <c r="A37" s="34"/>
      <c r="B37" s="39"/>
      <c r="C37" s="34"/>
      <c r="D37" s="34"/>
      <c r="E37" s="107" t="s">
        <v>46</v>
      </c>
      <c r="F37" s="124">
        <f>ROUND((SUM(BI93:BI170)),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7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25" customHeight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3851895.0900000003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1" customFormat="1" ht="7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2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1" customFormat="1" ht="7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1" customFormat="1" ht="16.5" customHeight="1">
      <c r="A48" s="34"/>
      <c r="B48" s="35"/>
      <c r="C48" s="36"/>
      <c r="D48" s="36"/>
      <c r="E48" s="370" t="str">
        <f>E7</f>
        <v>Sociální bydlení Kovářská - II. ETAPA</v>
      </c>
      <c r="F48" s="371"/>
      <c r="G48" s="371"/>
      <c r="H48" s="371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1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1" customFormat="1" ht="16.5" customHeight="1">
      <c r="A50" s="34"/>
      <c r="B50" s="35"/>
      <c r="C50" s="36"/>
      <c r="D50" s="36"/>
      <c r="E50" s="345" t="str">
        <f>E9</f>
        <v>SO01 - Objekt</v>
      </c>
      <c r="F50" s="369"/>
      <c r="G50" s="369"/>
      <c r="H50" s="369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1" customFormat="1" ht="7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1" customFormat="1" ht="12" customHeight="1">
      <c r="A52" s="34"/>
      <c r="B52" s="35"/>
      <c r="C52" s="29" t="s">
        <v>21</v>
      </c>
      <c r="D52" s="36"/>
      <c r="E52" s="36"/>
      <c r="F52" s="27" t="str">
        <f>F12</f>
        <v>Kovářská</v>
      </c>
      <c r="G52" s="36"/>
      <c r="H52" s="36"/>
      <c r="I52" s="111" t="s">
        <v>23</v>
      </c>
      <c r="J52" s="59" t="str">
        <f>IF(J12="","",J12)</f>
        <v>5. 6. 2018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1" customFormat="1" ht="7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1" customFormat="1" ht="15.25" customHeight="1">
      <c r="A54" s="34"/>
      <c r="B54" s="35"/>
      <c r="C54" s="29" t="s">
        <v>25</v>
      </c>
      <c r="D54" s="36"/>
      <c r="E54" s="36"/>
      <c r="F54" s="27" t="str">
        <f>E15</f>
        <v>MĚSTYS KOVÁŘSKÁ, Nám. j. Švermy 64 Kovářská</v>
      </c>
      <c r="G54" s="36"/>
      <c r="H54" s="36"/>
      <c r="I54" s="111" t="s">
        <v>30</v>
      </c>
      <c r="J54" s="32" t="str">
        <f>E21</f>
        <v>KAP atelier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1" customFormat="1" ht="15.25" customHeight="1">
      <c r="A55" s="34"/>
      <c r="B55" s="35"/>
      <c r="C55" s="29" t="s">
        <v>29</v>
      </c>
      <c r="D55" s="36"/>
      <c r="E55" s="36"/>
      <c r="F55" s="27" t="str">
        <f>IF(E18="","",E18)</f>
        <v>SWH STAVBY, s.r.o.</v>
      </c>
      <c r="G55" s="36"/>
      <c r="H55" s="36"/>
      <c r="I55" s="111" t="s">
        <v>33</v>
      </c>
      <c r="J55" s="32" t="str">
        <f>E24</f>
        <v>Lukáš Novák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1" customFormat="1" ht="10.2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1" customFormat="1" ht="29.25" customHeight="1">
      <c r="A57" s="34"/>
      <c r="B57" s="35"/>
      <c r="C57" s="140" t="s">
        <v>94</v>
      </c>
      <c r="D57" s="141"/>
      <c r="E57" s="141"/>
      <c r="F57" s="141"/>
      <c r="G57" s="141"/>
      <c r="H57" s="141"/>
      <c r="I57" s="142"/>
      <c r="J57" s="143" t="s">
        <v>95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1" customFormat="1" ht="10.2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1" customFormat="1" ht="22.75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J93</f>
        <v>3349473.9899999998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8" customFormat="1" ht="25" customHeight="1">
      <c r="B60" s="145"/>
      <c r="C60" s="146"/>
      <c r="D60" s="147" t="s">
        <v>97</v>
      </c>
      <c r="E60" s="148"/>
      <c r="F60" s="148"/>
      <c r="G60" s="148"/>
      <c r="H60" s="148"/>
      <c r="I60" s="149"/>
      <c r="J60" s="150">
        <f>J94</f>
        <v>1920531.67</v>
      </c>
      <c r="K60" s="146"/>
      <c r="L60" s="151"/>
    </row>
    <row r="61" spans="1:47" s="9" customFormat="1" ht="20" customHeight="1">
      <c r="B61" s="152"/>
      <c r="C61" s="153"/>
      <c r="D61" s="154" t="s">
        <v>98</v>
      </c>
      <c r="E61" s="155"/>
      <c r="F61" s="155"/>
      <c r="G61" s="155"/>
      <c r="H61" s="155"/>
      <c r="I61" s="156"/>
      <c r="J61" s="157">
        <f>J95</f>
        <v>1321465.73</v>
      </c>
      <c r="K61" s="153"/>
      <c r="L61" s="158"/>
    </row>
    <row r="62" spans="1:47" s="9" customFormat="1" ht="20" customHeight="1">
      <c r="B62" s="152"/>
      <c r="C62" s="153"/>
      <c r="D62" s="154" t="s">
        <v>99</v>
      </c>
      <c r="E62" s="155"/>
      <c r="F62" s="155"/>
      <c r="G62" s="155"/>
      <c r="H62" s="155"/>
      <c r="I62" s="156"/>
      <c r="J62" s="157">
        <f>J106</f>
        <v>580788.9</v>
      </c>
      <c r="K62" s="153"/>
      <c r="L62" s="158"/>
    </row>
    <row r="63" spans="1:47" s="9" customFormat="1" ht="20" customHeight="1">
      <c r="B63" s="152"/>
      <c r="C63" s="153"/>
      <c r="D63" s="154" t="s">
        <v>100</v>
      </c>
      <c r="E63" s="155"/>
      <c r="F63" s="155"/>
      <c r="G63" s="155"/>
      <c r="H63" s="155"/>
      <c r="I63" s="156"/>
      <c r="J63" s="157">
        <f>J121</f>
        <v>18277.04</v>
      </c>
      <c r="K63" s="153"/>
      <c r="L63" s="158"/>
    </row>
    <row r="64" spans="1:47" s="8" customFormat="1" ht="25" customHeight="1">
      <c r="B64" s="145"/>
      <c r="C64" s="146"/>
      <c r="D64" s="147" t="s">
        <v>101</v>
      </c>
      <c r="E64" s="148"/>
      <c r="F64" s="148"/>
      <c r="G64" s="148"/>
      <c r="H64" s="148"/>
      <c r="I64" s="149"/>
      <c r="J64" s="150">
        <f>J123</f>
        <v>1395192.3199999998</v>
      </c>
      <c r="K64" s="146"/>
      <c r="L64" s="151"/>
    </row>
    <row r="65" spans="1:31" s="9" customFormat="1" ht="20" customHeight="1">
      <c r="B65" s="152"/>
      <c r="C65" s="153"/>
      <c r="D65" s="154" t="s">
        <v>102</v>
      </c>
      <c r="E65" s="155"/>
      <c r="F65" s="155"/>
      <c r="G65" s="155"/>
      <c r="H65" s="155"/>
      <c r="I65" s="156"/>
      <c r="J65" s="157">
        <f>J124</f>
        <v>22712.04</v>
      </c>
      <c r="K65" s="153"/>
      <c r="L65" s="158"/>
    </row>
    <row r="66" spans="1:31" s="9" customFormat="1" ht="20" customHeight="1">
      <c r="B66" s="152"/>
      <c r="C66" s="153"/>
      <c r="D66" s="154" t="s">
        <v>103</v>
      </c>
      <c r="E66" s="155"/>
      <c r="F66" s="155"/>
      <c r="G66" s="155"/>
      <c r="H66" s="155"/>
      <c r="I66" s="156"/>
      <c r="J66" s="157">
        <f>J126</f>
        <v>471290.6</v>
      </c>
      <c r="K66" s="153"/>
      <c r="L66" s="158"/>
    </row>
    <row r="67" spans="1:31" s="9" customFormat="1" ht="20" customHeight="1">
      <c r="B67" s="152"/>
      <c r="C67" s="153"/>
      <c r="D67" s="154" t="s">
        <v>104</v>
      </c>
      <c r="E67" s="155"/>
      <c r="F67" s="155"/>
      <c r="G67" s="155"/>
      <c r="H67" s="155"/>
      <c r="I67" s="156"/>
      <c r="J67" s="157">
        <f>J134</f>
        <v>311381.5</v>
      </c>
      <c r="K67" s="153"/>
      <c r="L67" s="158"/>
    </row>
    <row r="68" spans="1:31" s="9" customFormat="1" ht="20" customHeight="1">
      <c r="B68" s="152"/>
      <c r="C68" s="153"/>
      <c r="D68" s="154" t="s">
        <v>105</v>
      </c>
      <c r="E68" s="155"/>
      <c r="F68" s="155"/>
      <c r="G68" s="155"/>
      <c r="H68" s="155"/>
      <c r="I68" s="156"/>
      <c r="J68" s="157">
        <f>J140</f>
        <v>589808.17999999993</v>
      </c>
      <c r="K68" s="153"/>
      <c r="L68" s="158"/>
    </row>
    <row r="69" spans="1:31" s="8" customFormat="1" ht="25" customHeight="1">
      <c r="B69" s="145"/>
      <c r="C69" s="146"/>
      <c r="D69" s="147" t="s">
        <v>106</v>
      </c>
      <c r="E69" s="148"/>
      <c r="F69" s="148"/>
      <c r="G69" s="148"/>
      <c r="H69" s="148"/>
      <c r="I69" s="149"/>
      <c r="J69" s="150">
        <f>J161</f>
        <v>33750</v>
      </c>
      <c r="K69" s="146"/>
      <c r="L69" s="151"/>
    </row>
    <row r="70" spans="1:31" s="9" customFormat="1" ht="20" customHeight="1">
      <c r="B70" s="152"/>
      <c r="C70" s="153"/>
      <c r="D70" s="154" t="s">
        <v>107</v>
      </c>
      <c r="E70" s="155"/>
      <c r="F70" s="155"/>
      <c r="G70" s="155"/>
      <c r="H70" s="155"/>
      <c r="I70" s="156"/>
      <c r="J70" s="157">
        <f>J162</f>
        <v>2700</v>
      </c>
      <c r="K70" s="153"/>
      <c r="L70" s="158"/>
    </row>
    <row r="71" spans="1:31" s="9" customFormat="1" ht="20" customHeight="1">
      <c r="B71" s="152"/>
      <c r="C71" s="153"/>
      <c r="D71" s="154" t="s">
        <v>108</v>
      </c>
      <c r="E71" s="155"/>
      <c r="F71" s="155"/>
      <c r="G71" s="155"/>
      <c r="H71" s="155"/>
      <c r="I71" s="156"/>
      <c r="J71" s="157">
        <f>J165</f>
        <v>24750</v>
      </c>
      <c r="K71" s="153"/>
      <c r="L71" s="158"/>
    </row>
    <row r="72" spans="1:31" s="9" customFormat="1" ht="20" customHeight="1">
      <c r="B72" s="152"/>
      <c r="C72" s="153"/>
      <c r="D72" s="154" t="s">
        <v>109</v>
      </c>
      <c r="E72" s="155"/>
      <c r="F72" s="155"/>
      <c r="G72" s="155"/>
      <c r="H72" s="155"/>
      <c r="I72" s="156"/>
      <c r="J72" s="157">
        <f>J167</f>
        <v>1800</v>
      </c>
      <c r="K72" s="153"/>
      <c r="L72" s="158"/>
    </row>
    <row r="73" spans="1:31" s="9" customFormat="1" ht="20" customHeight="1">
      <c r="B73" s="152"/>
      <c r="C73" s="153"/>
      <c r="D73" s="154" t="s">
        <v>110</v>
      </c>
      <c r="E73" s="155"/>
      <c r="F73" s="155"/>
      <c r="G73" s="155"/>
      <c r="H73" s="155"/>
      <c r="I73" s="156"/>
      <c r="J73" s="157">
        <f>J169</f>
        <v>4500</v>
      </c>
      <c r="K73" s="153"/>
      <c r="L73" s="158"/>
    </row>
    <row r="74" spans="1:31" s="1" customFormat="1" ht="21.75" customHeight="1">
      <c r="A74" s="34"/>
      <c r="B74" s="35"/>
      <c r="C74" s="36"/>
      <c r="D74" s="36"/>
      <c r="E74" s="36"/>
      <c r="F74" s="36"/>
      <c r="G74" s="36"/>
      <c r="H74" s="3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7" customHeight="1">
      <c r="A75" s="34"/>
      <c r="B75" s="47"/>
      <c r="C75" s="48"/>
      <c r="D75" s="48"/>
      <c r="E75" s="48"/>
      <c r="F75" s="48"/>
      <c r="G75" s="48"/>
      <c r="H75" s="48"/>
      <c r="I75" s="136"/>
      <c r="J75" s="48"/>
      <c r="K75" s="48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1" customFormat="1" ht="7" customHeight="1">
      <c r="A79" s="34"/>
      <c r="B79" s="49"/>
      <c r="C79" s="50"/>
      <c r="D79" s="50"/>
      <c r="E79" s="50"/>
      <c r="F79" s="50"/>
      <c r="G79" s="50"/>
      <c r="H79" s="50"/>
      <c r="I79" s="139"/>
      <c r="J79" s="50"/>
      <c r="K79" s="50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" customFormat="1" ht="25" customHeight="1">
      <c r="A80" s="34"/>
      <c r="B80" s="35"/>
      <c r="C80" s="23" t="s">
        <v>111</v>
      </c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1" customFormat="1" ht="7" customHeight="1">
      <c r="A81" s="34"/>
      <c r="B81" s="35"/>
      <c r="C81" s="36"/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1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108"/>
      <c r="J82" s="36"/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1" customFormat="1" ht="16.5" customHeight="1">
      <c r="A83" s="34"/>
      <c r="B83" s="35"/>
      <c r="C83" s="36"/>
      <c r="D83" s="36"/>
      <c r="E83" s="370" t="str">
        <f>E7</f>
        <v>Sociální bydlení Kovářská - II. ETAPA</v>
      </c>
      <c r="F83" s="371"/>
      <c r="G83" s="371"/>
      <c r="H83" s="371"/>
      <c r="I83" s="108"/>
      <c r="J83" s="36"/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1" customFormat="1" ht="12" customHeight="1">
      <c r="A84" s="34"/>
      <c r="B84" s="35"/>
      <c r="C84" s="29" t="s">
        <v>91</v>
      </c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1" customFormat="1" ht="16.5" customHeight="1">
      <c r="A85" s="34"/>
      <c r="B85" s="35"/>
      <c r="C85" s="36"/>
      <c r="D85" s="36"/>
      <c r="E85" s="345" t="str">
        <f>E9</f>
        <v>SO01 - Objekt</v>
      </c>
      <c r="F85" s="369"/>
      <c r="G85" s="369"/>
      <c r="H85" s="369"/>
      <c r="I85" s="108"/>
      <c r="J85" s="36"/>
      <c r="K85" s="36"/>
      <c r="L85" s="10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1" customFormat="1" ht="7" customHeight="1">
      <c r="A86" s="34"/>
      <c r="B86" s="35"/>
      <c r="C86" s="36"/>
      <c r="D86" s="36"/>
      <c r="E86" s="36"/>
      <c r="F86" s="36"/>
      <c r="G86" s="36"/>
      <c r="H86" s="36"/>
      <c r="I86" s="108"/>
      <c r="J86" s="36"/>
      <c r="K86" s="36"/>
      <c r="L86" s="10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1" customFormat="1" ht="12" customHeight="1">
      <c r="A87" s="34"/>
      <c r="B87" s="35"/>
      <c r="C87" s="29" t="s">
        <v>21</v>
      </c>
      <c r="D87" s="36"/>
      <c r="E87" s="36"/>
      <c r="F87" s="27" t="str">
        <f>F12</f>
        <v>Kovářská</v>
      </c>
      <c r="G87" s="36"/>
      <c r="H87" s="36"/>
      <c r="I87" s="111" t="s">
        <v>23</v>
      </c>
      <c r="J87" s="59" t="str">
        <f>IF(J12="","",J12)</f>
        <v>5. 6. 2018</v>
      </c>
      <c r="K87" s="36"/>
      <c r="L87" s="10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1" customFormat="1" ht="7" customHeight="1">
      <c r="A88" s="34"/>
      <c r="B88" s="35"/>
      <c r="C88" s="36"/>
      <c r="D88" s="36"/>
      <c r="E88" s="36"/>
      <c r="F88" s="36"/>
      <c r="G88" s="36"/>
      <c r="H88" s="36"/>
      <c r="I88" s="108"/>
      <c r="J88" s="36"/>
      <c r="K88" s="36"/>
      <c r="L88" s="10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1" customFormat="1" ht="15.25" customHeight="1">
      <c r="A89" s="34"/>
      <c r="B89" s="35"/>
      <c r="C89" s="29" t="s">
        <v>25</v>
      </c>
      <c r="D89" s="36"/>
      <c r="E89" s="36"/>
      <c r="F89" s="27" t="str">
        <f>E15</f>
        <v>MĚSTYS KOVÁŘSKÁ, Nám. j. Švermy 64 Kovářská</v>
      </c>
      <c r="G89" s="36"/>
      <c r="H89" s="36"/>
      <c r="I89" s="111" t="s">
        <v>30</v>
      </c>
      <c r="J89" s="32" t="str">
        <f>E21</f>
        <v>KAP atelier</v>
      </c>
      <c r="K89" s="36"/>
      <c r="L89" s="10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1" customFormat="1" ht="15.25" customHeight="1">
      <c r="A90" s="34"/>
      <c r="B90" s="35"/>
      <c r="C90" s="29" t="s">
        <v>29</v>
      </c>
      <c r="D90" s="36"/>
      <c r="E90" s="36"/>
      <c r="F90" s="27" t="str">
        <f>IF(E18="","",E18)</f>
        <v>SWH STAVBY, s.r.o.</v>
      </c>
      <c r="G90" s="36"/>
      <c r="H90" s="36"/>
      <c r="I90" s="111" t="s">
        <v>33</v>
      </c>
      <c r="J90" s="32" t="str">
        <f>E24</f>
        <v>Lukáš Novák</v>
      </c>
      <c r="K90" s="36"/>
      <c r="L90" s="10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65" s="1" customFormat="1" ht="10.25" customHeight="1">
      <c r="A91" s="34"/>
      <c r="B91" s="35"/>
      <c r="C91" s="36"/>
      <c r="D91" s="36"/>
      <c r="E91" s="36"/>
      <c r="F91" s="36"/>
      <c r="G91" s="36"/>
      <c r="H91" s="36"/>
      <c r="I91" s="108"/>
      <c r="J91" s="36"/>
      <c r="K91" s="36"/>
      <c r="L91" s="10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65" s="10" customFormat="1" ht="29.25" customHeight="1">
      <c r="A92" s="159"/>
      <c r="B92" s="160"/>
      <c r="C92" s="161" t="s">
        <v>112</v>
      </c>
      <c r="D92" s="162" t="s">
        <v>56</v>
      </c>
      <c r="E92" s="162" t="s">
        <v>52</v>
      </c>
      <c r="F92" s="162" t="s">
        <v>53</v>
      </c>
      <c r="G92" s="162" t="s">
        <v>113</v>
      </c>
      <c r="H92" s="162" t="s">
        <v>114</v>
      </c>
      <c r="I92" s="163" t="s">
        <v>115</v>
      </c>
      <c r="J92" s="162" t="s">
        <v>95</v>
      </c>
      <c r="K92" s="164" t="s">
        <v>116</v>
      </c>
      <c r="L92" s="165"/>
      <c r="M92" s="68" t="s">
        <v>19</v>
      </c>
      <c r="N92" s="69" t="s">
        <v>41</v>
      </c>
      <c r="O92" s="69" t="s">
        <v>117</v>
      </c>
      <c r="P92" s="69" t="s">
        <v>118</v>
      </c>
      <c r="Q92" s="69" t="s">
        <v>119</v>
      </c>
      <c r="R92" s="69" t="s">
        <v>120</v>
      </c>
      <c r="S92" s="69" t="s">
        <v>121</v>
      </c>
      <c r="T92" s="70" t="s">
        <v>122</v>
      </c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</row>
    <row r="93" spans="1:65" s="1" customFormat="1" ht="22.75" customHeight="1">
      <c r="A93" s="34"/>
      <c r="B93" s="35"/>
      <c r="C93" s="75" t="s">
        <v>123</v>
      </c>
      <c r="D93" s="36"/>
      <c r="E93" s="36"/>
      <c r="F93" s="36"/>
      <c r="G93" s="36"/>
      <c r="H93" s="36"/>
      <c r="I93" s="108"/>
      <c r="J93" s="166">
        <f>BK93</f>
        <v>3349473.9899999998</v>
      </c>
      <c r="K93" s="36"/>
      <c r="L93" s="39"/>
      <c r="M93" s="71"/>
      <c r="N93" s="167"/>
      <c r="O93" s="72"/>
      <c r="P93" s="168">
        <f>P94+P123+P161</f>
        <v>0</v>
      </c>
      <c r="Q93" s="72"/>
      <c r="R93" s="168">
        <f>R94+R123+R161</f>
        <v>80.191680000000005</v>
      </c>
      <c r="S93" s="72"/>
      <c r="T93" s="169">
        <f>T94+T123+T161</f>
        <v>1.2086621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70</v>
      </c>
      <c r="AU93" s="17" t="s">
        <v>96</v>
      </c>
      <c r="BK93" s="170">
        <f>BK94+BK123+BK161</f>
        <v>3349473.9899999998</v>
      </c>
    </row>
    <row r="94" spans="1:65" s="11" customFormat="1" ht="26" customHeight="1">
      <c r="B94" s="171"/>
      <c r="C94" s="172"/>
      <c r="D94" s="173" t="s">
        <v>70</v>
      </c>
      <c r="E94" s="174" t="s">
        <v>124</v>
      </c>
      <c r="F94" s="174" t="s">
        <v>125</v>
      </c>
      <c r="G94" s="172"/>
      <c r="H94" s="172"/>
      <c r="I94" s="175"/>
      <c r="J94" s="176">
        <f>BK94</f>
        <v>1920531.67</v>
      </c>
      <c r="K94" s="172"/>
      <c r="L94" s="177"/>
      <c r="M94" s="178"/>
      <c r="N94" s="179"/>
      <c r="O94" s="179"/>
      <c r="P94" s="180">
        <f>P95+P106+P121</f>
        <v>0</v>
      </c>
      <c r="Q94" s="179"/>
      <c r="R94" s="180">
        <f>R95+R106+R121</f>
        <v>72.67540000000001</v>
      </c>
      <c r="S94" s="179"/>
      <c r="T94" s="181">
        <f>T95+T106+T121</f>
        <v>0</v>
      </c>
      <c r="AR94" s="182" t="s">
        <v>79</v>
      </c>
      <c r="AT94" s="183" t="s">
        <v>70</v>
      </c>
      <c r="AU94" s="183" t="s">
        <v>71</v>
      </c>
      <c r="AY94" s="182" t="s">
        <v>126</v>
      </c>
      <c r="BK94" s="184">
        <f>BK95+BK106+BK121</f>
        <v>1920531.67</v>
      </c>
    </row>
    <row r="95" spans="1:65" s="11" customFormat="1" ht="22.75" customHeight="1">
      <c r="B95" s="171"/>
      <c r="C95" s="172"/>
      <c r="D95" s="173" t="s">
        <v>70</v>
      </c>
      <c r="E95" s="185" t="s">
        <v>127</v>
      </c>
      <c r="F95" s="185" t="s">
        <v>128</v>
      </c>
      <c r="G95" s="172"/>
      <c r="H95" s="172"/>
      <c r="I95" s="175"/>
      <c r="J95" s="186">
        <f>BK95</f>
        <v>1321465.73</v>
      </c>
      <c r="K95" s="172"/>
      <c r="L95" s="177"/>
      <c r="M95" s="178"/>
      <c r="N95" s="179"/>
      <c r="O95" s="179"/>
      <c r="P95" s="180">
        <f>SUM(P96:P105)</f>
        <v>0</v>
      </c>
      <c r="Q95" s="179"/>
      <c r="R95" s="180">
        <f>SUM(R96:R105)</f>
        <v>72.504400000000004</v>
      </c>
      <c r="S95" s="179"/>
      <c r="T95" s="181">
        <f>SUM(T96:T105)</f>
        <v>0</v>
      </c>
      <c r="AR95" s="182" t="s">
        <v>79</v>
      </c>
      <c r="AT95" s="183" t="s">
        <v>70</v>
      </c>
      <c r="AU95" s="183" t="s">
        <v>79</v>
      </c>
      <c r="AY95" s="182" t="s">
        <v>126</v>
      </c>
      <c r="BK95" s="184">
        <f>SUM(BK96:BK105)</f>
        <v>1321465.73</v>
      </c>
    </row>
    <row r="96" spans="1:65" s="1" customFormat="1" ht="21.75" customHeight="1">
      <c r="A96" s="34"/>
      <c r="B96" s="35"/>
      <c r="C96" s="187" t="s">
        <v>79</v>
      </c>
      <c r="D96" s="187" t="s">
        <v>129</v>
      </c>
      <c r="E96" s="188" t="s">
        <v>130</v>
      </c>
      <c r="F96" s="189" t="s">
        <v>131</v>
      </c>
      <c r="G96" s="190" t="s">
        <v>132</v>
      </c>
      <c r="H96" s="191">
        <v>240</v>
      </c>
      <c r="I96" s="192">
        <v>243.19</v>
      </c>
      <c r="J96" s="193">
        <f t="shared" ref="J96:J101" si="0">ROUND(I96*H96,2)</f>
        <v>58365.599999999999</v>
      </c>
      <c r="K96" s="189" t="s">
        <v>133</v>
      </c>
      <c r="L96" s="39"/>
      <c r="M96" s="194" t="s">
        <v>19</v>
      </c>
      <c r="N96" s="195" t="s">
        <v>43</v>
      </c>
      <c r="O96" s="64"/>
      <c r="P96" s="196">
        <f t="shared" ref="P96:P101" si="1">O96*H96</f>
        <v>0</v>
      </c>
      <c r="Q96" s="196">
        <v>1.8380000000000001E-2</v>
      </c>
      <c r="R96" s="196">
        <f t="shared" ref="R96:R101" si="2">Q96*H96</f>
        <v>4.4112</v>
      </c>
      <c r="S96" s="196">
        <v>0</v>
      </c>
      <c r="T96" s="197">
        <f t="shared" ref="T96:T101" si="3"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134</v>
      </c>
      <c r="AT96" s="198" t="s">
        <v>129</v>
      </c>
      <c r="AU96" s="198" t="s">
        <v>135</v>
      </c>
      <c r="AY96" s="17" t="s">
        <v>126</v>
      </c>
      <c r="BE96" s="199">
        <f t="shared" ref="BE96:BE101" si="4">IF(N96="základní",J96,0)</f>
        <v>0</v>
      </c>
      <c r="BF96" s="199">
        <f t="shared" ref="BF96:BF101" si="5">IF(N96="snížená",J96,0)</f>
        <v>58365.599999999999</v>
      </c>
      <c r="BG96" s="199">
        <f t="shared" ref="BG96:BG101" si="6">IF(N96="zákl. přenesená",J96,0)</f>
        <v>0</v>
      </c>
      <c r="BH96" s="199">
        <f t="shared" ref="BH96:BH101" si="7">IF(N96="sníž. přenesená",J96,0)</f>
        <v>0</v>
      </c>
      <c r="BI96" s="199">
        <f t="shared" ref="BI96:BI101" si="8">IF(N96="nulová",J96,0)</f>
        <v>0</v>
      </c>
      <c r="BJ96" s="17" t="s">
        <v>135</v>
      </c>
      <c r="BK96" s="199">
        <f t="shared" ref="BK96:BK101" si="9">ROUND(I96*H96,2)</f>
        <v>58365.599999999999</v>
      </c>
      <c r="BL96" s="17" t="s">
        <v>134</v>
      </c>
      <c r="BM96" s="198" t="s">
        <v>136</v>
      </c>
    </row>
    <row r="97" spans="1:65" s="1" customFormat="1" ht="16.5" customHeight="1">
      <c r="A97" s="34"/>
      <c r="B97" s="35"/>
      <c r="C97" s="187" t="s">
        <v>135</v>
      </c>
      <c r="D97" s="187" t="s">
        <v>129</v>
      </c>
      <c r="E97" s="188" t="s">
        <v>137</v>
      </c>
      <c r="F97" s="189" t="s">
        <v>138</v>
      </c>
      <c r="G97" s="190" t="s">
        <v>132</v>
      </c>
      <c r="H97" s="191">
        <v>2917</v>
      </c>
      <c r="I97" s="192">
        <v>102.09</v>
      </c>
      <c r="J97" s="193">
        <f t="shared" si="0"/>
        <v>297796.53000000003</v>
      </c>
      <c r="K97" s="189" t="s">
        <v>133</v>
      </c>
      <c r="L97" s="39"/>
      <c r="M97" s="194" t="s">
        <v>19</v>
      </c>
      <c r="N97" s="195" t="s">
        <v>43</v>
      </c>
      <c r="O97" s="64"/>
      <c r="P97" s="196">
        <f t="shared" si="1"/>
        <v>0</v>
      </c>
      <c r="Q97" s="196">
        <v>3.0000000000000001E-3</v>
      </c>
      <c r="R97" s="196">
        <f t="shared" si="2"/>
        <v>8.7509999999999994</v>
      </c>
      <c r="S97" s="196">
        <v>0</v>
      </c>
      <c r="T97" s="197">
        <f t="shared" si="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8" t="s">
        <v>134</v>
      </c>
      <c r="AT97" s="198" t="s">
        <v>129</v>
      </c>
      <c r="AU97" s="198" t="s">
        <v>135</v>
      </c>
      <c r="AY97" s="17" t="s">
        <v>126</v>
      </c>
      <c r="BE97" s="199">
        <f t="shared" si="4"/>
        <v>0</v>
      </c>
      <c r="BF97" s="199">
        <f t="shared" si="5"/>
        <v>297796.53000000003</v>
      </c>
      <c r="BG97" s="199">
        <f t="shared" si="6"/>
        <v>0</v>
      </c>
      <c r="BH97" s="199">
        <f t="shared" si="7"/>
        <v>0</v>
      </c>
      <c r="BI97" s="199">
        <f t="shared" si="8"/>
        <v>0</v>
      </c>
      <c r="BJ97" s="17" t="s">
        <v>135</v>
      </c>
      <c r="BK97" s="199">
        <f t="shared" si="9"/>
        <v>297796.53000000003</v>
      </c>
      <c r="BL97" s="17" t="s">
        <v>134</v>
      </c>
      <c r="BM97" s="198" t="s">
        <v>139</v>
      </c>
    </row>
    <row r="98" spans="1:65" s="1" customFormat="1" ht="21.75" customHeight="1">
      <c r="A98" s="34"/>
      <c r="B98" s="35"/>
      <c r="C98" s="187" t="s">
        <v>140</v>
      </c>
      <c r="D98" s="187" t="s">
        <v>129</v>
      </c>
      <c r="E98" s="188" t="s">
        <v>141</v>
      </c>
      <c r="F98" s="189" t="s">
        <v>142</v>
      </c>
      <c r="G98" s="190" t="s">
        <v>132</v>
      </c>
      <c r="H98" s="191">
        <v>1420</v>
      </c>
      <c r="I98" s="192">
        <v>175.13</v>
      </c>
      <c r="J98" s="193">
        <f t="shared" si="0"/>
        <v>248684.6</v>
      </c>
      <c r="K98" s="189" t="s">
        <v>133</v>
      </c>
      <c r="L98" s="39"/>
      <c r="M98" s="194" t="s">
        <v>19</v>
      </c>
      <c r="N98" s="195" t="s">
        <v>43</v>
      </c>
      <c r="O98" s="64"/>
      <c r="P98" s="196">
        <f t="shared" si="1"/>
        <v>0</v>
      </c>
      <c r="Q98" s="196">
        <v>1.54E-2</v>
      </c>
      <c r="R98" s="196">
        <f t="shared" si="2"/>
        <v>21.868000000000002</v>
      </c>
      <c r="S98" s="196">
        <v>0</v>
      </c>
      <c r="T98" s="197">
        <f t="shared" si="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98" t="s">
        <v>134</v>
      </c>
      <c r="AT98" s="198" t="s">
        <v>129</v>
      </c>
      <c r="AU98" s="198" t="s">
        <v>135</v>
      </c>
      <c r="AY98" s="17" t="s">
        <v>126</v>
      </c>
      <c r="BE98" s="199">
        <f t="shared" si="4"/>
        <v>0</v>
      </c>
      <c r="BF98" s="199">
        <f t="shared" si="5"/>
        <v>248684.6</v>
      </c>
      <c r="BG98" s="199">
        <f t="shared" si="6"/>
        <v>0</v>
      </c>
      <c r="BH98" s="199">
        <f t="shared" si="7"/>
        <v>0</v>
      </c>
      <c r="BI98" s="199">
        <f t="shared" si="8"/>
        <v>0</v>
      </c>
      <c r="BJ98" s="17" t="s">
        <v>135</v>
      </c>
      <c r="BK98" s="199">
        <f t="shared" si="9"/>
        <v>248684.6</v>
      </c>
      <c r="BL98" s="17" t="s">
        <v>134</v>
      </c>
      <c r="BM98" s="198" t="s">
        <v>143</v>
      </c>
    </row>
    <row r="99" spans="1:65" s="1" customFormat="1" ht="21.75" customHeight="1">
      <c r="A99" s="34"/>
      <c r="B99" s="35"/>
      <c r="C99" s="187" t="s">
        <v>134</v>
      </c>
      <c r="D99" s="187" t="s">
        <v>129</v>
      </c>
      <c r="E99" s="188" t="s">
        <v>144</v>
      </c>
      <c r="F99" s="189" t="s">
        <v>145</v>
      </c>
      <c r="G99" s="190" t="s">
        <v>132</v>
      </c>
      <c r="H99" s="191">
        <v>1460</v>
      </c>
      <c r="I99" s="192">
        <v>160.19</v>
      </c>
      <c r="J99" s="193">
        <f t="shared" si="0"/>
        <v>233877.4</v>
      </c>
      <c r="K99" s="189" t="s">
        <v>133</v>
      </c>
      <c r="L99" s="39"/>
      <c r="M99" s="194" t="s">
        <v>19</v>
      </c>
      <c r="N99" s="195" t="s">
        <v>43</v>
      </c>
      <c r="O99" s="64"/>
      <c r="P99" s="196">
        <f t="shared" si="1"/>
        <v>0</v>
      </c>
      <c r="Q99" s="196">
        <v>4.3800000000000002E-3</v>
      </c>
      <c r="R99" s="196">
        <f t="shared" si="2"/>
        <v>6.3948</v>
      </c>
      <c r="S99" s="196">
        <v>0</v>
      </c>
      <c r="T99" s="197">
        <f t="shared" si="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134</v>
      </c>
      <c r="AT99" s="198" t="s">
        <v>129</v>
      </c>
      <c r="AU99" s="198" t="s">
        <v>135</v>
      </c>
      <c r="AY99" s="17" t="s">
        <v>126</v>
      </c>
      <c r="BE99" s="199">
        <f t="shared" si="4"/>
        <v>0</v>
      </c>
      <c r="BF99" s="199">
        <f t="shared" si="5"/>
        <v>233877.4</v>
      </c>
      <c r="BG99" s="199">
        <f t="shared" si="6"/>
        <v>0</v>
      </c>
      <c r="BH99" s="199">
        <f t="shared" si="7"/>
        <v>0</v>
      </c>
      <c r="BI99" s="199">
        <f t="shared" si="8"/>
        <v>0</v>
      </c>
      <c r="BJ99" s="17" t="s">
        <v>135</v>
      </c>
      <c r="BK99" s="199">
        <f t="shared" si="9"/>
        <v>233877.4</v>
      </c>
      <c r="BL99" s="17" t="s">
        <v>134</v>
      </c>
      <c r="BM99" s="198" t="s">
        <v>146</v>
      </c>
    </row>
    <row r="100" spans="1:65" s="1" customFormat="1" ht="21.75" customHeight="1">
      <c r="A100" s="34"/>
      <c r="B100" s="35"/>
      <c r="C100" s="187" t="s">
        <v>147</v>
      </c>
      <c r="D100" s="187" t="s">
        <v>129</v>
      </c>
      <c r="E100" s="188" t="s">
        <v>148</v>
      </c>
      <c r="F100" s="189" t="s">
        <v>149</v>
      </c>
      <c r="G100" s="190" t="s">
        <v>150</v>
      </c>
      <c r="H100" s="191">
        <v>800</v>
      </c>
      <c r="I100" s="192">
        <v>31.54</v>
      </c>
      <c r="J100" s="193">
        <f t="shared" si="0"/>
        <v>25232</v>
      </c>
      <c r="K100" s="189" t="s">
        <v>133</v>
      </c>
      <c r="L100" s="39"/>
      <c r="M100" s="194" t="s">
        <v>19</v>
      </c>
      <c r="N100" s="195" t="s">
        <v>43</v>
      </c>
      <c r="O100" s="64"/>
      <c r="P100" s="196">
        <f t="shared" si="1"/>
        <v>0</v>
      </c>
      <c r="Q100" s="196">
        <v>0</v>
      </c>
      <c r="R100" s="196">
        <f t="shared" si="2"/>
        <v>0</v>
      </c>
      <c r="S100" s="196">
        <v>0</v>
      </c>
      <c r="T100" s="197">
        <f t="shared" si="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98" t="s">
        <v>134</v>
      </c>
      <c r="AT100" s="198" t="s">
        <v>129</v>
      </c>
      <c r="AU100" s="198" t="s">
        <v>135</v>
      </c>
      <c r="AY100" s="17" t="s">
        <v>126</v>
      </c>
      <c r="BE100" s="199">
        <f t="shared" si="4"/>
        <v>0</v>
      </c>
      <c r="BF100" s="199">
        <f t="shared" si="5"/>
        <v>25232</v>
      </c>
      <c r="BG100" s="199">
        <f t="shared" si="6"/>
        <v>0</v>
      </c>
      <c r="BH100" s="199">
        <f t="shared" si="7"/>
        <v>0</v>
      </c>
      <c r="BI100" s="199">
        <f t="shared" si="8"/>
        <v>0</v>
      </c>
      <c r="BJ100" s="17" t="s">
        <v>135</v>
      </c>
      <c r="BK100" s="199">
        <f t="shared" si="9"/>
        <v>25232</v>
      </c>
      <c r="BL100" s="17" t="s">
        <v>134</v>
      </c>
      <c r="BM100" s="198" t="s">
        <v>151</v>
      </c>
    </row>
    <row r="101" spans="1:65" s="1" customFormat="1" ht="16.5" customHeight="1">
      <c r="A101" s="34"/>
      <c r="B101" s="35"/>
      <c r="C101" s="200" t="s">
        <v>127</v>
      </c>
      <c r="D101" s="200" t="s">
        <v>152</v>
      </c>
      <c r="E101" s="201" t="s">
        <v>153</v>
      </c>
      <c r="F101" s="202" t="s">
        <v>154</v>
      </c>
      <c r="G101" s="203" t="s">
        <v>150</v>
      </c>
      <c r="H101" s="204">
        <v>840</v>
      </c>
      <c r="I101" s="205">
        <v>12.2</v>
      </c>
      <c r="J101" s="206">
        <f t="shared" si="0"/>
        <v>10248</v>
      </c>
      <c r="K101" s="202" t="s">
        <v>133</v>
      </c>
      <c r="L101" s="207"/>
      <c r="M101" s="208" t="s">
        <v>19</v>
      </c>
      <c r="N101" s="209" t="s">
        <v>43</v>
      </c>
      <c r="O101" s="64"/>
      <c r="P101" s="196">
        <f t="shared" si="1"/>
        <v>0</v>
      </c>
      <c r="Q101" s="196">
        <v>3.0000000000000001E-5</v>
      </c>
      <c r="R101" s="196">
        <f t="shared" si="2"/>
        <v>2.52E-2</v>
      </c>
      <c r="S101" s="196">
        <v>0</v>
      </c>
      <c r="T101" s="197">
        <f t="shared" si="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98" t="s">
        <v>155</v>
      </c>
      <c r="AT101" s="198" t="s">
        <v>152</v>
      </c>
      <c r="AU101" s="198" t="s">
        <v>135</v>
      </c>
      <c r="AY101" s="17" t="s">
        <v>126</v>
      </c>
      <c r="BE101" s="199">
        <f t="shared" si="4"/>
        <v>0</v>
      </c>
      <c r="BF101" s="199">
        <f t="shared" si="5"/>
        <v>10248</v>
      </c>
      <c r="BG101" s="199">
        <f t="shared" si="6"/>
        <v>0</v>
      </c>
      <c r="BH101" s="199">
        <f t="shared" si="7"/>
        <v>0</v>
      </c>
      <c r="BI101" s="199">
        <f t="shared" si="8"/>
        <v>0</v>
      </c>
      <c r="BJ101" s="17" t="s">
        <v>135</v>
      </c>
      <c r="BK101" s="199">
        <f t="shared" si="9"/>
        <v>10248</v>
      </c>
      <c r="BL101" s="17" t="s">
        <v>134</v>
      </c>
      <c r="BM101" s="198" t="s">
        <v>156</v>
      </c>
    </row>
    <row r="102" spans="1:65" s="12" customFormat="1" ht="12">
      <c r="B102" s="210"/>
      <c r="C102" s="211"/>
      <c r="D102" s="212" t="s">
        <v>157</v>
      </c>
      <c r="E102" s="211"/>
      <c r="F102" s="213" t="s">
        <v>158</v>
      </c>
      <c r="G102" s="211"/>
      <c r="H102" s="214">
        <v>840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157</v>
      </c>
      <c r="AU102" s="220" t="s">
        <v>135</v>
      </c>
      <c r="AV102" s="12" t="s">
        <v>135</v>
      </c>
      <c r="AW102" s="12" t="s">
        <v>4</v>
      </c>
      <c r="AX102" s="12" t="s">
        <v>79</v>
      </c>
      <c r="AY102" s="220" t="s">
        <v>126</v>
      </c>
    </row>
    <row r="103" spans="1:65" s="1" customFormat="1" ht="21.75" customHeight="1">
      <c r="A103" s="34"/>
      <c r="B103" s="35"/>
      <c r="C103" s="187" t="s">
        <v>159</v>
      </c>
      <c r="D103" s="187" t="s">
        <v>129</v>
      </c>
      <c r="E103" s="188" t="s">
        <v>160</v>
      </c>
      <c r="F103" s="189" t="s">
        <v>161</v>
      </c>
      <c r="G103" s="190" t="s">
        <v>132</v>
      </c>
      <c r="H103" s="191">
        <v>1460</v>
      </c>
      <c r="I103" s="192">
        <v>164.34</v>
      </c>
      <c r="J103" s="193">
        <f>ROUND(I103*H103,2)</f>
        <v>239936.4</v>
      </c>
      <c r="K103" s="189" t="s">
        <v>133</v>
      </c>
      <c r="L103" s="39"/>
      <c r="M103" s="194" t="s">
        <v>19</v>
      </c>
      <c r="N103" s="195" t="s">
        <v>43</v>
      </c>
      <c r="O103" s="64"/>
      <c r="P103" s="196">
        <f>O103*H103</f>
        <v>0</v>
      </c>
      <c r="Q103" s="196">
        <v>1.899E-2</v>
      </c>
      <c r="R103" s="196">
        <f>Q103*H103</f>
        <v>27.7254</v>
      </c>
      <c r="S103" s="196">
        <v>0</v>
      </c>
      <c r="T103" s="197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8" t="s">
        <v>134</v>
      </c>
      <c r="AT103" s="198" t="s">
        <v>129</v>
      </c>
      <c r="AU103" s="198" t="s">
        <v>135</v>
      </c>
      <c r="AY103" s="17" t="s">
        <v>126</v>
      </c>
      <c r="BE103" s="199">
        <f>IF(N103="základní",J103,0)</f>
        <v>0</v>
      </c>
      <c r="BF103" s="199">
        <f>IF(N103="snížená",J103,0)</f>
        <v>239936.4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7" t="s">
        <v>135</v>
      </c>
      <c r="BK103" s="199">
        <f>ROUND(I103*H103,2)</f>
        <v>239936.4</v>
      </c>
      <c r="BL103" s="17" t="s">
        <v>134</v>
      </c>
      <c r="BM103" s="198" t="s">
        <v>162</v>
      </c>
    </row>
    <row r="104" spans="1:65" s="1" customFormat="1" ht="21.75" customHeight="1">
      <c r="A104" s="34"/>
      <c r="B104" s="35"/>
      <c r="C104" s="187" t="s">
        <v>155</v>
      </c>
      <c r="D104" s="187" t="s">
        <v>129</v>
      </c>
      <c r="E104" s="188" t="s">
        <v>163</v>
      </c>
      <c r="F104" s="189" t="s">
        <v>164</v>
      </c>
      <c r="G104" s="190" t="s">
        <v>132</v>
      </c>
      <c r="H104" s="191">
        <v>1460</v>
      </c>
      <c r="I104" s="192">
        <v>136.12</v>
      </c>
      <c r="J104" s="193">
        <f>ROUND(I104*H104,2)</f>
        <v>198735.2</v>
      </c>
      <c r="K104" s="189" t="s">
        <v>133</v>
      </c>
      <c r="L104" s="39"/>
      <c r="M104" s="194" t="s">
        <v>19</v>
      </c>
      <c r="N104" s="195" t="s">
        <v>43</v>
      </c>
      <c r="O104" s="64"/>
      <c r="P104" s="196">
        <f>O104*H104</f>
        <v>0</v>
      </c>
      <c r="Q104" s="196">
        <v>2.2799999999999999E-3</v>
      </c>
      <c r="R104" s="196">
        <f>Q104*H104</f>
        <v>3.3287999999999998</v>
      </c>
      <c r="S104" s="196">
        <v>0</v>
      </c>
      <c r="T104" s="197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98" t="s">
        <v>134</v>
      </c>
      <c r="AT104" s="198" t="s">
        <v>129</v>
      </c>
      <c r="AU104" s="198" t="s">
        <v>135</v>
      </c>
      <c r="AY104" s="17" t="s">
        <v>126</v>
      </c>
      <c r="BE104" s="199">
        <f>IF(N104="základní",J104,0)</f>
        <v>0</v>
      </c>
      <c r="BF104" s="199">
        <f>IF(N104="snížená",J104,0)</f>
        <v>198735.2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7" t="s">
        <v>135</v>
      </c>
      <c r="BK104" s="199">
        <f>ROUND(I104*H104,2)</f>
        <v>198735.2</v>
      </c>
      <c r="BL104" s="17" t="s">
        <v>134</v>
      </c>
      <c r="BM104" s="198" t="s">
        <v>165</v>
      </c>
    </row>
    <row r="105" spans="1:65" s="1" customFormat="1" ht="21.75" customHeight="1">
      <c r="A105" s="34"/>
      <c r="B105" s="35"/>
      <c r="C105" s="187" t="s">
        <v>166</v>
      </c>
      <c r="D105" s="187" t="s">
        <v>129</v>
      </c>
      <c r="E105" s="188" t="s">
        <v>167</v>
      </c>
      <c r="F105" s="189" t="s">
        <v>168</v>
      </c>
      <c r="G105" s="190" t="s">
        <v>132</v>
      </c>
      <c r="H105" s="191">
        <v>250</v>
      </c>
      <c r="I105" s="192">
        <v>34.36</v>
      </c>
      <c r="J105" s="193">
        <f>ROUND(I105*H105,2)</f>
        <v>8590</v>
      </c>
      <c r="K105" s="189" t="s">
        <v>133</v>
      </c>
      <c r="L105" s="39"/>
      <c r="M105" s="194" t="s">
        <v>19</v>
      </c>
      <c r="N105" s="195" t="s">
        <v>43</v>
      </c>
      <c r="O105" s="64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134</v>
      </c>
      <c r="AT105" s="198" t="s">
        <v>129</v>
      </c>
      <c r="AU105" s="198" t="s">
        <v>135</v>
      </c>
      <c r="AY105" s="17" t="s">
        <v>126</v>
      </c>
      <c r="BE105" s="199">
        <f>IF(N105="základní",J105,0)</f>
        <v>0</v>
      </c>
      <c r="BF105" s="199">
        <f>IF(N105="snížená",J105,0)</f>
        <v>8590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7" t="s">
        <v>135</v>
      </c>
      <c r="BK105" s="199">
        <f>ROUND(I105*H105,2)</f>
        <v>8590</v>
      </c>
      <c r="BL105" s="17" t="s">
        <v>134</v>
      </c>
      <c r="BM105" s="198" t="s">
        <v>169</v>
      </c>
    </row>
    <row r="106" spans="1:65" s="11" customFormat="1" ht="22.75" customHeight="1">
      <c r="B106" s="171"/>
      <c r="C106" s="172"/>
      <c r="D106" s="173" t="s">
        <v>70</v>
      </c>
      <c r="E106" s="185" t="s">
        <v>166</v>
      </c>
      <c r="F106" s="185" t="s">
        <v>170</v>
      </c>
      <c r="G106" s="172"/>
      <c r="H106" s="172"/>
      <c r="I106" s="175"/>
      <c r="J106" s="186">
        <f>BK106</f>
        <v>580788.9</v>
      </c>
      <c r="K106" s="172"/>
      <c r="L106" s="177"/>
      <c r="M106" s="178"/>
      <c r="N106" s="179"/>
      <c r="O106" s="179"/>
      <c r="P106" s="180">
        <f>SUM(P107:P120)</f>
        <v>0</v>
      </c>
      <c r="Q106" s="179"/>
      <c r="R106" s="180">
        <f>SUM(R107:R120)</f>
        <v>0.17100000000000001</v>
      </c>
      <c r="S106" s="179"/>
      <c r="T106" s="181">
        <f>SUM(T107:T120)</f>
        <v>0</v>
      </c>
      <c r="AR106" s="182" t="s">
        <v>79</v>
      </c>
      <c r="AT106" s="183" t="s">
        <v>70</v>
      </c>
      <c r="AU106" s="183" t="s">
        <v>79</v>
      </c>
      <c r="AY106" s="182" t="s">
        <v>126</v>
      </c>
      <c r="BK106" s="184">
        <f>SUM(BK107:BK120)</f>
        <v>580788.9</v>
      </c>
    </row>
    <row r="107" spans="1:65" s="1" customFormat="1" ht="21.75" customHeight="1">
      <c r="A107" s="34"/>
      <c r="B107" s="35"/>
      <c r="C107" s="187" t="s">
        <v>171</v>
      </c>
      <c r="D107" s="187" t="s">
        <v>129</v>
      </c>
      <c r="E107" s="188" t="s">
        <v>172</v>
      </c>
      <c r="F107" s="189" t="s">
        <v>173</v>
      </c>
      <c r="G107" s="190" t="s">
        <v>132</v>
      </c>
      <c r="H107" s="191">
        <v>1600</v>
      </c>
      <c r="I107" s="192">
        <v>39.840000000000003</v>
      </c>
      <c r="J107" s="193">
        <f>ROUND(I107*H107,2)</f>
        <v>63744</v>
      </c>
      <c r="K107" s="189" t="s">
        <v>133</v>
      </c>
      <c r="L107" s="39"/>
      <c r="M107" s="194" t="s">
        <v>19</v>
      </c>
      <c r="N107" s="195" t="s">
        <v>43</v>
      </c>
      <c r="O107" s="64"/>
      <c r="P107" s="196">
        <f>O107*H107</f>
        <v>0</v>
      </c>
      <c r="Q107" s="196">
        <v>0</v>
      </c>
      <c r="R107" s="196">
        <f>Q107*H107</f>
        <v>0</v>
      </c>
      <c r="S107" s="196">
        <v>0</v>
      </c>
      <c r="T107" s="197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8" t="s">
        <v>134</v>
      </c>
      <c r="AT107" s="198" t="s">
        <v>129</v>
      </c>
      <c r="AU107" s="198" t="s">
        <v>135</v>
      </c>
      <c r="AY107" s="17" t="s">
        <v>126</v>
      </c>
      <c r="BE107" s="199">
        <f>IF(N107="základní",J107,0)</f>
        <v>0</v>
      </c>
      <c r="BF107" s="199">
        <f>IF(N107="snížená",J107,0)</f>
        <v>63744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7" t="s">
        <v>135</v>
      </c>
      <c r="BK107" s="199">
        <f>ROUND(I107*H107,2)</f>
        <v>63744</v>
      </c>
      <c r="BL107" s="17" t="s">
        <v>134</v>
      </c>
      <c r="BM107" s="198" t="s">
        <v>174</v>
      </c>
    </row>
    <row r="108" spans="1:65" s="1" customFormat="1" ht="21.75" customHeight="1">
      <c r="A108" s="34"/>
      <c r="B108" s="35"/>
      <c r="C108" s="187" t="s">
        <v>175</v>
      </c>
      <c r="D108" s="187" t="s">
        <v>129</v>
      </c>
      <c r="E108" s="188" t="s">
        <v>176</v>
      </c>
      <c r="F108" s="189" t="s">
        <v>177</v>
      </c>
      <c r="G108" s="190" t="s">
        <v>132</v>
      </c>
      <c r="H108" s="191">
        <v>96000</v>
      </c>
      <c r="I108" s="192">
        <v>1.47</v>
      </c>
      <c r="J108" s="193">
        <f>ROUND(I108*H108,2)</f>
        <v>141120</v>
      </c>
      <c r="K108" s="189" t="s">
        <v>133</v>
      </c>
      <c r="L108" s="39"/>
      <c r="M108" s="194" t="s">
        <v>19</v>
      </c>
      <c r="N108" s="195" t="s">
        <v>43</v>
      </c>
      <c r="O108" s="64"/>
      <c r="P108" s="196">
        <f>O108*H108</f>
        <v>0</v>
      </c>
      <c r="Q108" s="196">
        <v>0</v>
      </c>
      <c r="R108" s="196">
        <f>Q108*H108</f>
        <v>0</v>
      </c>
      <c r="S108" s="196">
        <v>0</v>
      </c>
      <c r="T108" s="197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8" t="s">
        <v>134</v>
      </c>
      <c r="AT108" s="198" t="s">
        <v>129</v>
      </c>
      <c r="AU108" s="198" t="s">
        <v>135</v>
      </c>
      <c r="AY108" s="17" t="s">
        <v>126</v>
      </c>
      <c r="BE108" s="199">
        <f>IF(N108="základní",J108,0)</f>
        <v>0</v>
      </c>
      <c r="BF108" s="199">
        <f>IF(N108="snížená",J108,0)</f>
        <v>141120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7" t="s">
        <v>135</v>
      </c>
      <c r="BK108" s="199">
        <f>ROUND(I108*H108,2)</f>
        <v>141120</v>
      </c>
      <c r="BL108" s="17" t="s">
        <v>134</v>
      </c>
      <c r="BM108" s="198" t="s">
        <v>178</v>
      </c>
    </row>
    <row r="109" spans="1:65" s="12" customFormat="1" ht="12">
      <c r="B109" s="210"/>
      <c r="C109" s="211"/>
      <c r="D109" s="212" t="s">
        <v>157</v>
      </c>
      <c r="E109" s="221" t="s">
        <v>19</v>
      </c>
      <c r="F109" s="213" t="s">
        <v>179</v>
      </c>
      <c r="G109" s="211"/>
      <c r="H109" s="214">
        <v>96000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157</v>
      </c>
      <c r="AU109" s="220" t="s">
        <v>135</v>
      </c>
      <c r="AV109" s="12" t="s">
        <v>135</v>
      </c>
      <c r="AW109" s="12" t="s">
        <v>32</v>
      </c>
      <c r="AX109" s="12" t="s">
        <v>79</v>
      </c>
      <c r="AY109" s="220" t="s">
        <v>126</v>
      </c>
    </row>
    <row r="110" spans="1:65" s="1" customFormat="1" ht="21.75" customHeight="1">
      <c r="A110" s="34"/>
      <c r="B110" s="35"/>
      <c r="C110" s="187" t="s">
        <v>180</v>
      </c>
      <c r="D110" s="187" t="s">
        <v>129</v>
      </c>
      <c r="E110" s="188" t="s">
        <v>181</v>
      </c>
      <c r="F110" s="189" t="s">
        <v>182</v>
      </c>
      <c r="G110" s="190" t="s">
        <v>132</v>
      </c>
      <c r="H110" s="191">
        <v>1600</v>
      </c>
      <c r="I110" s="192">
        <v>24.82</v>
      </c>
      <c r="J110" s="193">
        <f t="shared" ref="J110:J120" si="10">ROUND(I110*H110,2)</f>
        <v>39712</v>
      </c>
      <c r="K110" s="189" t="s">
        <v>133</v>
      </c>
      <c r="L110" s="39"/>
      <c r="M110" s="194" t="s">
        <v>19</v>
      </c>
      <c r="N110" s="195" t="s">
        <v>43</v>
      </c>
      <c r="O110" s="64"/>
      <c r="P110" s="196">
        <f t="shared" ref="P110:P120" si="11">O110*H110</f>
        <v>0</v>
      </c>
      <c r="Q110" s="196">
        <v>0</v>
      </c>
      <c r="R110" s="196">
        <f t="shared" ref="R110:R120" si="12">Q110*H110</f>
        <v>0</v>
      </c>
      <c r="S110" s="196">
        <v>0</v>
      </c>
      <c r="T110" s="197">
        <f t="shared" ref="T110:T120" si="13"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98" t="s">
        <v>134</v>
      </c>
      <c r="AT110" s="198" t="s">
        <v>129</v>
      </c>
      <c r="AU110" s="198" t="s">
        <v>135</v>
      </c>
      <c r="AY110" s="17" t="s">
        <v>126</v>
      </c>
      <c r="BE110" s="199">
        <f t="shared" ref="BE110:BE120" si="14">IF(N110="základní",J110,0)</f>
        <v>0</v>
      </c>
      <c r="BF110" s="199">
        <f t="shared" ref="BF110:BF120" si="15">IF(N110="snížená",J110,0)</f>
        <v>39712</v>
      </c>
      <c r="BG110" s="199">
        <f t="shared" ref="BG110:BG120" si="16">IF(N110="zákl. přenesená",J110,0)</f>
        <v>0</v>
      </c>
      <c r="BH110" s="199">
        <f t="shared" ref="BH110:BH120" si="17">IF(N110="sníž. přenesená",J110,0)</f>
        <v>0</v>
      </c>
      <c r="BI110" s="199">
        <f t="shared" ref="BI110:BI120" si="18">IF(N110="nulová",J110,0)</f>
        <v>0</v>
      </c>
      <c r="BJ110" s="17" t="s">
        <v>135</v>
      </c>
      <c r="BK110" s="199">
        <f t="shared" ref="BK110:BK120" si="19">ROUND(I110*H110,2)</f>
        <v>39712</v>
      </c>
      <c r="BL110" s="17" t="s">
        <v>134</v>
      </c>
      <c r="BM110" s="198" t="s">
        <v>183</v>
      </c>
    </row>
    <row r="111" spans="1:65" s="1" customFormat="1" ht="21.75" customHeight="1">
      <c r="A111" s="34"/>
      <c r="B111" s="35"/>
      <c r="C111" s="187" t="s">
        <v>184</v>
      </c>
      <c r="D111" s="187" t="s">
        <v>129</v>
      </c>
      <c r="E111" s="188" t="s">
        <v>185</v>
      </c>
      <c r="F111" s="189" t="s">
        <v>186</v>
      </c>
      <c r="G111" s="190" t="s">
        <v>132</v>
      </c>
      <c r="H111" s="191">
        <v>400</v>
      </c>
      <c r="I111" s="192">
        <v>52.79</v>
      </c>
      <c r="J111" s="193">
        <f t="shared" si="10"/>
        <v>21116</v>
      </c>
      <c r="K111" s="189" t="s">
        <v>133</v>
      </c>
      <c r="L111" s="39"/>
      <c r="M111" s="194" t="s">
        <v>19</v>
      </c>
      <c r="N111" s="195" t="s">
        <v>43</v>
      </c>
      <c r="O111" s="64"/>
      <c r="P111" s="196">
        <f t="shared" si="11"/>
        <v>0</v>
      </c>
      <c r="Q111" s="196">
        <v>2.1000000000000001E-4</v>
      </c>
      <c r="R111" s="196">
        <f t="shared" si="12"/>
        <v>8.4000000000000005E-2</v>
      </c>
      <c r="S111" s="196">
        <v>0</v>
      </c>
      <c r="T111" s="197">
        <f t="shared" si="13"/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8" t="s">
        <v>134</v>
      </c>
      <c r="AT111" s="198" t="s">
        <v>129</v>
      </c>
      <c r="AU111" s="198" t="s">
        <v>135</v>
      </c>
      <c r="AY111" s="17" t="s">
        <v>126</v>
      </c>
      <c r="BE111" s="199">
        <f t="shared" si="14"/>
        <v>0</v>
      </c>
      <c r="BF111" s="199">
        <f t="shared" si="15"/>
        <v>21116</v>
      </c>
      <c r="BG111" s="199">
        <f t="shared" si="16"/>
        <v>0</v>
      </c>
      <c r="BH111" s="199">
        <f t="shared" si="17"/>
        <v>0</v>
      </c>
      <c r="BI111" s="199">
        <f t="shared" si="18"/>
        <v>0</v>
      </c>
      <c r="BJ111" s="17" t="s">
        <v>135</v>
      </c>
      <c r="BK111" s="199">
        <f t="shared" si="19"/>
        <v>21116</v>
      </c>
      <c r="BL111" s="17" t="s">
        <v>134</v>
      </c>
      <c r="BM111" s="198" t="s">
        <v>187</v>
      </c>
    </row>
    <row r="112" spans="1:65" s="1" customFormat="1" ht="21.75" customHeight="1">
      <c r="A112" s="34"/>
      <c r="B112" s="35"/>
      <c r="C112" s="187" t="s">
        <v>188</v>
      </c>
      <c r="D112" s="187" t="s">
        <v>129</v>
      </c>
      <c r="E112" s="188" t="s">
        <v>189</v>
      </c>
      <c r="F112" s="189" t="s">
        <v>190</v>
      </c>
      <c r="G112" s="190" t="s">
        <v>132</v>
      </c>
      <c r="H112" s="191">
        <v>950</v>
      </c>
      <c r="I112" s="192">
        <v>81.09</v>
      </c>
      <c r="J112" s="193">
        <f t="shared" si="10"/>
        <v>77035.5</v>
      </c>
      <c r="K112" s="189" t="s">
        <v>133</v>
      </c>
      <c r="L112" s="39"/>
      <c r="M112" s="194" t="s">
        <v>19</v>
      </c>
      <c r="N112" s="195" t="s">
        <v>43</v>
      </c>
      <c r="O112" s="64"/>
      <c r="P112" s="196">
        <f t="shared" si="11"/>
        <v>0</v>
      </c>
      <c r="Q112" s="196">
        <v>4.0000000000000003E-5</v>
      </c>
      <c r="R112" s="196">
        <f t="shared" si="12"/>
        <v>3.8000000000000006E-2</v>
      </c>
      <c r="S112" s="196">
        <v>0</v>
      </c>
      <c r="T112" s="197">
        <f t="shared" si="13"/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98" t="s">
        <v>134</v>
      </c>
      <c r="AT112" s="198" t="s">
        <v>129</v>
      </c>
      <c r="AU112" s="198" t="s">
        <v>135</v>
      </c>
      <c r="AY112" s="17" t="s">
        <v>126</v>
      </c>
      <c r="BE112" s="199">
        <f t="shared" si="14"/>
        <v>0</v>
      </c>
      <c r="BF112" s="199">
        <f t="shared" si="15"/>
        <v>77035.5</v>
      </c>
      <c r="BG112" s="199">
        <f t="shared" si="16"/>
        <v>0</v>
      </c>
      <c r="BH112" s="199">
        <f t="shared" si="17"/>
        <v>0</v>
      </c>
      <c r="BI112" s="199">
        <f t="shared" si="18"/>
        <v>0</v>
      </c>
      <c r="BJ112" s="17" t="s">
        <v>135</v>
      </c>
      <c r="BK112" s="199">
        <f t="shared" si="19"/>
        <v>77035.5</v>
      </c>
      <c r="BL112" s="17" t="s">
        <v>134</v>
      </c>
      <c r="BM112" s="198" t="s">
        <v>191</v>
      </c>
    </row>
    <row r="113" spans="1:65" s="1" customFormat="1" ht="16.5" customHeight="1">
      <c r="A113" s="34"/>
      <c r="B113" s="35"/>
      <c r="C113" s="187" t="s">
        <v>8</v>
      </c>
      <c r="D113" s="187" t="s">
        <v>129</v>
      </c>
      <c r="E113" s="188" t="s">
        <v>192</v>
      </c>
      <c r="F113" s="189" t="s">
        <v>193</v>
      </c>
      <c r="G113" s="190" t="s">
        <v>132</v>
      </c>
      <c r="H113" s="191">
        <v>1460</v>
      </c>
      <c r="I113" s="192">
        <v>93.79</v>
      </c>
      <c r="J113" s="193">
        <f t="shared" si="10"/>
        <v>136933.4</v>
      </c>
      <c r="K113" s="189" t="s">
        <v>133</v>
      </c>
      <c r="L113" s="39"/>
      <c r="M113" s="194" t="s">
        <v>19</v>
      </c>
      <c r="N113" s="195" t="s">
        <v>43</v>
      </c>
      <c r="O113" s="64"/>
      <c r="P113" s="196">
        <f t="shared" si="11"/>
        <v>0</v>
      </c>
      <c r="Q113" s="196">
        <v>0</v>
      </c>
      <c r="R113" s="196">
        <f t="shared" si="12"/>
        <v>0</v>
      </c>
      <c r="S113" s="196">
        <v>0</v>
      </c>
      <c r="T113" s="197">
        <f t="shared" si="13"/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8" t="s">
        <v>134</v>
      </c>
      <c r="AT113" s="198" t="s">
        <v>129</v>
      </c>
      <c r="AU113" s="198" t="s">
        <v>135</v>
      </c>
      <c r="AY113" s="17" t="s">
        <v>126</v>
      </c>
      <c r="BE113" s="199">
        <f t="shared" si="14"/>
        <v>0</v>
      </c>
      <c r="BF113" s="199">
        <f t="shared" si="15"/>
        <v>136933.4</v>
      </c>
      <c r="BG113" s="199">
        <f t="shared" si="16"/>
        <v>0</v>
      </c>
      <c r="BH113" s="199">
        <f t="shared" si="17"/>
        <v>0</v>
      </c>
      <c r="BI113" s="199">
        <f t="shared" si="18"/>
        <v>0</v>
      </c>
      <c r="BJ113" s="17" t="s">
        <v>135</v>
      </c>
      <c r="BK113" s="199">
        <f t="shared" si="19"/>
        <v>136933.4</v>
      </c>
      <c r="BL113" s="17" t="s">
        <v>134</v>
      </c>
      <c r="BM113" s="198" t="s">
        <v>194</v>
      </c>
    </row>
    <row r="114" spans="1:65" s="1" customFormat="1" ht="21.75" customHeight="1">
      <c r="A114" s="34"/>
      <c r="B114" s="35"/>
      <c r="C114" s="187" t="s">
        <v>195</v>
      </c>
      <c r="D114" s="187" t="s">
        <v>129</v>
      </c>
      <c r="E114" s="188" t="s">
        <v>196</v>
      </c>
      <c r="F114" s="189" t="s">
        <v>197</v>
      </c>
      <c r="G114" s="190" t="s">
        <v>198</v>
      </c>
      <c r="H114" s="191">
        <v>1</v>
      </c>
      <c r="I114" s="192">
        <v>37350</v>
      </c>
      <c r="J114" s="193">
        <f t="shared" si="10"/>
        <v>37350</v>
      </c>
      <c r="K114" s="189" t="s">
        <v>19</v>
      </c>
      <c r="L114" s="39"/>
      <c r="M114" s="194" t="s">
        <v>19</v>
      </c>
      <c r="N114" s="195" t="s">
        <v>43</v>
      </c>
      <c r="O114" s="64"/>
      <c r="P114" s="196">
        <f t="shared" si="11"/>
        <v>0</v>
      </c>
      <c r="Q114" s="196">
        <v>0</v>
      </c>
      <c r="R114" s="196">
        <f t="shared" si="12"/>
        <v>0</v>
      </c>
      <c r="S114" s="196">
        <v>0</v>
      </c>
      <c r="T114" s="197">
        <f t="shared" si="13"/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98" t="s">
        <v>134</v>
      </c>
      <c r="AT114" s="198" t="s">
        <v>129</v>
      </c>
      <c r="AU114" s="198" t="s">
        <v>135</v>
      </c>
      <c r="AY114" s="17" t="s">
        <v>126</v>
      </c>
      <c r="BE114" s="199">
        <f t="shared" si="14"/>
        <v>0</v>
      </c>
      <c r="BF114" s="199">
        <f t="shared" si="15"/>
        <v>37350</v>
      </c>
      <c r="BG114" s="199">
        <f t="shared" si="16"/>
        <v>0</v>
      </c>
      <c r="BH114" s="199">
        <f t="shared" si="17"/>
        <v>0</v>
      </c>
      <c r="BI114" s="199">
        <f t="shared" si="18"/>
        <v>0</v>
      </c>
      <c r="BJ114" s="17" t="s">
        <v>135</v>
      </c>
      <c r="BK114" s="199">
        <f t="shared" si="19"/>
        <v>37350</v>
      </c>
      <c r="BL114" s="17" t="s">
        <v>134</v>
      </c>
      <c r="BM114" s="198" t="s">
        <v>199</v>
      </c>
    </row>
    <row r="115" spans="1:65" s="1" customFormat="1" ht="16.5" customHeight="1">
      <c r="A115" s="34"/>
      <c r="B115" s="35"/>
      <c r="C115" s="187" t="s">
        <v>200</v>
      </c>
      <c r="D115" s="187" t="s">
        <v>129</v>
      </c>
      <c r="E115" s="188" t="s">
        <v>201</v>
      </c>
      <c r="F115" s="189" t="s">
        <v>202</v>
      </c>
      <c r="G115" s="190" t="s">
        <v>198</v>
      </c>
      <c r="H115" s="191">
        <v>1</v>
      </c>
      <c r="I115" s="192">
        <v>37350</v>
      </c>
      <c r="J115" s="193">
        <f t="shared" si="10"/>
        <v>37350</v>
      </c>
      <c r="K115" s="189" t="s">
        <v>19</v>
      </c>
      <c r="L115" s="39"/>
      <c r="M115" s="194" t="s">
        <v>19</v>
      </c>
      <c r="N115" s="195" t="s">
        <v>43</v>
      </c>
      <c r="O115" s="64"/>
      <c r="P115" s="196">
        <f t="shared" si="11"/>
        <v>0</v>
      </c>
      <c r="Q115" s="196">
        <v>0</v>
      </c>
      <c r="R115" s="196">
        <f t="shared" si="12"/>
        <v>0</v>
      </c>
      <c r="S115" s="196">
        <v>0</v>
      </c>
      <c r="T115" s="197">
        <f t="shared" si="13"/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8" t="s">
        <v>134</v>
      </c>
      <c r="AT115" s="198" t="s">
        <v>129</v>
      </c>
      <c r="AU115" s="198" t="s">
        <v>135</v>
      </c>
      <c r="AY115" s="17" t="s">
        <v>126</v>
      </c>
      <c r="BE115" s="199">
        <f t="shared" si="14"/>
        <v>0</v>
      </c>
      <c r="BF115" s="199">
        <f t="shared" si="15"/>
        <v>37350</v>
      </c>
      <c r="BG115" s="199">
        <f t="shared" si="16"/>
        <v>0</v>
      </c>
      <c r="BH115" s="199">
        <f t="shared" si="17"/>
        <v>0</v>
      </c>
      <c r="BI115" s="199">
        <f t="shared" si="18"/>
        <v>0</v>
      </c>
      <c r="BJ115" s="17" t="s">
        <v>135</v>
      </c>
      <c r="BK115" s="199">
        <f t="shared" si="19"/>
        <v>37350</v>
      </c>
      <c r="BL115" s="17" t="s">
        <v>134</v>
      </c>
      <c r="BM115" s="198" t="s">
        <v>203</v>
      </c>
    </row>
    <row r="116" spans="1:65" s="1" customFormat="1" ht="16.5" customHeight="1">
      <c r="A116" s="34"/>
      <c r="B116" s="35"/>
      <c r="C116" s="187" t="s">
        <v>204</v>
      </c>
      <c r="D116" s="187" t="s">
        <v>129</v>
      </c>
      <c r="E116" s="188" t="s">
        <v>205</v>
      </c>
      <c r="F116" s="189" t="s">
        <v>206</v>
      </c>
      <c r="G116" s="190" t="s">
        <v>198</v>
      </c>
      <c r="H116" s="191">
        <v>1</v>
      </c>
      <c r="I116" s="192">
        <v>4150</v>
      </c>
      <c r="J116" s="193">
        <f t="shared" si="10"/>
        <v>4150</v>
      </c>
      <c r="K116" s="189" t="s">
        <v>19</v>
      </c>
      <c r="L116" s="39"/>
      <c r="M116" s="194" t="s">
        <v>19</v>
      </c>
      <c r="N116" s="195" t="s">
        <v>43</v>
      </c>
      <c r="O116" s="64"/>
      <c r="P116" s="196">
        <f t="shared" si="11"/>
        <v>0</v>
      </c>
      <c r="Q116" s="196">
        <v>0</v>
      </c>
      <c r="R116" s="196">
        <f t="shared" si="12"/>
        <v>0</v>
      </c>
      <c r="S116" s="196">
        <v>0</v>
      </c>
      <c r="T116" s="197">
        <f t="shared" si="13"/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98" t="s">
        <v>134</v>
      </c>
      <c r="AT116" s="198" t="s">
        <v>129</v>
      </c>
      <c r="AU116" s="198" t="s">
        <v>135</v>
      </c>
      <c r="AY116" s="17" t="s">
        <v>126</v>
      </c>
      <c r="BE116" s="199">
        <f t="shared" si="14"/>
        <v>0</v>
      </c>
      <c r="BF116" s="199">
        <f t="shared" si="15"/>
        <v>4150</v>
      </c>
      <c r="BG116" s="199">
        <f t="shared" si="16"/>
        <v>0</v>
      </c>
      <c r="BH116" s="199">
        <f t="shared" si="17"/>
        <v>0</v>
      </c>
      <c r="BI116" s="199">
        <f t="shared" si="18"/>
        <v>0</v>
      </c>
      <c r="BJ116" s="17" t="s">
        <v>135</v>
      </c>
      <c r="BK116" s="199">
        <f t="shared" si="19"/>
        <v>4150</v>
      </c>
      <c r="BL116" s="17" t="s">
        <v>134</v>
      </c>
      <c r="BM116" s="198" t="s">
        <v>207</v>
      </c>
    </row>
    <row r="117" spans="1:65" s="1" customFormat="1" ht="16.5" customHeight="1">
      <c r="A117" s="34"/>
      <c r="B117" s="35"/>
      <c r="C117" s="187" t="s">
        <v>208</v>
      </c>
      <c r="D117" s="187" t="s">
        <v>129</v>
      </c>
      <c r="E117" s="188" t="s">
        <v>209</v>
      </c>
      <c r="F117" s="189" t="s">
        <v>210</v>
      </c>
      <c r="G117" s="190" t="s">
        <v>198</v>
      </c>
      <c r="H117" s="191">
        <v>1</v>
      </c>
      <c r="I117" s="192">
        <v>14774</v>
      </c>
      <c r="J117" s="193">
        <f t="shared" si="10"/>
        <v>14774</v>
      </c>
      <c r="K117" s="189" t="s">
        <v>19</v>
      </c>
      <c r="L117" s="39"/>
      <c r="M117" s="194" t="s">
        <v>19</v>
      </c>
      <c r="N117" s="195" t="s">
        <v>43</v>
      </c>
      <c r="O117" s="64"/>
      <c r="P117" s="196">
        <f t="shared" si="11"/>
        <v>0</v>
      </c>
      <c r="Q117" s="196">
        <v>0</v>
      </c>
      <c r="R117" s="196">
        <f t="shared" si="12"/>
        <v>0</v>
      </c>
      <c r="S117" s="196">
        <v>0</v>
      </c>
      <c r="T117" s="197">
        <f t="shared" si="1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8" t="s">
        <v>134</v>
      </c>
      <c r="AT117" s="198" t="s">
        <v>129</v>
      </c>
      <c r="AU117" s="198" t="s">
        <v>135</v>
      </c>
      <c r="AY117" s="17" t="s">
        <v>126</v>
      </c>
      <c r="BE117" s="199">
        <f t="shared" si="14"/>
        <v>0</v>
      </c>
      <c r="BF117" s="199">
        <f t="shared" si="15"/>
        <v>14774</v>
      </c>
      <c r="BG117" s="199">
        <f t="shared" si="16"/>
        <v>0</v>
      </c>
      <c r="BH117" s="199">
        <f t="shared" si="17"/>
        <v>0</v>
      </c>
      <c r="BI117" s="199">
        <f t="shared" si="18"/>
        <v>0</v>
      </c>
      <c r="BJ117" s="17" t="s">
        <v>135</v>
      </c>
      <c r="BK117" s="199">
        <f t="shared" si="19"/>
        <v>14774</v>
      </c>
      <c r="BL117" s="17" t="s">
        <v>134</v>
      </c>
      <c r="BM117" s="198" t="s">
        <v>211</v>
      </c>
    </row>
    <row r="118" spans="1:65" s="1" customFormat="1" ht="16.5" customHeight="1">
      <c r="A118" s="34"/>
      <c r="B118" s="35"/>
      <c r="C118" s="187" t="s">
        <v>212</v>
      </c>
      <c r="D118" s="187" t="s">
        <v>129</v>
      </c>
      <c r="E118" s="188" t="s">
        <v>213</v>
      </c>
      <c r="F118" s="189" t="s">
        <v>214</v>
      </c>
      <c r="G118" s="190" t="s">
        <v>198</v>
      </c>
      <c r="H118" s="191">
        <v>1</v>
      </c>
      <c r="I118" s="192">
        <v>823</v>
      </c>
      <c r="J118" s="193">
        <f t="shared" si="10"/>
        <v>823</v>
      </c>
      <c r="K118" s="189" t="s">
        <v>19</v>
      </c>
      <c r="L118" s="39"/>
      <c r="M118" s="194" t="s">
        <v>19</v>
      </c>
      <c r="N118" s="195" t="s">
        <v>43</v>
      </c>
      <c r="O118" s="64"/>
      <c r="P118" s="196">
        <f t="shared" si="11"/>
        <v>0</v>
      </c>
      <c r="Q118" s="196">
        <v>0</v>
      </c>
      <c r="R118" s="196">
        <f t="shared" si="12"/>
        <v>0</v>
      </c>
      <c r="S118" s="196">
        <v>0</v>
      </c>
      <c r="T118" s="197">
        <f t="shared" si="1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98" t="s">
        <v>134</v>
      </c>
      <c r="AT118" s="198" t="s">
        <v>129</v>
      </c>
      <c r="AU118" s="198" t="s">
        <v>135</v>
      </c>
      <c r="AY118" s="17" t="s">
        <v>126</v>
      </c>
      <c r="BE118" s="199">
        <f t="shared" si="14"/>
        <v>0</v>
      </c>
      <c r="BF118" s="199">
        <f t="shared" si="15"/>
        <v>823</v>
      </c>
      <c r="BG118" s="199">
        <f t="shared" si="16"/>
        <v>0</v>
      </c>
      <c r="BH118" s="199">
        <f t="shared" si="17"/>
        <v>0</v>
      </c>
      <c r="BI118" s="199">
        <f t="shared" si="18"/>
        <v>0</v>
      </c>
      <c r="BJ118" s="17" t="s">
        <v>135</v>
      </c>
      <c r="BK118" s="199">
        <f t="shared" si="19"/>
        <v>823</v>
      </c>
      <c r="BL118" s="17" t="s">
        <v>134</v>
      </c>
      <c r="BM118" s="198" t="s">
        <v>215</v>
      </c>
    </row>
    <row r="119" spans="1:65" s="1" customFormat="1" ht="16.5" customHeight="1">
      <c r="A119" s="34"/>
      <c r="B119" s="35"/>
      <c r="C119" s="187" t="s">
        <v>7</v>
      </c>
      <c r="D119" s="187" t="s">
        <v>129</v>
      </c>
      <c r="E119" s="188" t="s">
        <v>216</v>
      </c>
      <c r="F119" s="189" t="s">
        <v>217</v>
      </c>
      <c r="G119" s="190" t="s">
        <v>218</v>
      </c>
      <c r="H119" s="191">
        <v>5</v>
      </c>
      <c r="I119" s="192">
        <v>732.7</v>
      </c>
      <c r="J119" s="193">
        <f t="shared" si="10"/>
        <v>3663.5</v>
      </c>
      <c r="K119" s="189" t="s">
        <v>19</v>
      </c>
      <c r="L119" s="39"/>
      <c r="M119" s="194" t="s">
        <v>19</v>
      </c>
      <c r="N119" s="195" t="s">
        <v>43</v>
      </c>
      <c r="O119" s="64"/>
      <c r="P119" s="196">
        <f t="shared" si="11"/>
        <v>0</v>
      </c>
      <c r="Q119" s="196">
        <v>8.0000000000000002E-3</v>
      </c>
      <c r="R119" s="196">
        <f t="shared" si="12"/>
        <v>0.04</v>
      </c>
      <c r="S119" s="196">
        <v>0</v>
      </c>
      <c r="T119" s="197">
        <f t="shared" si="1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8" t="s">
        <v>134</v>
      </c>
      <c r="AT119" s="198" t="s">
        <v>129</v>
      </c>
      <c r="AU119" s="198" t="s">
        <v>135</v>
      </c>
      <c r="AY119" s="17" t="s">
        <v>126</v>
      </c>
      <c r="BE119" s="199">
        <f t="shared" si="14"/>
        <v>0</v>
      </c>
      <c r="BF119" s="199">
        <f t="shared" si="15"/>
        <v>3663.5</v>
      </c>
      <c r="BG119" s="199">
        <f t="shared" si="16"/>
        <v>0</v>
      </c>
      <c r="BH119" s="199">
        <f t="shared" si="17"/>
        <v>0</v>
      </c>
      <c r="BI119" s="199">
        <f t="shared" si="18"/>
        <v>0</v>
      </c>
      <c r="BJ119" s="17" t="s">
        <v>135</v>
      </c>
      <c r="BK119" s="199">
        <f t="shared" si="19"/>
        <v>3663.5</v>
      </c>
      <c r="BL119" s="17" t="s">
        <v>134</v>
      </c>
      <c r="BM119" s="198" t="s">
        <v>219</v>
      </c>
    </row>
    <row r="120" spans="1:65" s="1" customFormat="1" ht="16.5" customHeight="1">
      <c r="A120" s="34"/>
      <c r="B120" s="35"/>
      <c r="C120" s="187" t="s">
        <v>220</v>
      </c>
      <c r="D120" s="187" t="s">
        <v>129</v>
      </c>
      <c r="E120" s="188" t="s">
        <v>221</v>
      </c>
      <c r="F120" s="189" t="s">
        <v>222</v>
      </c>
      <c r="G120" s="190" t="s">
        <v>218</v>
      </c>
      <c r="H120" s="191">
        <v>1</v>
      </c>
      <c r="I120" s="192">
        <v>3017.5</v>
      </c>
      <c r="J120" s="193">
        <f t="shared" si="10"/>
        <v>3017.5</v>
      </c>
      <c r="K120" s="189" t="s">
        <v>19</v>
      </c>
      <c r="L120" s="39"/>
      <c r="M120" s="194" t="s">
        <v>19</v>
      </c>
      <c r="N120" s="195" t="s">
        <v>43</v>
      </c>
      <c r="O120" s="64"/>
      <c r="P120" s="196">
        <f t="shared" si="11"/>
        <v>0</v>
      </c>
      <c r="Q120" s="196">
        <v>8.9999999999999993E-3</v>
      </c>
      <c r="R120" s="196">
        <f t="shared" si="12"/>
        <v>8.9999999999999993E-3</v>
      </c>
      <c r="S120" s="196">
        <v>0</v>
      </c>
      <c r="T120" s="197">
        <f t="shared" si="1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8" t="s">
        <v>134</v>
      </c>
      <c r="AT120" s="198" t="s">
        <v>129</v>
      </c>
      <c r="AU120" s="198" t="s">
        <v>135</v>
      </c>
      <c r="AY120" s="17" t="s">
        <v>126</v>
      </c>
      <c r="BE120" s="199">
        <f t="shared" si="14"/>
        <v>0</v>
      </c>
      <c r="BF120" s="199">
        <f t="shared" si="15"/>
        <v>3017.5</v>
      </c>
      <c r="BG120" s="199">
        <f t="shared" si="16"/>
        <v>0</v>
      </c>
      <c r="BH120" s="199">
        <f t="shared" si="17"/>
        <v>0</v>
      </c>
      <c r="BI120" s="199">
        <f t="shared" si="18"/>
        <v>0</v>
      </c>
      <c r="BJ120" s="17" t="s">
        <v>135</v>
      </c>
      <c r="BK120" s="199">
        <f t="shared" si="19"/>
        <v>3017.5</v>
      </c>
      <c r="BL120" s="17" t="s">
        <v>134</v>
      </c>
      <c r="BM120" s="198" t="s">
        <v>223</v>
      </c>
    </row>
    <row r="121" spans="1:65" s="11" customFormat="1" ht="22.75" customHeight="1">
      <c r="B121" s="171"/>
      <c r="C121" s="172"/>
      <c r="D121" s="173" t="s">
        <v>70</v>
      </c>
      <c r="E121" s="185" t="s">
        <v>224</v>
      </c>
      <c r="F121" s="185" t="s">
        <v>225</v>
      </c>
      <c r="G121" s="172"/>
      <c r="H121" s="172"/>
      <c r="I121" s="175"/>
      <c r="J121" s="186">
        <f>BK121</f>
        <v>18277.04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79</v>
      </c>
      <c r="AT121" s="183" t="s">
        <v>70</v>
      </c>
      <c r="AU121" s="183" t="s">
        <v>79</v>
      </c>
      <c r="AY121" s="182" t="s">
        <v>126</v>
      </c>
      <c r="BK121" s="184">
        <f>BK122</f>
        <v>18277.04</v>
      </c>
    </row>
    <row r="122" spans="1:65" s="1" customFormat="1" ht="21.75" customHeight="1">
      <c r="A122" s="34"/>
      <c r="B122" s="35"/>
      <c r="C122" s="187" t="s">
        <v>226</v>
      </c>
      <c r="D122" s="187" t="s">
        <v>129</v>
      </c>
      <c r="E122" s="188" t="s">
        <v>227</v>
      </c>
      <c r="F122" s="189" t="s">
        <v>228</v>
      </c>
      <c r="G122" s="190" t="s">
        <v>229</v>
      </c>
      <c r="H122" s="191">
        <v>72.674999999999997</v>
      </c>
      <c r="I122" s="192">
        <v>251.49</v>
      </c>
      <c r="J122" s="193">
        <f>ROUND(I122*H122,2)</f>
        <v>18277.04</v>
      </c>
      <c r="K122" s="189" t="s">
        <v>133</v>
      </c>
      <c r="L122" s="39"/>
      <c r="M122" s="194" t="s">
        <v>19</v>
      </c>
      <c r="N122" s="195" t="s">
        <v>43</v>
      </c>
      <c r="O122" s="64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8" t="s">
        <v>134</v>
      </c>
      <c r="AT122" s="198" t="s">
        <v>129</v>
      </c>
      <c r="AU122" s="198" t="s">
        <v>135</v>
      </c>
      <c r="AY122" s="17" t="s">
        <v>126</v>
      </c>
      <c r="BE122" s="199">
        <f>IF(N122="základní",J122,0)</f>
        <v>0</v>
      </c>
      <c r="BF122" s="199">
        <f>IF(N122="snížená",J122,0)</f>
        <v>18277.04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7" t="s">
        <v>135</v>
      </c>
      <c r="BK122" s="199">
        <f>ROUND(I122*H122,2)</f>
        <v>18277.04</v>
      </c>
      <c r="BL122" s="17" t="s">
        <v>134</v>
      </c>
      <c r="BM122" s="198" t="s">
        <v>230</v>
      </c>
    </row>
    <row r="123" spans="1:65" s="11" customFormat="1" ht="26" customHeight="1">
      <c r="B123" s="171"/>
      <c r="C123" s="172"/>
      <c r="D123" s="173" t="s">
        <v>70</v>
      </c>
      <c r="E123" s="174" t="s">
        <v>231</v>
      </c>
      <c r="F123" s="174" t="s">
        <v>232</v>
      </c>
      <c r="G123" s="172"/>
      <c r="H123" s="172"/>
      <c r="I123" s="175"/>
      <c r="J123" s="176">
        <f>BK123</f>
        <v>1395192.3199999998</v>
      </c>
      <c r="K123" s="172"/>
      <c r="L123" s="177"/>
      <c r="M123" s="178"/>
      <c r="N123" s="179"/>
      <c r="O123" s="179"/>
      <c r="P123" s="180">
        <f>P124+P126+P134+P140</f>
        <v>0</v>
      </c>
      <c r="Q123" s="179"/>
      <c r="R123" s="180">
        <f>R124+R126+R134+R140</f>
        <v>7.5162800000000001</v>
      </c>
      <c r="S123" s="179"/>
      <c r="T123" s="181">
        <f>T124+T126+T134+T140</f>
        <v>1.2086621</v>
      </c>
      <c r="AR123" s="182" t="s">
        <v>135</v>
      </c>
      <c r="AT123" s="183" t="s">
        <v>70</v>
      </c>
      <c r="AU123" s="183" t="s">
        <v>71</v>
      </c>
      <c r="AY123" s="182" t="s">
        <v>126</v>
      </c>
      <c r="BK123" s="184">
        <f>BK124+BK126+BK134+BK140</f>
        <v>1395192.3199999998</v>
      </c>
    </row>
    <row r="124" spans="1:65" s="11" customFormat="1" ht="22.75" customHeight="1">
      <c r="B124" s="171"/>
      <c r="C124" s="172"/>
      <c r="D124" s="173" t="s">
        <v>70</v>
      </c>
      <c r="E124" s="185" t="s">
        <v>233</v>
      </c>
      <c r="F124" s="185" t="s">
        <v>234</v>
      </c>
      <c r="G124" s="172"/>
      <c r="H124" s="172"/>
      <c r="I124" s="175"/>
      <c r="J124" s="186">
        <f>BK124</f>
        <v>22712.04</v>
      </c>
      <c r="K124" s="172"/>
      <c r="L124" s="177"/>
      <c r="M124" s="178"/>
      <c r="N124" s="179"/>
      <c r="O124" s="179"/>
      <c r="P124" s="180">
        <f>P125</f>
        <v>0</v>
      </c>
      <c r="Q124" s="179"/>
      <c r="R124" s="180">
        <f>R125</f>
        <v>9.042E-2</v>
      </c>
      <c r="S124" s="179"/>
      <c r="T124" s="181">
        <f>T125</f>
        <v>0</v>
      </c>
      <c r="AR124" s="182" t="s">
        <v>135</v>
      </c>
      <c r="AT124" s="183" t="s">
        <v>70</v>
      </c>
      <c r="AU124" s="183" t="s">
        <v>79</v>
      </c>
      <c r="AY124" s="182" t="s">
        <v>126</v>
      </c>
      <c r="BK124" s="184">
        <f>BK125</f>
        <v>22712.04</v>
      </c>
    </row>
    <row r="125" spans="1:65" s="1" customFormat="1" ht="16.5" customHeight="1">
      <c r="A125" s="34"/>
      <c r="B125" s="35"/>
      <c r="C125" s="187" t="s">
        <v>235</v>
      </c>
      <c r="D125" s="187" t="s">
        <v>129</v>
      </c>
      <c r="E125" s="188" t="s">
        <v>236</v>
      </c>
      <c r="F125" s="189" t="s">
        <v>237</v>
      </c>
      <c r="G125" s="190" t="s">
        <v>238</v>
      </c>
      <c r="H125" s="191">
        <v>3</v>
      </c>
      <c r="I125" s="192">
        <v>7570.68</v>
      </c>
      <c r="J125" s="193">
        <f>ROUND(I125*H125,2)</f>
        <v>22712.04</v>
      </c>
      <c r="K125" s="189" t="s">
        <v>133</v>
      </c>
      <c r="L125" s="39"/>
      <c r="M125" s="194" t="s">
        <v>19</v>
      </c>
      <c r="N125" s="195" t="s">
        <v>43</v>
      </c>
      <c r="O125" s="64"/>
      <c r="P125" s="196">
        <f>O125*H125</f>
        <v>0</v>
      </c>
      <c r="Q125" s="196">
        <v>3.014E-2</v>
      </c>
      <c r="R125" s="196">
        <f>Q125*H125</f>
        <v>9.042E-2</v>
      </c>
      <c r="S125" s="196">
        <v>0</v>
      </c>
      <c r="T125" s="19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195</v>
      </c>
      <c r="AT125" s="198" t="s">
        <v>129</v>
      </c>
      <c r="AU125" s="198" t="s">
        <v>135</v>
      </c>
      <c r="AY125" s="17" t="s">
        <v>126</v>
      </c>
      <c r="BE125" s="199">
        <f>IF(N125="základní",J125,0)</f>
        <v>0</v>
      </c>
      <c r="BF125" s="199">
        <f>IF(N125="snížená",J125,0)</f>
        <v>22712.04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135</v>
      </c>
      <c r="BK125" s="199">
        <f>ROUND(I125*H125,2)</f>
        <v>22712.04</v>
      </c>
      <c r="BL125" s="17" t="s">
        <v>195</v>
      </c>
      <c r="BM125" s="198" t="s">
        <v>239</v>
      </c>
    </row>
    <row r="126" spans="1:65" s="11" customFormat="1" ht="22.75" customHeight="1">
      <c r="B126" s="171"/>
      <c r="C126" s="172"/>
      <c r="D126" s="173" t="s">
        <v>70</v>
      </c>
      <c r="E126" s="185" t="s">
        <v>240</v>
      </c>
      <c r="F126" s="185" t="s">
        <v>241</v>
      </c>
      <c r="G126" s="172"/>
      <c r="H126" s="172"/>
      <c r="I126" s="175"/>
      <c r="J126" s="186">
        <f>BK126</f>
        <v>471290.6</v>
      </c>
      <c r="K126" s="172"/>
      <c r="L126" s="177"/>
      <c r="M126" s="178"/>
      <c r="N126" s="179"/>
      <c r="O126" s="179"/>
      <c r="P126" s="180">
        <f>SUM(P127:P133)</f>
        <v>0</v>
      </c>
      <c r="Q126" s="179"/>
      <c r="R126" s="180">
        <f>SUM(R127:R133)</f>
        <v>0</v>
      </c>
      <c r="S126" s="179"/>
      <c r="T126" s="181">
        <f>SUM(T127:T133)</f>
        <v>0</v>
      </c>
      <c r="AR126" s="182" t="s">
        <v>135</v>
      </c>
      <c r="AT126" s="183" t="s">
        <v>70</v>
      </c>
      <c r="AU126" s="183" t="s">
        <v>79</v>
      </c>
      <c r="AY126" s="182" t="s">
        <v>126</v>
      </c>
      <c r="BK126" s="184">
        <f>SUM(BK127:BK133)</f>
        <v>471290.6</v>
      </c>
    </row>
    <row r="127" spans="1:65" s="1" customFormat="1" ht="16.5" customHeight="1">
      <c r="A127" s="34"/>
      <c r="B127" s="35"/>
      <c r="C127" s="187" t="s">
        <v>242</v>
      </c>
      <c r="D127" s="187" t="s">
        <v>129</v>
      </c>
      <c r="E127" s="188" t="s">
        <v>243</v>
      </c>
      <c r="F127" s="189" t="s">
        <v>244</v>
      </c>
      <c r="G127" s="190" t="s">
        <v>218</v>
      </c>
      <c r="H127" s="191">
        <v>22</v>
      </c>
      <c r="I127" s="192">
        <v>5395</v>
      </c>
      <c r="J127" s="193">
        <f t="shared" ref="J127:J133" si="20">ROUND(I127*H127,2)</f>
        <v>118690</v>
      </c>
      <c r="K127" s="189" t="s">
        <v>19</v>
      </c>
      <c r="L127" s="39"/>
      <c r="M127" s="194" t="s">
        <v>19</v>
      </c>
      <c r="N127" s="195" t="s">
        <v>43</v>
      </c>
      <c r="O127" s="64"/>
      <c r="P127" s="196">
        <f t="shared" ref="P127:P133" si="21">O127*H127</f>
        <v>0</v>
      </c>
      <c r="Q127" s="196">
        <v>0</v>
      </c>
      <c r="R127" s="196">
        <f t="shared" ref="R127:R133" si="22">Q127*H127</f>
        <v>0</v>
      </c>
      <c r="S127" s="196">
        <v>0</v>
      </c>
      <c r="T127" s="197">
        <f t="shared" ref="T127:T133" si="23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195</v>
      </c>
      <c r="AT127" s="198" t="s">
        <v>129</v>
      </c>
      <c r="AU127" s="198" t="s">
        <v>135</v>
      </c>
      <c r="AY127" s="17" t="s">
        <v>126</v>
      </c>
      <c r="BE127" s="199">
        <f t="shared" ref="BE127:BE133" si="24">IF(N127="základní",J127,0)</f>
        <v>0</v>
      </c>
      <c r="BF127" s="199">
        <f t="shared" ref="BF127:BF133" si="25">IF(N127="snížená",J127,0)</f>
        <v>118690</v>
      </c>
      <c r="BG127" s="199">
        <f t="shared" ref="BG127:BG133" si="26">IF(N127="zákl. přenesená",J127,0)</f>
        <v>0</v>
      </c>
      <c r="BH127" s="199">
        <f t="shared" ref="BH127:BH133" si="27">IF(N127="sníž. přenesená",J127,0)</f>
        <v>0</v>
      </c>
      <c r="BI127" s="199">
        <f t="shared" ref="BI127:BI133" si="28">IF(N127="nulová",J127,0)</f>
        <v>0</v>
      </c>
      <c r="BJ127" s="17" t="s">
        <v>135</v>
      </c>
      <c r="BK127" s="199">
        <f t="shared" ref="BK127:BK133" si="29">ROUND(I127*H127,2)</f>
        <v>118690</v>
      </c>
      <c r="BL127" s="17" t="s">
        <v>195</v>
      </c>
      <c r="BM127" s="198" t="s">
        <v>245</v>
      </c>
    </row>
    <row r="128" spans="1:65" s="1" customFormat="1" ht="16.5" customHeight="1">
      <c r="A128" s="34"/>
      <c r="B128" s="35"/>
      <c r="C128" s="187" t="s">
        <v>246</v>
      </c>
      <c r="D128" s="187" t="s">
        <v>129</v>
      </c>
      <c r="E128" s="188" t="s">
        <v>247</v>
      </c>
      <c r="F128" s="189" t="s">
        <v>248</v>
      </c>
      <c r="G128" s="190" t="s">
        <v>218</v>
      </c>
      <c r="H128" s="191">
        <v>16</v>
      </c>
      <c r="I128" s="192">
        <v>5229</v>
      </c>
      <c r="J128" s="193">
        <f t="shared" si="20"/>
        <v>83664</v>
      </c>
      <c r="K128" s="189" t="s">
        <v>19</v>
      </c>
      <c r="L128" s="39"/>
      <c r="M128" s="194" t="s">
        <v>19</v>
      </c>
      <c r="N128" s="195" t="s">
        <v>43</v>
      </c>
      <c r="O128" s="64"/>
      <c r="P128" s="196">
        <f t="shared" si="21"/>
        <v>0</v>
      </c>
      <c r="Q128" s="196">
        <v>0</v>
      </c>
      <c r="R128" s="196">
        <f t="shared" si="22"/>
        <v>0</v>
      </c>
      <c r="S128" s="196">
        <v>0</v>
      </c>
      <c r="T128" s="197">
        <f t="shared" si="2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8" t="s">
        <v>195</v>
      </c>
      <c r="AT128" s="198" t="s">
        <v>129</v>
      </c>
      <c r="AU128" s="198" t="s">
        <v>135</v>
      </c>
      <c r="AY128" s="17" t="s">
        <v>126</v>
      </c>
      <c r="BE128" s="199">
        <f t="shared" si="24"/>
        <v>0</v>
      </c>
      <c r="BF128" s="199">
        <f t="shared" si="25"/>
        <v>83664</v>
      </c>
      <c r="BG128" s="199">
        <f t="shared" si="26"/>
        <v>0</v>
      </c>
      <c r="BH128" s="199">
        <f t="shared" si="27"/>
        <v>0</v>
      </c>
      <c r="BI128" s="199">
        <f t="shared" si="28"/>
        <v>0</v>
      </c>
      <c r="BJ128" s="17" t="s">
        <v>135</v>
      </c>
      <c r="BK128" s="199">
        <f t="shared" si="29"/>
        <v>83664</v>
      </c>
      <c r="BL128" s="17" t="s">
        <v>195</v>
      </c>
      <c r="BM128" s="198" t="s">
        <v>249</v>
      </c>
    </row>
    <row r="129" spans="1:65" s="1" customFormat="1" ht="16.5" customHeight="1">
      <c r="A129" s="34"/>
      <c r="B129" s="35"/>
      <c r="C129" s="187" t="s">
        <v>250</v>
      </c>
      <c r="D129" s="187" t="s">
        <v>129</v>
      </c>
      <c r="E129" s="188" t="s">
        <v>251</v>
      </c>
      <c r="F129" s="189" t="s">
        <v>252</v>
      </c>
      <c r="G129" s="190" t="s">
        <v>218</v>
      </c>
      <c r="H129" s="191">
        <v>1</v>
      </c>
      <c r="I129" s="192">
        <v>11454</v>
      </c>
      <c r="J129" s="193">
        <f t="shared" si="20"/>
        <v>11454</v>
      </c>
      <c r="K129" s="189" t="s">
        <v>19</v>
      </c>
      <c r="L129" s="39"/>
      <c r="M129" s="194" t="s">
        <v>19</v>
      </c>
      <c r="N129" s="195" t="s">
        <v>43</v>
      </c>
      <c r="O129" s="64"/>
      <c r="P129" s="196">
        <f t="shared" si="21"/>
        <v>0</v>
      </c>
      <c r="Q129" s="196">
        <v>0</v>
      </c>
      <c r="R129" s="196">
        <f t="shared" si="22"/>
        <v>0</v>
      </c>
      <c r="S129" s="196">
        <v>0</v>
      </c>
      <c r="T129" s="197">
        <f t="shared" si="2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8" t="s">
        <v>195</v>
      </c>
      <c r="AT129" s="198" t="s">
        <v>129</v>
      </c>
      <c r="AU129" s="198" t="s">
        <v>135</v>
      </c>
      <c r="AY129" s="17" t="s">
        <v>126</v>
      </c>
      <c r="BE129" s="199">
        <f t="shared" si="24"/>
        <v>0</v>
      </c>
      <c r="BF129" s="199">
        <f t="shared" si="25"/>
        <v>11454</v>
      </c>
      <c r="BG129" s="199">
        <f t="shared" si="26"/>
        <v>0</v>
      </c>
      <c r="BH129" s="199">
        <f t="shared" si="27"/>
        <v>0</v>
      </c>
      <c r="BI129" s="199">
        <f t="shared" si="28"/>
        <v>0</v>
      </c>
      <c r="BJ129" s="17" t="s">
        <v>135</v>
      </c>
      <c r="BK129" s="199">
        <f t="shared" si="29"/>
        <v>11454</v>
      </c>
      <c r="BL129" s="17" t="s">
        <v>195</v>
      </c>
      <c r="BM129" s="198" t="s">
        <v>253</v>
      </c>
    </row>
    <row r="130" spans="1:65" s="1" customFormat="1" ht="16.5" customHeight="1">
      <c r="A130" s="34"/>
      <c r="B130" s="35"/>
      <c r="C130" s="187" t="s">
        <v>254</v>
      </c>
      <c r="D130" s="187" t="s">
        <v>129</v>
      </c>
      <c r="E130" s="188" t="s">
        <v>255</v>
      </c>
      <c r="F130" s="189" t="s">
        <v>256</v>
      </c>
      <c r="G130" s="190" t="s">
        <v>218</v>
      </c>
      <c r="H130" s="191">
        <v>1</v>
      </c>
      <c r="I130" s="192">
        <v>12533</v>
      </c>
      <c r="J130" s="193">
        <f t="shared" si="20"/>
        <v>12533</v>
      </c>
      <c r="K130" s="189" t="s">
        <v>19</v>
      </c>
      <c r="L130" s="39"/>
      <c r="M130" s="194" t="s">
        <v>19</v>
      </c>
      <c r="N130" s="195" t="s">
        <v>43</v>
      </c>
      <c r="O130" s="64"/>
      <c r="P130" s="196">
        <f t="shared" si="21"/>
        <v>0</v>
      </c>
      <c r="Q130" s="196">
        <v>0</v>
      </c>
      <c r="R130" s="196">
        <f t="shared" si="22"/>
        <v>0</v>
      </c>
      <c r="S130" s="196">
        <v>0</v>
      </c>
      <c r="T130" s="197">
        <f t="shared" si="2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195</v>
      </c>
      <c r="AT130" s="198" t="s">
        <v>129</v>
      </c>
      <c r="AU130" s="198" t="s">
        <v>135</v>
      </c>
      <c r="AY130" s="17" t="s">
        <v>126</v>
      </c>
      <c r="BE130" s="199">
        <f t="shared" si="24"/>
        <v>0</v>
      </c>
      <c r="BF130" s="199">
        <f t="shared" si="25"/>
        <v>12533</v>
      </c>
      <c r="BG130" s="199">
        <f t="shared" si="26"/>
        <v>0</v>
      </c>
      <c r="BH130" s="199">
        <f t="shared" si="27"/>
        <v>0</v>
      </c>
      <c r="BI130" s="199">
        <f t="shared" si="28"/>
        <v>0</v>
      </c>
      <c r="BJ130" s="17" t="s">
        <v>135</v>
      </c>
      <c r="BK130" s="199">
        <f t="shared" si="29"/>
        <v>12533</v>
      </c>
      <c r="BL130" s="17" t="s">
        <v>195</v>
      </c>
      <c r="BM130" s="198" t="s">
        <v>257</v>
      </c>
    </row>
    <row r="131" spans="1:65" s="1" customFormat="1" ht="16.5" customHeight="1">
      <c r="A131" s="34"/>
      <c r="B131" s="35"/>
      <c r="C131" s="187" t="s">
        <v>258</v>
      </c>
      <c r="D131" s="187" t="s">
        <v>129</v>
      </c>
      <c r="E131" s="188" t="s">
        <v>259</v>
      </c>
      <c r="F131" s="189" t="s">
        <v>260</v>
      </c>
      <c r="G131" s="190" t="s">
        <v>198</v>
      </c>
      <c r="H131" s="191">
        <v>8</v>
      </c>
      <c r="I131" s="192">
        <v>19920</v>
      </c>
      <c r="J131" s="193">
        <f t="shared" si="20"/>
        <v>159360</v>
      </c>
      <c r="K131" s="189" t="s">
        <v>19</v>
      </c>
      <c r="L131" s="39"/>
      <c r="M131" s="194" t="s">
        <v>19</v>
      </c>
      <c r="N131" s="195" t="s">
        <v>43</v>
      </c>
      <c r="O131" s="64"/>
      <c r="P131" s="196">
        <f t="shared" si="21"/>
        <v>0</v>
      </c>
      <c r="Q131" s="196">
        <v>0</v>
      </c>
      <c r="R131" s="196">
        <f t="shared" si="22"/>
        <v>0</v>
      </c>
      <c r="S131" s="196">
        <v>0</v>
      </c>
      <c r="T131" s="197">
        <f t="shared" si="2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195</v>
      </c>
      <c r="AT131" s="198" t="s">
        <v>129</v>
      </c>
      <c r="AU131" s="198" t="s">
        <v>135</v>
      </c>
      <c r="AY131" s="17" t="s">
        <v>126</v>
      </c>
      <c r="BE131" s="199">
        <f t="shared" si="24"/>
        <v>0</v>
      </c>
      <c r="BF131" s="199">
        <f t="shared" si="25"/>
        <v>159360</v>
      </c>
      <c r="BG131" s="199">
        <f t="shared" si="26"/>
        <v>0</v>
      </c>
      <c r="BH131" s="199">
        <f t="shared" si="27"/>
        <v>0</v>
      </c>
      <c r="BI131" s="199">
        <f t="shared" si="28"/>
        <v>0</v>
      </c>
      <c r="BJ131" s="17" t="s">
        <v>135</v>
      </c>
      <c r="BK131" s="199">
        <f t="shared" si="29"/>
        <v>159360</v>
      </c>
      <c r="BL131" s="17" t="s">
        <v>195</v>
      </c>
      <c r="BM131" s="198" t="s">
        <v>261</v>
      </c>
    </row>
    <row r="132" spans="1:65" s="1" customFormat="1" ht="16.5" customHeight="1">
      <c r="A132" s="34"/>
      <c r="B132" s="35"/>
      <c r="C132" s="187" t="s">
        <v>262</v>
      </c>
      <c r="D132" s="187" t="s">
        <v>129</v>
      </c>
      <c r="E132" s="188" t="s">
        <v>263</v>
      </c>
      <c r="F132" s="189" t="s">
        <v>264</v>
      </c>
      <c r="G132" s="190" t="s">
        <v>198</v>
      </c>
      <c r="H132" s="191">
        <v>4</v>
      </c>
      <c r="I132" s="192">
        <v>20750</v>
      </c>
      <c r="J132" s="193">
        <f t="shared" si="20"/>
        <v>83000</v>
      </c>
      <c r="K132" s="189" t="s">
        <v>19</v>
      </c>
      <c r="L132" s="39"/>
      <c r="M132" s="194" t="s">
        <v>19</v>
      </c>
      <c r="N132" s="195" t="s">
        <v>43</v>
      </c>
      <c r="O132" s="64"/>
      <c r="P132" s="196">
        <f t="shared" si="21"/>
        <v>0</v>
      </c>
      <c r="Q132" s="196">
        <v>0</v>
      </c>
      <c r="R132" s="196">
        <f t="shared" si="22"/>
        <v>0</v>
      </c>
      <c r="S132" s="196">
        <v>0</v>
      </c>
      <c r="T132" s="197">
        <f t="shared" si="2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8" t="s">
        <v>195</v>
      </c>
      <c r="AT132" s="198" t="s">
        <v>129</v>
      </c>
      <c r="AU132" s="198" t="s">
        <v>135</v>
      </c>
      <c r="AY132" s="17" t="s">
        <v>126</v>
      </c>
      <c r="BE132" s="199">
        <f t="shared" si="24"/>
        <v>0</v>
      </c>
      <c r="BF132" s="199">
        <f t="shared" si="25"/>
        <v>83000</v>
      </c>
      <c r="BG132" s="199">
        <f t="shared" si="26"/>
        <v>0</v>
      </c>
      <c r="BH132" s="199">
        <f t="shared" si="27"/>
        <v>0</v>
      </c>
      <c r="BI132" s="199">
        <f t="shared" si="28"/>
        <v>0</v>
      </c>
      <c r="BJ132" s="17" t="s">
        <v>135</v>
      </c>
      <c r="BK132" s="199">
        <f t="shared" si="29"/>
        <v>83000</v>
      </c>
      <c r="BL132" s="17" t="s">
        <v>195</v>
      </c>
      <c r="BM132" s="198" t="s">
        <v>265</v>
      </c>
    </row>
    <row r="133" spans="1:65" s="1" customFormat="1" ht="21.75" customHeight="1">
      <c r="A133" s="34"/>
      <c r="B133" s="35"/>
      <c r="C133" s="187" t="s">
        <v>266</v>
      </c>
      <c r="D133" s="187" t="s">
        <v>129</v>
      </c>
      <c r="E133" s="188" t="s">
        <v>267</v>
      </c>
      <c r="F133" s="189" t="s">
        <v>268</v>
      </c>
      <c r="G133" s="190" t="s">
        <v>229</v>
      </c>
      <c r="H133" s="191">
        <v>3</v>
      </c>
      <c r="I133" s="192">
        <v>863.2</v>
      </c>
      <c r="J133" s="193">
        <f t="shared" si="20"/>
        <v>2589.6</v>
      </c>
      <c r="K133" s="189" t="s">
        <v>133</v>
      </c>
      <c r="L133" s="39"/>
      <c r="M133" s="194" t="s">
        <v>19</v>
      </c>
      <c r="N133" s="195" t="s">
        <v>43</v>
      </c>
      <c r="O133" s="64"/>
      <c r="P133" s="196">
        <f t="shared" si="21"/>
        <v>0</v>
      </c>
      <c r="Q133" s="196">
        <v>0</v>
      </c>
      <c r="R133" s="196">
        <f t="shared" si="22"/>
        <v>0</v>
      </c>
      <c r="S133" s="196">
        <v>0</v>
      </c>
      <c r="T133" s="197">
        <f t="shared" si="2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195</v>
      </c>
      <c r="AT133" s="198" t="s">
        <v>129</v>
      </c>
      <c r="AU133" s="198" t="s">
        <v>135</v>
      </c>
      <c r="AY133" s="17" t="s">
        <v>126</v>
      </c>
      <c r="BE133" s="199">
        <f t="shared" si="24"/>
        <v>0</v>
      </c>
      <c r="BF133" s="199">
        <f t="shared" si="25"/>
        <v>2589.6</v>
      </c>
      <c r="BG133" s="199">
        <f t="shared" si="26"/>
        <v>0</v>
      </c>
      <c r="BH133" s="199">
        <f t="shared" si="27"/>
        <v>0</v>
      </c>
      <c r="BI133" s="199">
        <f t="shared" si="28"/>
        <v>0</v>
      </c>
      <c r="BJ133" s="17" t="s">
        <v>135</v>
      </c>
      <c r="BK133" s="199">
        <f t="shared" si="29"/>
        <v>2589.6</v>
      </c>
      <c r="BL133" s="17" t="s">
        <v>195</v>
      </c>
      <c r="BM133" s="198" t="s">
        <v>269</v>
      </c>
    </row>
    <row r="134" spans="1:65" s="11" customFormat="1" ht="22.75" customHeight="1">
      <c r="B134" s="171"/>
      <c r="C134" s="172"/>
      <c r="D134" s="173" t="s">
        <v>70</v>
      </c>
      <c r="E134" s="185" t="s">
        <v>270</v>
      </c>
      <c r="F134" s="185" t="s">
        <v>271</v>
      </c>
      <c r="G134" s="172"/>
      <c r="H134" s="172"/>
      <c r="I134" s="175"/>
      <c r="J134" s="186">
        <f>BK134</f>
        <v>311381.5</v>
      </c>
      <c r="K134" s="172"/>
      <c r="L134" s="177"/>
      <c r="M134" s="178"/>
      <c r="N134" s="179"/>
      <c r="O134" s="179"/>
      <c r="P134" s="180">
        <f>SUM(P135:P139)</f>
        <v>0</v>
      </c>
      <c r="Q134" s="179"/>
      <c r="R134" s="180">
        <f>SUM(R135:R139)</f>
        <v>0.45599999999999996</v>
      </c>
      <c r="S134" s="179"/>
      <c r="T134" s="181">
        <f>SUM(T135:T139)</f>
        <v>0</v>
      </c>
      <c r="AR134" s="182" t="s">
        <v>135</v>
      </c>
      <c r="AT134" s="183" t="s">
        <v>70</v>
      </c>
      <c r="AU134" s="183" t="s">
        <v>79</v>
      </c>
      <c r="AY134" s="182" t="s">
        <v>126</v>
      </c>
      <c r="BK134" s="184">
        <f>SUM(BK135:BK139)</f>
        <v>311381.5</v>
      </c>
    </row>
    <row r="135" spans="1:65" s="1" customFormat="1" ht="21.75" customHeight="1">
      <c r="A135" s="34"/>
      <c r="B135" s="35"/>
      <c r="C135" s="187" t="s">
        <v>272</v>
      </c>
      <c r="D135" s="187" t="s">
        <v>129</v>
      </c>
      <c r="E135" s="188" t="s">
        <v>273</v>
      </c>
      <c r="F135" s="189" t="s">
        <v>274</v>
      </c>
      <c r="G135" s="190" t="s">
        <v>132</v>
      </c>
      <c r="H135" s="191">
        <v>950</v>
      </c>
      <c r="I135" s="192">
        <v>67.98</v>
      </c>
      <c r="J135" s="193">
        <f>ROUND(I135*H135,2)</f>
        <v>64581</v>
      </c>
      <c r="K135" s="189" t="s">
        <v>133</v>
      </c>
      <c r="L135" s="39"/>
      <c r="M135" s="194" t="s">
        <v>19</v>
      </c>
      <c r="N135" s="195" t="s">
        <v>43</v>
      </c>
      <c r="O135" s="64"/>
      <c r="P135" s="196">
        <f>O135*H135</f>
        <v>0</v>
      </c>
      <c r="Q135" s="196">
        <v>8.0000000000000007E-5</v>
      </c>
      <c r="R135" s="196">
        <f>Q135*H135</f>
        <v>7.6000000000000012E-2</v>
      </c>
      <c r="S135" s="196">
        <v>0</v>
      </c>
      <c r="T135" s="19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195</v>
      </c>
      <c r="AT135" s="198" t="s">
        <v>129</v>
      </c>
      <c r="AU135" s="198" t="s">
        <v>135</v>
      </c>
      <c r="AY135" s="17" t="s">
        <v>126</v>
      </c>
      <c r="BE135" s="199">
        <f>IF(N135="základní",J135,0)</f>
        <v>0</v>
      </c>
      <c r="BF135" s="199">
        <f>IF(N135="snížená",J135,0)</f>
        <v>64581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135</v>
      </c>
      <c r="BK135" s="199">
        <f>ROUND(I135*H135,2)</f>
        <v>64581</v>
      </c>
      <c r="BL135" s="17" t="s">
        <v>195</v>
      </c>
      <c r="BM135" s="198" t="s">
        <v>275</v>
      </c>
    </row>
    <row r="136" spans="1:65" s="1" customFormat="1" ht="16.5" customHeight="1">
      <c r="A136" s="34"/>
      <c r="B136" s="35"/>
      <c r="C136" s="187" t="s">
        <v>276</v>
      </c>
      <c r="D136" s="187" t="s">
        <v>129</v>
      </c>
      <c r="E136" s="188" t="s">
        <v>277</v>
      </c>
      <c r="F136" s="189" t="s">
        <v>278</v>
      </c>
      <c r="G136" s="190" t="s">
        <v>132</v>
      </c>
      <c r="H136" s="191">
        <v>950</v>
      </c>
      <c r="I136" s="192">
        <v>82.09</v>
      </c>
      <c r="J136" s="193">
        <f>ROUND(I136*H136,2)</f>
        <v>77985.5</v>
      </c>
      <c r="K136" s="189" t="s">
        <v>133</v>
      </c>
      <c r="L136" s="39"/>
      <c r="M136" s="194" t="s">
        <v>19</v>
      </c>
      <c r="N136" s="195" t="s">
        <v>43</v>
      </c>
      <c r="O136" s="64"/>
      <c r="P136" s="196">
        <f>O136*H136</f>
        <v>0</v>
      </c>
      <c r="Q136" s="196">
        <v>1.3999999999999999E-4</v>
      </c>
      <c r="R136" s="196">
        <f>Q136*H136</f>
        <v>0.13299999999999998</v>
      </c>
      <c r="S136" s="196">
        <v>0</v>
      </c>
      <c r="T136" s="19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195</v>
      </c>
      <c r="AT136" s="198" t="s">
        <v>129</v>
      </c>
      <c r="AU136" s="198" t="s">
        <v>135</v>
      </c>
      <c r="AY136" s="17" t="s">
        <v>126</v>
      </c>
      <c r="BE136" s="199">
        <f>IF(N136="základní",J136,0)</f>
        <v>0</v>
      </c>
      <c r="BF136" s="199">
        <f>IF(N136="snížená",J136,0)</f>
        <v>77985.5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135</v>
      </c>
      <c r="BK136" s="199">
        <f>ROUND(I136*H136,2)</f>
        <v>77985.5</v>
      </c>
      <c r="BL136" s="17" t="s">
        <v>195</v>
      </c>
      <c r="BM136" s="198" t="s">
        <v>279</v>
      </c>
    </row>
    <row r="137" spans="1:65" s="1" customFormat="1" ht="16.5" customHeight="1">
      <c r="A137" s="34"/>
      <c r="B137" s="35"/>
      <c r="C137" s="187" t="s">
        <v>280</v>
      </c>
      <c r="D137" s="187" t="s">
        <v>129</v>
      </c>
      <c r="E137" s="188" t="s">
        <v>281</v>
      </c>
      <c r="F137" s="189" t="s">
        <v>282</v>
      </c>
      <c r="G137" s="190" t="s">
        <v>132</v>
      </c>
      <c r="H137" s="191">
        <v>950</v>
      </c>
      <c r="I137" s="192">
        <v>79.680000000000007</v>
      </c>
      <c r="J137" s="193">
        <f>ROUND(I137*H137,2)</f>
        <v>75696</v>
      </c>
      <c r="K137" s="189" t="s">
        <v>133</v>
      </c>
      <c r="L137" s="39"/>
      <c r="M137" s="194" t="s">
        <v>19</v>
      </c>
      <c r="N137" s="195" t="s">
        <v>43</v>
      </c>
      <c r="O137" s="64"/>
      <c r="P137" s="196">
        <f>O137*H137</f>
        <v>0</v>
      </c>
      <c r="Q137" s="196">
        <v>1.2999999999999999E-4</v>
      </c>
      <c r="R137" s="196">
        <f>Q137*H137</f>
        <v>0.12349999999999998</v>
      </c>
      <c r="S137" s="196">
        <v>0</v>
      </c>
      <c r="T137" s="19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195</v>
      </c>
      <c r="AT137" s="198" t="s">
        <v>129</v>
      </c>
      <c r="AU137" s="198" t="s">
        <v>135</v>
      </c>
      <c r="AY137" s="17" t="s">
        <v>126</v>
      </c>
      <c r="BE137" s="199">
        <f>IF(N137="základní",J137,0)</f>
        <v>0</v>
      </c>
      <c r="BF137" s="199">
        <f>IF(N137="snížená",J137,0)</f>
        <v>75696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135</v>
      </c>
      <c r="BK137" s="199">
        <f>ROUND(I137*H137,2)</f>
        <v>75696</v>
      </c>
      <c r="BL137" s="17" t="s">
        <v>195</v>
      </c>
      <c r="BM137" s="198" t="s">
        <v>283</v>
      </c>
    </row>
    <row r="138" spans="1:65" s="1" customFormat="1" ht="16.5" customHeight="1">
      <c r="A138" s="34"/>
      <c r="B138" s="35"/>
      <c r="C138" s="187" t="s">
        <v>284</v>
      </c>
      <c r="D138" s="187" t="s">
        <v>129</v>
      </c>
      <c r="E138" s="188" t="s">
        <v>285</v>
      </c>
      <c r="F138" s="189" t="s">
        <v>286</v>
      </c>
      <c r="G138" s="190" t="s">
        <v>132</v>
      </c>
      <c r="H138" s="191">
        <v>950</v>
      </c>
      <c r="I138" s="192">
        <v>82.17</v>
      </c>
      <c r="J138" s="193">
        <f>ROUND(I138*H138,2)</f>
        <v>78061.5</v>
      </c>
      <c r="K138" s="189" t="s">
        <v>133</v>
      </c>
      <c r="L138" s="39"/>
      <c r="M138" s="194" t="s">
        <v>19</v>
      </c>
      <c r="N138" s="195" t="s">
        <v>43</v>
      </c>
      <c r="O138" s="64"/>
      <c r="P138" s="196">
        <f>O138*H138</f>
        <v>0</v>
      </c>
      <c r="Q138" s="196">
        <v>1.2999999999999999E-4</v>
      </c>
      <c r="R138" s="196">
        <f>Q138*H138</f>
        <v>0.12349999999999998</v>
      </c>
      <c r="S138" s="196">
        <v>0</v>
      </c>
      <c r="T138" s="19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195</v>
      </c>
      <c r="AT138" s="198" t="s">
        <v>129</v>
      </c>
      <c r="AU138" s="198" t="s">
        <v>135</v>
      </c>
      <c r="AY138" s="17" t="s">
        <v>126</v>
      </c>
      <c r="BE138" s="199">
        <f>IF(N138="základní",J138,0)</f>
        <v>0</v>
      </c>
      <c r="BF138" s="199">
        <f>IF(N138="snížená",J138,0)</f>
        <v>78061.5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135</v>
      </c>
      <c r="BK138" s="199">
        <f>ROUND(I138*H138,2)</f>
        <v>78061.5</v>
      </c>
      <c r="BL138" s="17" t="s">
        <v>195</v>
      </c>
      <c r="BM138" s="198" t="s">
        <v>287</v>
      </c>
    </row>
    <row r="139" spans="1:65" s="1" customFormat="1" ht="21.75" customHeight="1">
      <c r="A139" s="34"/>
      <c r="B139" s="35"/>
      <c r="C139" s="187" t="s">
        <v>288</v>
      </c>
      <c r="D139" s="187" t="s">
        <v>129</v>
      </c>
      <c r="E139" s="188" t="s">
        <v>289</v>
      </c>
      <c r="F139" s="189" t="s">
        <v>290</v>
      </c>
      <c r="G139" s="190" t="s">
        <v>132</v>
      </c>
      <c r="H139" s="191">
        <v>950</v>
      </c>
      <c r="I139" s="192">
        <v>15.85</v>
      </c>
      <c r="J139" s="193">
        <f>ROUND(I139*H139,2)</f>
        <v>15057.5</v>
      </c>
      <c r="K139" s="189" t="s">
        <v>133</v>
      </c>
      <c r="L139" s="39"/>
      <c r="M139" s="194" t="s">
        <v>19</v>
      </c>
      <c r="N139" s="195" t="s">
        <v>43</v>
      </c>
      <c r="O139" s="64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8" t="s">
        <v>195</v>
      </c>
      <c r="AT139" s="198" t="s">
        <v>129</v>
      </c>
      <c r="AU139" s="198" t="s">
        <v>135</v>
      </c>
      <c r="AY139" s="17" t="s">
        <v>126</v>
      </c>
      <c r="BE139" s="199">
        <f>IF(N139="základní",J139,0)</f>
        <v>0</v>
      </c>
      <c r="BF139" s="199">
        <f>IF(N139="snížená",J139,0)</f>
        <v>15057.5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135</v>
      </c>
      <c r="BK139" s="199">
        <f>ROUND(I139*H139,2)</f>
        <v>15057.5</v>
      </c>
      <c r="BL139" s="17" t="s">
        <v>195</v>
      </c>
      <c r="BM139" s="198" t="s">
        <v>291</v>
      </c>
    </row>
    <row r="140" spans="1:65" s="11" customFormat="1" ht="22.75" customHeight="1">
      <c r="B140" s="171"/>
      <c r="C140" s="172"/>
      <c r="D140" s="173" t="s">
        <v>70</v>
      </c>
      <c r="E140" s="185" t="s">
        <v>292</v>
      </c>
      <c r="F140" s="185" t="s">
        <v>293</v>
      </c>
      <c r="G140" s="172"/>
      <c r="H140" s="172"/>
      <c r="I140" s="175"/>
      <c r="J140" s="186">
        <f>BK140</f>
        <v>589808.17999999993</v>
      </c>
      <c r="K140" s="172"/>
      <c r="L140" s="177"/>
      <c r="M140" s="178"/>
      <c r="N140" s="179"/>
      <c r="O140" s="179"/>
      <c r="P140" s="180">
        <f>SUM(P141:P160)</f>
        <v>0</v>
      </c>
      <c r="Q140" s="179"/>
      <c r="R140" s="180">
        <f>SUM(R141:R160)</f>
        <v>6.9698599999999997</v>
      </c>
      <c r="S140" s="179"/>
      <c r="T140" s="181">
        <f>SUM(T141:T160)</f>
        <v>1.2086621</v>
      </c>
      <c r="AR140" s="182" t="s">
        <v>135</v>
      </c>
      <c r="AT140" s="183" t="s">
        <v>70</v>
      </c>
      <c r="AU140" s="183" t="s">
        <v>79</v>
      </c>
      <c r="AY140" s="182" t="s">
        <v>126</v>
      </c>
      <c r="BK140" s="184">
        <f>SUM(BK141:BK160)</f>
        <v>589808.17999999993</v>
      </c>
    </row>
    <row r="141" spans="1:65" s="1" customFormat="1" ht="16.5" customHeight="1">
      <c r="A141" s="34"/>
      <c r="B141" s="35"/>
      <c r="C141" s="187" t="s">
        <v>294</v>
      </c>
      <c r="D141" s="187" t="s">
        <v>129</v>
      </c>
      <c r="E141" s="188" t="s">
        <v>295</v>
      </c>
      <c r="F141" s="189" t="s">
        <v>296</v>
      </c>
      <c r="G141" s="190" t="s">
        <v>132</v>
      </c>
      <c r="H141" s="191">
        <v>3898.91</v>
      </c>
      <c r="I141" s="192">
        <v>4.01</v>
      </c>
      <c r="J141" s="193">
        <f>ROUND(I141*H141,2)</f>
        <v>15634.63</v>
      </c>
      <c r="K141" s="189" t="s">
        <v>133</v>
      </c>
      <c r="L141" s="39"/>
      <c r="M141" s="194" t="s">
        <v>19</v>
      </c>
      <c r="N141" s="195" t="s">
        <v>43</v>
      </c>
      <c r="O141" s="64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8" t="s">
        <v>195</v>
      </c>
      <c r="AT141" s="198" t="s">
        <v>129</v>
      </c>
      <c r="AU141" s="198" t="s">
        <v>135</v>
      </c>
      <c r="AY141" s="17" t="s">
        <v>126</v>
      </c>
      <c r="BE141" s="199">
        <f>IF(N141="základní",J141,0)</f>
        <v>0</v>
      </c>
      <c r="BF141" s="199">
        <f>IF(N141="snížená",J141,0)</f>
        <v>15634.63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135</v>
      </c>
      <c r="BK141" s="199">
        <f>ROUND(I141*H141,2)</f>
        <v>15634.63</v>
      </c>
      <c r="BL141" s="17" t="s">
        <v>195</v>
      </c>
      <c r="BM141" s="198" t="s">
        <v>297</v>
      </c>
    </row>
    <row r="142" spans="1:65" s="13" customFormat="1" ht="12">
      <c r="B142" s="222"/>
      <c r="C142" s="223"/>
      <c r="D142" s="212" t="s">
        <v>157</v>
      </c>
      <c r="E142" s="224" t="s">
        <v>19</v>
      </c>
      <c r="F142" s="225" t="s">
        <v>298</v>
      </c>
      <c r="G142" s="223"/>
      <c r="H142" s="224" t="s">
        <v>19</v>
      </c>
      <c r="I142" s="226"/>
      <c r="J142" s="223"/>
      <c r="K142" s="223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157</v>
      </c>
      <c r="AU142" s="231" t="s">
        <v>135</v>
      </c>
      <c r="AV142" s="13" t="s">
        <v>79</v>
      </c>
      <c r="AW142" s="13" t="s">
        <v>32</v>
      </c>
      <c r="AX142" s="13" t="s">
        <v>71</v>
      </c>
      <c r="AY142" s="231" t="s">
        <v>126</v>
      </c>
    </row>
    <row r="143" spans="1:65" s="12" customFormat="1" ht="12">
      <c r="B143" s="210"/>
      <c r="C143" s="211"/>
      <c r="D143" s="212" t="s">
        <v>157</v>
      </c>
      <c r="E143" s="221" t="s">
        <v>19</v>
      </c>
      <c r="F143" s="213" t="s">
        <v>299</v>
      </c>
      <c r="G143" s="211"/>
      <c r="H143" s="214">
        <v>1710.36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157</v>
      </c>
      <c r="AU143" s="220" t="s">
        <v>135</v>
      </c>
      <c r="AV143" s="12" t="s">
        <v>135</v>
      </c>
      <c r="AW143" s="12" t="s">
        <v>32</v>
      </c>
      <c r="AX143" s="12" t="s">
        <v>71</v>
      </c>
      <c r="AY143" s="220" t="s">
        <v>126</v>
      </c>
    </row>
    <row r="144" spans="1:65" s="13" customFormat="1" ht="12">
      <c r="B144" s="222"/>
      <c r="C144" s="223"/>
      <c r="D144" s="212" t="s">
        <v>157</v>
      </c>
      <c r="E144" s="224" t="s">
        <v>19</v>
      </c>
      <c r="F144" s="225" t="s">
        <v>300</v>
      </c>
      <c r="G144" s="223"/>
      <c r="H144" s="224" t="s">
        <v>19</v>
      </c>
      <c r="I144" s="226"/>
      <c r="J144" s="223"/>
      <c r="K144" s="223"/>
      <c r="L144" s="227"/>
      <c r="M144" s="228"/>
      <c r="N144" s="229"/>
      <c r="O144" s="229"/>
      <c r="P144" s="229"/>
      <c r="Q144" s="229"/>
      <c r="R144" s="229"/>
      <c r="S144" s="229"/>
      <c r="T144" s="230"/>
      <c r="AT144" s="231" t="s">
        <v>157</v>
      </c>
      <c r="AU144" s="231" t="s">
        <v>135</v>
      </c>
      <c r="AV144" s="13" t="s">
        <v>79</v>
      </c>
      <c r="AW144" s="13" t="s">
        <v>32</v>
      </c>
      <c r="AX144" s="13" t="s">
        <v>71</v>
      </c>
      <c r="AY144" s="231" t="s">
        <v>126</v>
      </c>
    </row>
    <row r="145" spans="1:65" s="12" customFormat="1" ht="12">
      <c r="B145" s="210"/>
      <c r="C145" s="211"/>
      <c r="D145" s="212" t="s">
        <v>157</v>
      </c>
      <c r="E145" s="221" t="s">
        <v>19</v>
      </c>
      <c r="F145" s="213" t="s">
        <v>301</v>
      </c>
      <c r="G145" s="211"/>
      <c r="H145" s="214">
        <v>475.55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157</v>
      </c>
      <c r="AU145" s="220" t="s">
        <v>135</v>
      </c>
      <c r="AV145" s="12" t="s">
        <v>135</v>
      </c>
      <c r="AW145" s="12" t="s">
        <v>32</v>
      </c>
      <c r="AX145" s="12" t="s">
        <v>71</v>
      </c>
      <c r="AY145" s="220" t="s">
        <v>126</v>
      </c>
    </row>
    <row r="146" spans="1:65" s="13" customFormat="1" ht="12">
      <c r="B146" s="222"/>
      <c r="C146" s="223"/>
      <c r="D146" s="212" t="s">
        <v>157</v>
      </c>
      <c r="E146" s="224" t="s">
        <v>19</v>
      </c>
      <c r="F146" s="225" t="s">
        <v>302</v>
      </c>
      <c r="G146" s="223"/>
      <c r="H146" s="224" t="s">
        <v>19</v>
      </c>
      <c r="I146" s="226"/>
      <c r="J146" s="223"/>
      <c r="K146" s="223"/>
      <c r="L146" s="227"/>
      <c r="M146" s="228"/>
      <c r="N146" s="229"/>
      <c r="O146" s="229"/>
      <c r="P146" s="229"/>
      <c r="Q146" s="229"/>
      <c r="R146" s="229"/>
      <c r="S146" s="229"/>
      <c r="T146" s="230"/>
      <c r="AT146" s="231" t="s">
        <v>157</v>
      </c>
      <c r="AU146" s="231" t="s">
        <v>135</v>
      </c>
      <c r="AV146" s="13" t="s">
        <v>79</v>
      </c>
      <c r="AW146" s="13" t="s">
        <v>32</v>
      </c>
      <c r="AX146" s="13" t="s">
        <v>71</v>
      </c>
      <c r="AY146" s="231" t="s">
        <v>126</v>
      </c>
    </row>
    <row r="147" spans="1:65" s="12" customFormat="1" ht="12">
      <c r="B147" s="210"/>
      <c r="C147" s="211"/>
      <c r="D147" s="212" t="s">
        <v>157</v>
      </c>
      <c r="E147" s="221" t="s">
        <v>19</v>
      </c>
      <c r="F147" s="213" t="s">
        <v>303</v>
      </c>
      <c r="G147" s="211"/>
      <c r="H147" s="214">
        <v>1713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157</v>
      </c>
      <c r="AU147" s="220" t="s">
        <v>135</v>
      </c>
      <c r="AV147" s="12" t="s">
        <v>135</v>
      </c>
      <c r="AW147" s="12" t="s">
        <v>32</v>
      </c>
      <c r="AX147" s="12" t="s">
        <v>71</v>
      </c>
      <c r="AY147" s="220" t="s">
        <v>126</v>
      </c>
    </row>
    <row r="148" spans="1:65" s="14" customFormat="1" ht="12">
      <c r="B148" s="232"/>
      <c r="C148" s="233"/>
      <c r="D148" s="212" t="s">
        <v>157</v>
      </c>
      <c r="E148" s="234" t="s">
        <v>19</v>
      </c>
      <c r="F148" s="235" t="s">
        <v>304</v>
      </c>
      <c r="G148" s="233"/>
      <c r="H148" s="236">
        <v>3898.91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157</v>
      </c>
      <c r="AU148" s="242" t="s">
        <v>135</v>
      </c>
      <c r="AV148" s="14" t="s">
        <v>134</v>
      </c>
      <c r="AW148" s="14" t="s">
        <v>32</v>
      </c>
      <c r="AX148" s="14" t="s">
        <v>79</v>
      </c>
      <c r="AY148" s="242" t="s">
        <v>126</v>
      </c>
    </row>
    <row r="149" spans="1:65" s="1" customFormat="1" ht="16.5" customHeight="1">
      <c r="A149" s="34"/>
      <c r="B149" s="35"/>
      <c r="C149" s="187" t="s">
        <v>305</v>
      </c>
      <c r="D149" s="187" t="s">
        <v>129</v>
      </c>
      <c r="E149" s="188" t="s">
        <v>306</v>
      </c>
      <c r="F149" s="189" t="s">
        <v>307</v>
      </c>
      <c r="G149" s="190" t="s">
        <v>132</v>
      </c>
      <c r="H149" s="191">
        <v>3898.91</v>
      </c>
      <c r="I149" s="192">
        <v>24.82</v>
      </c>
      <c r="J149" s="193">
        <f>ROUND(I149*H149,2)</f>
        <v>96770.95</v>
      </c>
      <c r="K149" s="189" t="s">
        <v>133</v>
      </c>
      <c r="L149" s="39"/>
      <c r="M149" s="194" t="s">
        <v>19</v>
      </c>
      <c r="N149" s="195" t="s">
        <v>43</v>
      </c>
      <c r="O149" s="64"/>
      <c r="P149" s="196">
        <f>O149*H149</f>
        <v>0</v>
      </c>
      <c r="Q149" s="196">
        <v>1E-3</v>
      </c>
      <c r="R149" s="196">
        <f>Q149*H149</f>
        <v>3.8989099999999999</v>
      </c>
      <c r="S149" s="196">
        <v>3.1E-4</v>
      </c>
      <c r="T149" s="197">
        <f>S149*H149</f>
        <v>1.2086621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8" t="s">
        <v>195</v>
      </c>
      <c r="AT149" s="198" t="s">
        <v>129</v>
      </c>
      <c r="AU149" s="198" t="s">
        <v>135</v>
      </c>
      <c r="AY149" s="17" t="s">
        <v>126</v>
      </c>
      <c r="BE149" s="199">
        <f>IF(N149="základní",J149,0)</f>
        <v>0</v>
      </c>
      <c r="BF149" s="199">
        <f>IF(N149="snížená",J149,0)</f>
        <v>96770.95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135</v>
      </c>
      <c r="BK149" s="199">
        <f>ROUND(I149*H149,2)</f>
        <v>96770.95</v>
      </c>
      <c r="BL149" s="17" t="s">
        <v>195</v>
      </c>
      <c r="BM149" s="198" t="s">
        <v>308</v>
      </c>
    </row>
    <row r="150" spans="1:65" s="13" customFormat="1" ht="12">
      <c r="B150" s="222"/>
      <c r="C150" s="223"/>
      <c r="D150" s="212" t="s">
        <v>157</v>
      </c>
      <c r="E150" s="224" t="s">
        <v>19</v>
      </c>
      <c r="F150" s="225" t="s">
        <v>298</v>
      </c>
      <c r="G150" s="223"/>
      <c r="H150" s="224" t="s">
        <v>19</v>
      </c>
      <c r="I150" s="226"/>
      <c r="J150" s="223"/>
      <c r="K150" s="223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157</v>
      </c>
      <c r="AU150" s="231" t="s">
        <v>135</v>
      </c>
      <c r="AV150" s="13" t="s">
        <v>79</v>
      </c>
      <c r="AW150" s="13" t="s">
        <v>32</v>
      </c>
      <c r="AX150" s="13" t="s">
        <v>71</v>
      </c>
      <c r="AY150" s="231" t="s">
        <v>126</v>
      </c>
    </row>
    <row r="151" spans="1:65" s="12" customFormat="1" ht="12">
      <c r="B151" s="210"/>
      <c r="C151" s="211"/>
      <c r="D151" s="212" t="s">
        <v>157</v>
      </c>
      <c r="E151" s="221" t="s">
        <v>19</v>
      </c>
      <c r="F151" s="213" t="s">
        <v>309</v>
      </c>
      <c r="G151" s="211"/>
      <c r="H151" s="214">
        <v>1187.3599999999999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157</v>
      </c>
      <c r="AU151" s="220" t="s">
        <v>135</v>
      </c>
      <c r="AV151" s="12" t="s">
        <v>135</v>
      </c>
      <c r="AW151" s="12" t="s">
        <v>32</v>
      </c>
      <c r="AX151" s="12" t="s">
        <v>71</v>
      </c>
      <c r="AY151" s="220" t="s">
        <v>126</v>
      </c>
    </row>
    <row r="152" spans="1:65" s="12" customFormat="1" ht="12">
      <c r="B152" s="210"/>
      <c r="C152" s="211"/>
      <c r="D152" s="212" t="s">
        <v>157</v>
      </c>
      <c r="E152" s="221" t="s">
        <v>19</v>
      </c>
      <c r="F152" s="213" t="s">
        <v>310</v>
      </c>
      <c r="G152" s="211"/>
      <c r="H152" s="214">
        <v>523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157</v>
      </c>
      <c r="AU152" s="220" t="s">
        <v>135</v>
      </c>
      <c r="AV152" s="12" t="s">
        <v>135</v>
      </c>
      <c r="AW152" s="12" t="s">
        <v>32</v>
      </c>
      <c r="AX152" s="12" t="s">
        <v>71</v>
      </c>
      <c r="AY152" s="220" t="s">
        <v>126</v>
      </c>
    </row>
    <row r="153" spans="1:65" s="13" customFormat="1" ht="12">
      <c r="B153" s="222"/>
      <c r="C153" s="223"/>
      <c r="D153" s="212" t="s">
        <v>157</v>
      </c>
      <c r="E153" s="224" t="s">
        <v>19</v>
      </c>
      <c r="F153" s="225" t="s">
        <v>300</v>
      </c>
      <c r="G153" s="223"/>
      <c r="H153" s="224" t="s">
        <v>19</v>
      </c>
      <c r="I153" s="226"/>
      <c r="J153" s="223"/>
      <c r="K153" s="223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157</v>
      </c>
      <c r="AU153" s="231" t="s">
        <v>135</v>
      </c>
      <c r="AV153" s="13" t="s">
        <v>79</v>
      </c>
      <c r="AW153" s="13" t="s">
        <v>32</v>
      </c>
      <c r="AX153" s="13" t="s">
        <v>71</v>
      </c>
      <c r="AY153" s="231" t="s">
        <v>126</v>
      </c>
    </row>
    <row r="154" spans="1:65" s="12" customFormat="1" ht="12">
      <c r="B154" s="210"/>
      <c r="C154" s="211"/>
      <c r="D154" s="212" t="s">
        <v>157</v>
      </c>
      <c r="E154" s="221" t="s">
        <v>19</v>
      </c>
      <c r="F154" s="213" t="s">
        <v>301</v>
      </c>
      <c r="G154" s="211"/>
      <c r="H154" s="214">
        <v>475.55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157</v>
      </c>
      <c r="AU154" s="220" t="s">
        <v>135</v>
      </c>
      <c r="AV154" s="12" t="s">
        <v>135</v>
      </c>
      <c r="AW154" s="12" t="s">
        <v>32</v>
      </c>
      <c r="AX154" s="12" t="s">
        <v>71</v>
      </c>
      <c r="AY154" s="220" t="s">
        <v>126</v>
      </c>
    </row>
    <row r="155" spans="1:65" s="13" customFormat="1" ht="12">
      <c r="B155" s="222"/>
      <c r="C155" s="223"/>
      <c r="D155" s="212" t="s">
        <v>157</v>
      </c>
      <c r="E155" s="224" t="s">
        <v>19</v>
      </c>
      <c r="F155" s="225" t="s">
        <v>302</v>
      </c>
      <c r="G155" s="223"/>
      <c r="H155" s="224" t="s">
        <v>19</v>
      </c>
      <c r="I155" s="226"/>
      <c r="J155" s="223"/>
      <c r="K155" s="223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157</v>
      </c>
      <c r="AU155" s="231" t="s">
        <v>135</v>
      </c>
      <c r="AV155" s="13" t="s">
        <v>79</v>
      </c>
      <c r="AW155" s="13" t="s">
        <v>32</v>
      </c>
      <c r="AX155" s="13" t="s">
        <v>71</v>
      </c>
      <c r="AY155" s="231" t="s">
        <v>126</v>
      </c>
    </row>
    <row r="156" spans="1:65" s="12" customFormat="1" ht="12">
      <c r="B156" s="210"/>
      <c r="C156" s="211"/>
      <c r="D156" s="212" t="s">
        <v>157</v>
      </c>
      <c r="E156" s="221" t="s">
        <v>19</v>
      </c>
      <c r="F156" s="213" t="s">
        <v>303</v>
      </c>
      <c r="G156" s="211"/>
      <c r="H156" s="214">
        <v>1713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157</v>
      </c>
      <c r="AU156" s="220" t="s">
        <v>135</v>
      </c>
      <c r="AV156" s="12" t="s">
        <v>135</v>
      </c>
      <c r="AW156" s="12" t="s">
        <v>32</v>
      </c>
      <c r="AX156" s="12" t="s">
        <v>71</v>
      </c>
      <c r="AY156" s="220" t="s">
        <v>126</v>
      </c>
    </row>
    <row r="157" spans="1:65" s="14" customFormat="1" ht="12">
      <c r="B157" s="232"/>
      <c r="C157" s="233"/>
      <c r="D157" s="212" t="s">
        <v>157</v>
      </c>
      <c r="E157" s="234" t="s">
        <v>19</v>
      </c>
      <c r="F157" s="235" t="s">
        <v>304</v>
      </c>
      <c r="G157" s="233"/>
      <c r="H157" s="236">
        <v>3898.91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157</v>
      </c>
      <c r="AU157" s="242" t="s">
        <v>135</v>
      </c>
      <c r="AV157" s="14" t="s">
        <v>134</v>
      </c>
      <c r="AW157" s="14" t="s">
        <v>32</v>
      </c>
      <c r="AX157" s="14" t="s">
        <v>79</v>
      </c>
      <c r="AY157" s="242" t="s">
        <v>126</v>
      </c>
    </row>
    <row r="158" spans="1:65" s="1" customFormat="1" ht="16.5" customHeight="1">
      <c r="A158" s="34"/>
      <c r="B158" s="35"/>
      <c r="C158" s="187" t="s">
        <v>311</v>
      </c>
      <c r="D158" s="187" t="s">
        <v>129</v>
      </c>
      <c r="E158" s="188" t="s">
        <v>312</v>
      </c>
      <c r="F158" s="189" t="s">
        <v>313</v>
      </c>
      <c r="G158" s="190" t="s">
        <v>132</v>
      </c>
      <c r="H158" s="191">
        <v>5205</v>
      </c>
      <c r="I158" s="192">
        <v>12.7</v>
      </c>
      <c r="J158" s="193">
        <f>ROUND(I158*H158,2)</f>
        <v>66103.5</v>
      </c>
      <c r="K158" s="189" t="s">
        <v>133</v>
      </c>
      <c r="L158" s="39"/>
      <c r="M158" s="194" t="s">
        <v>19</v>
      </c>
      <c r="N158" s="195" t="s">
        <v>43</v>
      </c>
      <c r="O158" s="64"/>
      <c r="P158" s="196">
        <f>O158*H158</f>
        <v>0</v>
      </c>
      <c r="Q158" s="196">
        <v>2.0000000000000001E-4</v>
      </c>
      <c r="R158" s="196">
        <f>Q158*H158</f>
        <v>1.0410000000000001</v>
      </c>
      <c r="S158" s="196">
        <v>0</v>
      </c>
      <c r="T158" s="19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8" t="s">
        <v>195</v>
      </c>
      <c r="AT158" s="198" t="s">
        <v>129</v>
      </c>
      <c r="AU158" s="198" t="s">
        <v>135</v>
      </c>
      <c r="AY158" s="17" t="s">
        <v>126</v>
      </c>
      <c r="BE158" s="199">
        <f>IF(N158="základní",J158,0)</f>
        <v>0</v>
      </c>
      <c r="BF158" s="199">
        <f>IF(N158="snížená",J158,0)</f>
        <v>66103.5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7" t="s">
        <v>135</v>
      </c>
      <c r="BK158" s="199">
        <f>ROUND(I158*H158,2)</f>
        <v>66103.5</v>
      </c>
      <c r="BL158" s="17" t="s">
        <v>195</v>
      </c>
      <c r="BM158" s="198" t="s">
        <v>314</v>
      </c>
    </row>
    <row r="159" spans="1:65" s="1" customFormat="1" ht="21.75" customHeight="1">
      <c r="A159" s="34"/>
      <c r="B159" s="35"/>
      <c r="C159" s="187" t="s">
        <v>315</v>
      </c>
      <c r="D159" s="187" t="s">
        <v>129</v>
      </c>
      <c r="E159" s="188" t="s">
        <v>316</v>
      </c>
      <c r="F159" s="189" t="s">
        <v>317</v>
      </c>
      <c r="G159" s="190" t="s">
        <v>132</v>
      </c>
      <c r="H159" s="191">
        <v>5205</v>
      </c>
      <c r="I159" s="192">
        <v>26.56</v>
      </c>
      <c r="J159" s="193">
        <f>ROUND(I159*H159,2)</f>
        <v>138244.79999999999</v>
      </c>
      <c r="K159" s="189" t="s">
        <v>133</v>
      </c>
      <c r="L159" s="39"/>
      <c r="M159" s="194" t="s">
        <v>19</v>
      </c>
      <c r="N159" s="195" t="s">
        <v>43</v>
      </c>
      <c r="O159" s="64"/>
      <c r="P159" s="196">
        <f>O159*H159</f>
        <v>0</v>
      </c>
      <c r="Q159" s="196">
        <v>1.2999999999999999E-4</v>
      </c>
      <c r="R159" s="196">
        <f>Q159*H159</f>
        <v>0.67664999999999997</v>
      </c>
      <c r="S159" s="196">
        <v>0</v>
      </c>
      <c r="T159" s="19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195</v>
      </c>
      <c r="AT159" s="198" t="s">
        <v>129</v>
      </c>
      <c r="AU159" s="198" t="s">
        <v>135</v>
      </c>
      <c r="AY159" s="17" t="s">
        <v>126</v>
      </c>
      <c r="BE159" s="199">
        <f>IF(N159="základní",J159,0)</f>
        <v>0</v>
      </c>
      <c r="BF159" s="199">
        <f>IF(N159="snížená",J159,0)</f>
        <v>138244.79999999999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135</v>
      </c>
      <c r="BK159" s="199">
        <f>ROUND(I159*H159,2)</f>
        <v>138244.79999999999</v>
      </c>
      <c r="BL159" s="17" t="s">
        <v>195</v>
      </c>
      <c r="BM159" s="198" t="s">
        <v>318</v>
      </c>
    </row>
    <row r="160" spans="1:65" s="1" customFormat="1" ht="21.75" customHeight="1">
      <c r="A160" s="34"/>
      <c r="B160" s="35"/>
      <c r="C160" s="187" t="s">
        <v>319</v>
      </c>
      <c r="D160" s="187" t="s">
        <v>129</v>
      </c>
      <c r="E160" s="188" t="s">
        <v>320</v>
      </c>
      <c r="F160" s="189" t="s">
        <v>321</v>
      </c>
      <c r="G160" s="190" t="s">
        <v>132</v>
      </c>
      <c r="H160" s="191">
        <v>5205</v>
      </c>
      <c r="I160" s="192">
        <v>52.46</v>
      </c>
      <c r="J160" s="193">
        <f>ROUND(I160*H160,2)</f>
        <v>273054.3</v>
      </c>
      <c r="K160" s="189" t="s">
        <v>133</v>
      </c>
      <c r="L160" s="39"/>
      <c r="M160" s="194" t="s">
        <v>19</v>
      </c>
      <c r="N160" s="195" t="s">
        <v>43</v>
      </c>
      <c r="O160" s="64"/>
      <c r="P160" s="196">
        <f>O160*H160</f>
        <v>0</v>
      </c>
      <c r="Q160" s="196">
        <v>2.5999999999999998E-4</v>
      </c>
      <c r="R160" s="196">
        <f>Q160*H160</f>
        <v>1.3532999999999999</v>
      </c>
      <c r="S160" s="196">
        <v>0</v>
      </c>
      <c r="T160" s="19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195</v>
      </c>
      <c r="AT160" s="198" t="s">
        <v>129</v>
      </c>
      <c r="AU160" s="198" t="s">
        <v>135</v>
      </c>
      <c r="AY160" s="17" t="s">
        <v>126</v>
      </c>
      <c r="BE160" s="199">
        <f>IF(N160="základní",J160,0)</f>
        <v>0</v>
      </c>
      <c r="BF160" s="199">
        <f>IF(N160="snížená",J160,0)</f>
        <v>273054.3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135</v>
      </c>
      <c r="BK160" s="199">
        <f>ROUND(I160*H160,2)</f>
        <v>273054.3</v>
      </c>
      <c r="BL160" s="17" t="s">
        <v>195</v>
      </c>
      <c r="BM160" s="198" t="s">
        <v>322</v>
      </c>
    </row>
    <row r="161" spans="1:65" s="11" customFormat="1" ht="26" customHeight="1">
      <c r="B161" s="171"/>
      <c r="C161" s="172"/>
      <c r="D161" s="173" t="s">
        <v>70</v>
      </c>
      <c r="E161" s="174" t="s">
        <v>323</v>
      </c>
      <c r="F161" s="174" t="s">
        <v>324</v>
      </c>
      <c r="G161" s="172"/>
      <c r="H161" s="172"/>
      <c r="I161" s="175"/>
      <c r="J161" s="176">
        <f>BK161</f>
        <v>33750</v>
      </c>
      <c r="K161" s="172"/>
      <c r="L161" s="177"/>
      <c r="M161" s="178"/>
      <c r="N161" s="179"/>
      <c r="O161" s="179"/>
      <c r="P161" s="180">
        <f>P162+P165+P167+P169</f>
        <v>0</v>
      </c>
      <c r="Q161" s="179"/>
      <c r="R161" s="180">
        <f>R162+R165+R167+R169</f>
        <v>0</v>
      </c>
      <c r="S161" s="179"/>
      <c r="T161" s="181">
        <f>T162+T165+T167+T169</f>
        <v>0</v>
      </c>
      <c r="AR161" s="182" t="s">
        <v>147</v>
      </c>
      <c r="AT161" s="183" t="s">
        <v>70</v>
      </c>
      <c r="AU161" s="183" t="s">
        <v>71</v>
      </c>
      <c r="AY161" s="182" t="s">
        <v>126</v>
      </c>
      <c r="BK161" s="184">
        <f>BK162+BK165+BK167+BK169</f>
        <v>33750</v>
      </c>
    </row>
    <row r="162" spans="1:65" s="11" customFormat="1" ht="22.75" customHeight="1">
      <c r="B162" s="171"/>
      <c r="C162" s="172"/>
      <c r="D162" s="173" t="s">
        <v>70</v>
      </c>
      <c r="E162" s="185" t="s">
        <v>325</v>
      </c>
      <c r="F162" s="185" t="s">
        <v>326</v>
      </c>
      <c r="G162" s="172"/>
      <c r="H162" s="172"/>
      <c r="I162" s="175"/>
      <c r="J162" s="186">
        <f>BK162</f>
        <v>2700</v>
      </c>
      <c r="K162" s="172"/>
      <c r="L162" s="177"/>
      <c r="M162" s="178"/>
      <c r="N162" s="179"/>
      <c r="O162" s="179"/>
      <c r="P162" s="180">
        <f>SUM(P163:P164)</f>
        <v>0</v>
      </c>
      <c r="Q162" s="179"/>
      <c r="R162" s="180">
        <f>SUM(R163:R164)</f>
        <v>0</v>
      </c>
      <c r="S162" s="179"/>
      <c r="T162" s="181">
        <f>SUM(T163:T164)</f>
        <v>0</v>
      </c>
      <c r="AR162" s="182" t="s">
        <v>147</v>
      </c>
      <c r="AT162" s="183" t="s">
        <v>70</v>
      </c>
      <c r="AU162" s="183" t="s">
        <v>79</v>
      </c>
      <c r="AY162" s="182" t="s">
        <v>126</v>
      </c>
      <c r="BK162" s="184">
        <f>SUM(BK163:BK164)</f>
        <v>2700</v>
      </c>
    </row>
    <row r="163" spans="1:65" s="1" customFormat="1" ht="16.5" customHeight="1">
      <c r="A163" s="34"/>
      <c r="B163" s="35"/>
      <c r="C163" s="187" t="s">
        <v>327</v>
      </c>
      <c r="D163" s="187" t="s">
        <v>129</v>
      </c>
      <c r="E163" s="188" t="s">
        <v>328</v>
      </c>
      <c r="F163" s="189" t="s">
        <v>329</v>
      </c>
      <c r="G163" s="190" t="s">
        <v>198</v>
      </c>
      <c r="H163" s="191">
        <v>1</v>
      </c>
      <c r="I163" s="192">
        <v>900</v>
      </c>
      <c r="J163" s="193">
        <f>ROUND(I163*H163,2)</f>
        <v>900</v>
      </c>
      <c r="K163" s="189" t="s">
        <v>19</v>
      </c>
      <c r="L163" s="39"/>
      <c r="M163" s="194" t="s">
        <v>19</v>
      </c>
      <c r="N163" s="195" t="s">
        <v>43</v>
      </c>
      <c r="O163" s="64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8" t="s">
        <v>330</v>
      </c>
      <c r="AT163" s="198" t="s">
        <v>129</v>
      </c>
      <c r="AU163" s="198" t="s">
        <v>135</v>
      </c>
      <c r="AY163" s="17" t="s">
        <v>126</v>
      </c>
      <c r="BE163" s="199">
        <f>IF(N163="základní",J163,0)</f>
        <v>0</v>
      </c>
      <c r="BF163" s="199">
        <f>IF(N163="snížená",J163,0)</f>
        <v>900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7" t="s">
        <v>135</v>
      </c>
      <c r="BK163" s="199">
        <f>ROUND(I163*H163,2)</f>
        <v>900</v>
      </c>
      <c r="BL163" s="17" t="s">
        <v>330</v>
      </c>
      <c r="BM163" s="198" t="s">
        <v>331</v>
      </c>
    </row>
    <row r="164" spans="1:65" s="1" customFormat="1" ht="21.75" customHeight="1">
      <c r="A164" s="34"/>
      <c r="B164" s="35"/>
      <c r="C164" s="187" t="s">
        <v>332</v>
      </c>
      <c r="D164" s="187" t="s">
        <v>129</v>
      </c>
      <c r="E164" s="188" t="s">
        <v>333</v>
      </c>
      <c r="F164" s="189" t="s">
        <v>334</v>
      </c>
      <c r="G164" s="190" t="s">
        <v>198</v>
      </c>
      <c r="H164" s="191">
        <v>1</v>
      </c>
      <c r="I164" s="192">
        <v>1800</v>
      </c>
      <c r="J164" s="193">
        <f>ROUND(I164*H164,2)</f>
        <v>1800</v>
      </c>
      <c r="K164" s="189" t="s">
        <v>19</v>
      </c>
      <c r="L164" s="39"/>
      <c r="M164" s="194" t="s">
        <v>19</v>
      </c>
      <c r="N164" s="195" t="s">
        <v>43</v>
      </c>
      <c r="O164" s="64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8" t="s">
        <v>330</v>
      </c>
      <c r="AT164" s="198" t="s">
        <v>129</v>
      </c>
      <c r="AU164" s="198" t="s">
        <v>135</v>
      </c>
      <c r="AY164" s="17" t="s">
        <v>126</v>
      </c>
      <c r="BE164" s="199">
        <f>IF(N164="základní",J164,0)</f>
        <v>0</v>
      </c>
      <c r="BF164" s="199">
        <f>IF(N164="snížená",J164,0)</f>
        <v>1800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7" t="s">
        <v>135</v>
      </c>
      <c r="BK164" s="199">
        <f>ROUND(I164*H164,2)</f>
        <v>1800</v>
      </c>
      <c r="BL164" s="17" t="s">
        <v>330</v>
      </c>
      <c r="BM164" s="198" t="s">
        <v>335</v>
      </c>
    </row>
    <row r="165" spans="1:65" s="11" customFormat="1" ht="22.75" customHeight="1">
      <c r="B165" s="171"/>
      <c r="C165" s="172"/>
      <c r="D165" s="173" t="s">
        <v>70</v>
      </c>
      <c r="E165" s="185" t="s">
        <v>336</v>
      </c>
      <c r="F165" s="185" t="s">
        <v>337</v>
      </c>
      <c r="G165" s="172"/>
      <c r="H165" s="172"/>
      <c r="I165" s="175"/>
      <c r="J165" s="186">
        <f>BK165</f>
        <v>24750</v>
      </c>
      <c r="K165" s="172"/>
      <c r="L165" s="177"/>
      <c r="M165" s="178"/>
      <c r="N165" s="179"/>
      <c r="O165" s="179"/>
      <c r="P165" s="180">
        <f>P166</f>
        <v>0</v>
      </c>
      <c r="Q165" s="179"/>
      <c r="R165" s="180">
        <f>R166</f>
        <v>0</v>
      </c>
      <c r="S165" s="179"/>
      <c r="T165" s="181">
        <f>T166</f>
        <v>0</v>
      </c>
      <c r="AR165" s="182" t="s">
        <v>147</v>
      </c>
      <c r="AT165" s="183" t="s">
        <v>70</v>
      </c>
      <c r="AU165" s="183" t="s">
        <v>79</v>
      </c>
      <c r="AY165" s="182" t="s">
        <v>126</v>
      </c>
      <c r="BK165" s="184">
        <f>BK166</f>
        <v>24750</v>
      </c>
    </row>
    <row r="166" spans="1:65" s="1" customFormat="1" ht="21.75" customHeight="1">
      <c r="A166" s="34"/>
      <c r="B166" s="35"/>
      <c r="C166" s="187" t="s">
        <v>338</v>
      </c>
      <c r="D166" s="187" t="s">
        <v>129</v>
      </c>
      <c r="E166" s="188" t="s">
        <v>339</v>
      </c>
      <c r="F166" s="189" t="s">
        <v>340</v>
      </c>
      <c r="G166" s="190" t="s">
        <v>198</v>
      </c>
      <c r="H166" s="191">
        <v>1</v>
      </c>
      <c r="I166" s="192">
        <v>24750</v>
      </c>
      <c r="J166" s="193">
        <f>ROUND(I166*H166,2)</f>
        <v>24750</v>
      </c>
      <c r="K166" s="189" t="s">
        <v>19</v>
      </c>
      <c r="L166" s="39"/>
      <c r="M166" s="194" t="s">
        <v>19</v>
      </c>
      <c r="N166" s="195" t="s">
        <v>43</v>
      </c>
      <c r="O166" s="64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330</v>
      </c>
      <c r="AT166" s="198" t="s">
        <v>129</v>
      </c>
      <c r="AU166" s="198" t="s">
        <v>135</v>
      </c>
      <c r="AY166" s="17" t="s">
        <v>126</v>
      </c>
      <c r="BE166" s="199">
        <f>IF(N166="základní",J166,0)</f>
        <v>0</v>
      </c>
      <c r="BF166" s="199">
        <f>IF(N166="snížená",J166,0)</f>
        <v>24750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135</v>
      </c>
      <c r="BK166" s="199">
        <f>ROUND(I166*H166,2)</f>
        <v>24750</v>
      </c>
      <c r="BL166" s="17" t="s">
        <v>330</v>
      </c>
      <c r="BM166" s="198" t="s">
        <v>341</v>
      </c>
    </row>
    <row r="167" spans="1:65" s="11" customFormat="1" ht="22.75" customHeight="1">
      <c r="B167" s="171"/>
      <c r="C167" s="172"/>
      <c r="D167" s="173" t="s">
        <v>70</v>
      </c>
      <c r="E167" s="185" t="s">
        <v>342</v>
      </c>
      <c r="F167" s="185" t="s">
        <v>343</v>
      </c>
      <c r="G167" s="172"/>
      <c r="H167" s="172"/>
      <c r="I167" s="175"/>
      <c r="J167" s="186">
        <f>BK167</f>
        <v>1800</v>
      </c>
      <c r="K167" s="172"/>
      <c r="L167" s="177"/>
      <c r="M167" s="178"/>
      <c r="N167" s="179"/>
      <c r="O167" s="179"/>
      <c r="P167" s="180">
        <f>P168</f>
        <v>0</v>
      </c>
      <c r="Q167" s="179"/>
      <c r="R167" s="180">
        <f>R168</f>
        <v>0</v>
      </c>
      <c r="S167" s="179"/>
      <c r="T167" s="181">
        <f>T168</f>
        <v>0</v>
      </c>
      <c r="AR167" s="182" t="s">
        <v>147</v>
      </c>
      <c r="AT167" s="183" t="s">
        <v>70</v>
      </c>
      <c r="AU167" s="183" t="s">
        <v>79</v>
      </c>
      <c r="AY167" s="182" t="s">
        <v>126</v>
      </c>
      <c r="BK167" s="184">
        <f>BK168</f>
        <v>1800</v>
      </c>
    </row>
    <row r="168" spans="1:65" s="1" customFormat="1" ht="16.5" customHeight="1">
      <c r="A168" s="34"/>
      <c r="B168" s="35"/>
      <c r="C168" s="187" t="s">
        <v>344</v>
      </c>
      <c r="D168" s="187" t="s">
        <v>129</v>
      </c>
      <c r="E168" s="188" t="s">
        <v>345</v>
      </c>
      <c r="F168" s="189" t="s">
        <v>346</v>
      </c>
      <c r="G168" s="190" t="s">
        <v>198</v>
      </c>
      <c r="H168" s="191">
        <v>1</v>
      </c>
      <c r="I168" s="192">
        <v>1800</v>
      </c>
      <c r="J168" s="193">
        <f>ROUND(I168*H168,2)</f>
        <v>1800</v>
      </c>
      <c r="K168" s="189" t="s">
        <v>19</v>
      </c>
      <c r="L168" s="39"/>
      <c r="M168" s="194" t="s">
        <v>19</v>
      </c>
      <c r="N168" s="195" t="s">
        <v>43</v>
      </c>
      <c r="O168" s="64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8" t="s">
        <v>330</v>
      </c>
      <c r="AT168" s="198" t="s">
        <v>129</v>
      </c>
      <c r="AU168" s="198" t="s">
        <v>135</v>
      </c>
      <c r="AY168" s="17" t="s">
        <v>126</v>
      </c>
      <c r="BE168" s="199">
        <f>IF(N168="základní",J168,0)</f>
        <v>0</v>
      </c>
      <c r="BF168" s="199">
        <f>IF(N168="snížená",J168,0)</f>
        <v>1800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135</v>
      </c>
      <c r="BK168" s="199">
        <f>ROUND(I168*H168,2)</f>
        <v>1800</v>
      </c>
      <c r="BL168" s="17" t="s">
        <v>330</v>
      </c>
      <c r="BM168" s="198" t="s">
        <v>347</v>
      </c>
    </row>
    <row r="169" spans="1:65" s="11" customFormat="1" ht="22.75" customHeight="1">
      <c r="B169" s="171"/>
      <c r="C169" s="172"/>
      <c r="D169" s="173" t="s">
        <v>70</v>
      </c>
      <c r="E169" s="185" t="s">
        <v>348</v>
      </c>
      <c r="F169" s="185" t="s">
        <v>349</v>
      </c>
      <c r="G169" s="172"/>
      <c r="H169" s="172"/>
      <c r="I169" s="175"/>
      <c r="J169" s="186">
        <f>BK169</f>
        <v>4500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</v>
      </c>
      <c r="AR169" s="182" t="s">
        <v>147</v>
      </c>
      <c r="AT169" s="183" t="s">
        <v>70</v>
      </c>
      <c r="AU169" s="183" t="s">
        <v>79</v>
      </c>
      <c r="AY169" s="182" t="s">
        <v>126</v>
      </c>
      <c r="BK169" s="184">
        <f>BK170</f>
        <v>4500</v>
      </c>
    </row>
    <row r="170" spans="1:65" s="1" customFormat="1" ht="33.75" customHeight="1">
      <c r="A170" s="34"/>
      <c r="B170" s="35"/>
      <c r="C170" s="187" t="s">
        <v>350</v>
      </c>
      <c r="D170" s="187" t="s">
        <v>129</v>
      </c>
      <c r="E170" s="188" t="s">
        <v>351</v>
      </c>
      <c r="F170" s="189" t="s">
        <v>352</v>
      </c>
      <c r="G170" s="190" t="s">
        <v>198</v>
      </c>
      <c r="H170" s="191">
        <v>1</v>
      </c>
      <c r="I170" s="192">
        <v>4500</v>
      </c>
      <c r="J170" s="193">
        <f>ROUND(I170*H170,2)</f>
        <v>4500</v>
      </c>
      <c r="K170" s="189" t="s">
        <v>19</v>
      </c>
      <c r="L170" s="39"/>
      <c r="M170" s="243" t="s">
        <v>19</v>
      </c>
      <c r="N170" s="244" t="s">
        <v>43</v>
      </c>
      <c r="O170" s="245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330</v>
      </c>
      <c r="AT170" s="198" t="s">
        <v>129</v>
      </c>
      <c r="AU170" s="198" t="s">
        <v>135</v>
      </c>
      <c r="AY170" s="17" t="s">
        <v>126</v>
      </c>
      <c r="BE170" s="199">
        <f>IF(N170="základní",J170,0)</f>
        <v>0</v>
      </c>
      <c r="BF170" s="199">
        <f>IF(N170="snížená",J170,0)</f>
        <v>4500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135</v>
      </c>
      <c r="BK170" s="199">
        <f>ROUND(I170*H170,2)</f>
        <v>4500</v>
      </c>
      <c r="BL170" s="17" t="s">
        <v>330</v>
      </c>
      <c r="BM170" s="198" t="s">
        <v>353</v>
      </c>
    </row>
    <row r="171" spans="1:65" s="1" customFormat="1" ht="7" customHeight="1">
      <c r="A171" s="34"/>
      <c r="B171" s="47"/>
      <c r="C171" s="48"/>
      <c r="D171" s="48"/>
      <c r="E171" s="48"/>
      <c r="F171" s="48"/>
      <c r="G171" s="48"/>
      <c r="H171" s="48"/>
      <c r="I171" s="136"/>
      <c r="J171" s="48"/>
      <c r="K171" s="48"/>
      <c r="L171" s="39"/>
      <c r="M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</row>
  </sheetData>
  <sheetProtection password="CC35" sheet="1" objects="1" scenarios="1" formatColumns="0" formatRows="0" autoFilter="0"/>
  <autoFilter ref="C92:K170" xr:uid="{00000000-0009-0000-0000-000001000000}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65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7"/>
  <sheetViews>
    <sheetView showGridLines="0" topLeftCell="A83" workbookViewId="0">
      <selection activeCell="L106" sqref="L106"/>
    </sheetView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7" customWidth="1"/>
    <col min="8" max="8" width="11.5" customWidth="1"/>
    <col min="9" max="9" width="20.25" style="101" customWidth="1"/>
    <col min="10" max="11" width="20.2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1:46" ht="37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7" t="s">
        <v>83</v>
      </c>
    </row>
    <row r="3" spans="1:46" ht="7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79</v>
      </c>
    </row>
    <row r="4" spans="1:46" ht="25" customHeight="1">
      <c r="B4" s="20"/>
      <c r="D4" s="105" t="s">
        <v>90</v>
      </c>
      <c r="L4" s="20"/>
      <c r="M4" s="106" t="s">
        <v>10</v>
      </c>
      <c r="AT4" s="17" t="s">
        <v>4</v>
      </c>
    </row>
    <row r="5" spans="1:46" ht="7" customHeight="1">
      <c r="B5" s="20"/>
      <c r="L5" s="20"/>
    </row>
    <row r="6" spans="1:46" ht="12" customHeight="1">
      <c r="B6" s="20"/>
      <c r="D6" s="107" t="s">
        <v>16</v>
      </c>
      <c r="L6" s="20"/>
    </row>
    <row r="7" spans="1:46" ht="16.5" customHeight="1">
      <c r="B7" s="20"/>
      <c r="E7" s="372" t="str">
        <f>'Rekapitulace stavby'!K6</f>
        <v>Sociální bydlení Kovářská - II. ETAPA</v>
      </c>
      <c r="F7" s="373"/>
      <c r="G7" s="373"/>
      <c r="H7" s="373"/>
      <c r="L7" s="20"/>
    </row>
    <row r="8" spans="1:46" s="1" customFormat="1" ht="12" customHeight="1">
      <c r="A8" s="34"/>
      <c r="B8" s="39"/>
      <c r="C8" s="34"/>
      <c r="D8" s="107" t="s">
        <v>91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74" t="s">
        <v>354</v>
      </c>
      <c r="F9" s="375"/>
      <c r="G9" s="375"/>
      <c r="H9" s="375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5. 6. 2018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75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7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25487027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76" t="str">
        <f>'Rekapitulace stavby'!E14</f>
        <v>SWH STAVBY, s.r.o.</v>
      </c>
      <c r="F18" s="377"/>
      <c r="G18" s="377"/>
      <c r="H18" s="377"/>
      <c r="I18" s="111" t="s">
        <v>28</v>
      </c>
      <c r="J18" s="30" t="str">
        <f>'Rekapitulace stavby'!AN14</f>
        <v>CZ25487027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7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07" t="s">
        <v>30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7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07" t="s">
        <v>33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7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13"/>
      <c r="B27" s="114"/>
      <c r="C27" s="113"/>
      <c r="D27" s="113"/>
      <c r="E27" s="378" t="s">
        <v>19</v>
      </c>
      <c r="F27" s="378"/>
      <c r="G27" s="378"/>
      <c r="H27" s="378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1" customFormat="1" ht="7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7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2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ROUND(J86, 2)</f>
        <v>321945.36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7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5" customHeight="1">
      <c r="A33" s="34"/>
      <c r="B33" s="39"/>
      <c r="C33" s="34"/>
      <c r="D33" s="123" t="s">
        <v>41</v>
      </c>
      <c r="E33" s="107" t="s">
        <v>42</v>
      </c>
      <c r="F33" s="124">
        <f>ROUND((SUM(BE86:BE106)),  2)</f>
        <v>0</v>
      </c>
      <c r="G33" s="34"/>
      <c r="H33" s="34"/>
      <c r="I33" s="125">
        <v>0.21</v>
      </c>
      <c r="J33" s="124">
        <f>ROUND(((SUM(BE86:BE106))*I33),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5" customHeight="1">
      <c r="A34" s="34"/>
      <c r="B34" s="39"/>
      <c r="C34" s="34"/>
      <c r="D34" s="34"/>
      <c r="E34" s="107" t="s">
        <v>43</v>
      </c>
      <c r="F34" s="124">
        <f>ROUND((SUM(BF86:BF106)),  2)</f>
        <v>321945.36</v>
      </c>
      <c r="G34" s="34"/>
      <c r="H34" s="34"/>
      <c r="I34" s="125">
        <v>0.15</v>
      </c>
      <c r="J34" s="124">
        <f>ROUND(((SUM(BF86:BF106))*I34),  2)</f>
        <v>48291.8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5" hidden="1" customHeight="1">
      <c r="A35" s="34"/>
      <c r="B35" s="39"/>
      <c r="C35" s="34"/>
      <c r="D35" s="34"/>
      <c r="E35" s="107" t="s">
        <v>44</v>
      </c>
      <c r="F35" s="124">
        <f>ROUND((SUM(BG86:BG106)),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5" hidden="1" customHeight="1">
      <c r="A36" s="34"/>
      <c r="B36" s="39"/>
      <c r="C36" s="34"/>
      <c r="D36" s="34"/>
      <c r="E36" s="107" t="s">
        <v>45</v>
      </c>
      <c r="F36" s="124">
        <f>ROUND((SUM(BH86:BH106)),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5" hidden="1" customHeight="1">
      <c r="A37" s="34"/>
      <c r="B37" s="39"/>
      <c r="C37" s="34"/>
      <c r="D37" s="34"/>
      <c r="E37" s="107" t="s">
        <v>46</v>
      </c>
      <c r="F37" s="124">
        <f>ROUND((SUM(BI86:BI106)),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7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25" customHeight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370237.16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1" customFormat="1" ht="7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2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1" customFormat="1" ht="7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1" customFormat="1" ht="16.5" customHeight="1">
      <c r="A48" s="34"/>
      <c r="B48" s="35"/>
      <c r="C48" s="36"/>
      <c r="D48" s="36"/>
      <c r="E48" s="370" t="str">
        <f>E7</f>
        <v>Sociální bydlení Kovářská - II. ETAPA</v>
      </c>
      <c r="F48" s="371"/>
      <c r="G48" s="371"/>
      <c r="H48" s="371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1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1" customFormat="1" ht="16.5" customHeight="1">
      <c r="A50" s="34"/>
      <c r="B50" s="35"/>
      <c r="C50" s="36"/>
      <c r="D50" s="36"/>
      <c r="E50" s="345" t="str">
        <f>E9</f>
        <v xml:space="preserve">SO02 - Zdravotně technické instalace </v>
      </c>
      <c r="F50" s="369"/>
      <c r="G50" s="369"/>
      <c r="H50" s="369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1" customFormat="1" ht="7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1" customFormat="1" ht="12" customHeight="1">
      <c r="A52" s="34"/>
      <c r="B52" s="35"/>
      <c r="C52" s="29" t="s">
        <v>21</v>
      </c>
      <c r="D52" s="36"/>
      <c r="E52" s="36"/>
      <c r="F52" s="27" t="str">
        <f>F12</f>
        <v>Kovářská</v>
      </c>
      <c r="G52" s="36"/>
      <c r="H52" s="36"/>
      <c r="I52" s="111" t="s">
        <v>23</v>
      </c>
      <c r="J52" s="59" t="str">
        <f>IF(J12="","",J12)</f>
        <v>5. 6. 2018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1" customFormat="1" ht="7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1" customFormat="1" ht="15.25" customHeight="1">
      <c r="A54" s="34"/>
      <c r="B54" s="35"/>
      <c r="C54" s="29" t="s">
        <v>25</v>
      </c>
      <c r="D54" s="36"/>
      <c r="E54" s="36"/>
      <c r="F54" s="27" t="str">
        <f>E15</f>
        <v>MĚSTYS KOVÁŘSKÁ, Nám. j. Švermy 64 Kovářská</v>
      </c>
      <c r="G54" s="36"/>
      <c r="H54" s="36"/>
      <c r="I54" s="111" t="s">
        <v>30</v>
      </c>
      <c r="J54" s="32" t="str">
        <f>E21</f>
        <v>KAP atelier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1" customFormat="1" ht="15.25" customHeight="1">
      <c r="A55" s="34"/>
      <c r="B55" s="35"/>
      <c r="C55" s="29" t="s">
        <v>29</v>
      </c>
      <c r="D55" s="36"/>
      <c r="E55" s="36"/>
      <c r="F55" s="27" t="str">
        <f>IF(E18="","",E18)</f>
        <v>SWH STAVBY, s.r.o.</v>
      </c>
      <c r="G55" s="36"/>
      <c r="H55" s="36"/>
      <c r="I55" s="111" t="s">
        <v>33</v>
      </c>
      <c r="J55" s="32" t="str">
        <f>E24</f>
        <v>Lukáš Novák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1" customFormat="1" ht="10.2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1" customFormat="1" ht="29.25" customHeight="1">
      <c r="A57" s="34"/>
      <c r="B57" s="35"/>
      <c r="C57" s="140" t="s">
        <v>94</v>
      </c>
      <c r="D57" s="141"/>
      <c r="E57" s="141"/>
      <c r="F57" s="141"/>
      <c r="G57" s="141"/>
      <c r="H57" s="141"/>
      <c r="I57" s="142"/>
      <c r="J57" s="143" t="s">
        <v>95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1" customFormat="1" ht="10.2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1" customFormat="1" ht="22.75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J86</f>
        <v>321945.36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8" customFormat="1" ht="25" customHeight="1">
      <c r="B60" s="145"/>
      <c r="C60" s="146"/>
      <c r="D60" s="147" t="s">
        <v>101</v>
      </c>
      <c r="E60" s="148"/>
      <c r="F60" s="148"/>
      <c r="G60" s="148"/>
      <c r="H60" s="148"/>
      <c r="I60" s="149"/>
      <c r="J60" s="150">
        <f>J87</f>
        <v>310185.36</v>
      </c>
      <c r="K60" s="146"/>
      <c r="L60" s="151"/>
    </row>
    <row r="61" spans="1:47" s="9" customFormat="1" ht="20" customHeight="1">
      <c r="B61" s="152"/>
      <c r="C61" s="153"/>
      <c r="D61" s="154" t="s">
        <v>355</v>
      </c>
      <c r="E61" s="155"/>
      <c r="F61" s="155"/>
      <c r="G61" s="155"/>
      <c r="H61" s="155"/>
      <c r="I61" s="156"/>
      <c r="J61" s="157">
        <f>J88</f>
        <v>310185.36</v>
      </c>
      <c r="K61" s="153"/>
      <c r="L61" s="158"/>
    </row>
    <row r="62" spans="1:47" s="8" customFormat="1" ht="25" customHeight="1">
      <c r="B62" s="145"/>
      <c r="C62" s="146"/>
      <c r="D62" s="147" t="s">
        <v>106</v>
      </c>
      <c r="E62" s="148"/>
      <c r="F62" s="148"/>
      <c r="G62" s="148"/>
      <c r="H62" s="148"/>
      <c r="I62" s="149"/>
      <c r="J62" s="150">
        <f>J97</f>
        <v>11760</v>
      </c>
      <c r="K62" s="146"/>
      <c r="L62" s="151"/>
    </row>
    <row r="63" spans="1:47" s="9" customFormat="1" ht="20" customHeight="1">
      <c r="B63" s="152"/>
      <c r="C63" s="153"/>
      <c r="D63" s="154" t="s">
        <v>107</v>
      </c>
      <c r="E63" s="155"/>
      <c r="F63" s="155"/>
      <c r="G63" s="155"/>
      <c r="H63" s="155"/>
      <c r="I63" s="156"/>
      <c r="J63" s="157">
        <f>J98</f>
        <v>3430</v>
      </c>
      <c r="K63" s="153"/>
      <c r="L63" s="158"/>
    </row>
    <row r="64" spans="1:47" s="9" customFormat="1" ht="20" customHeight="1">
      <c r="B64" s="152"/>
      <c r="C64" s="153"/>
      <c r="D64" s="154" t="s">
        <v>108</v>
      </c>
      <c r="E64" s="155"/>
      <c r="F64" s="155"/>
      <c r="G64" s="155"/>
      <c r="H64" s="155"/>
      <c r="I64" s="156"/>
      <c r="J64" s="157">
        <f>J101</f>
        <v>4900</v>
      </c>
      <c r="K64" s="153"/>
      <c r="L64" s="158"/>
    </row>
    <row r="65" spans="1:31" s="9" customFormat="1" ht="20" customHeight="1">
      <c r="B65" s="152"/>
      <c r="C65" s="153"/>
      <c r="D65" s="154" t="s">
        <v>109</v>
      </c>
      <c r="E65" s="155"/>
      <c r="F65" s="155"/>
      <c r="G65" s="155"/>
      <c r="H65" s="155"/>
      <c r="I65" s="156"/>
      <c r="J65" s="157">
        <f>J103</f>
        <v>980</v>
      </c>
      <c r="K65" s="153"/>
      <c r="L65" s="158"/>
    </row>
    <row r="66" spans="1:31" s="9" customFormat="1" ht="20" customHeight="1">
      <c r="B66" s="152"/>
      <c r="C66" s="153"/>
      <c r="D66" s="154" t="s">
        <v>110</v>
      </c>
      <c r="E66" s="155"/>
      <c r="F66" s="155"/>
      <c r="G66" s="155"/>
      <c r="H66" s="155"/>
      <c r="I66" s="156"/>
      <c r="J66" s="157">
        <f>J105</f>
        <v>2450</v>
      </c>
      <c r="K66" s="153"/>
      <c r="L66" s="158"/>
    </row>
    <row r="67" spans="1:31" s="1" customFormat="1" ht="21.75" customHeight="1">
      <c r="A67" s="34"/>
      <c r="B67" s="35"/>
      <c r="C67" s="36"/>
      <c r="D67" s="36"/>
      <c r="E67" s="36"/>
      <c r="F67" s="36"/>
      <c r="G67" s="36"/>
      <c r="H67" s="36"/>
      <c r="I67" s="108"/>
      <c r="J67" s="36"/>
      <c r="K67" s="36"/>
      <c r="L67" s="109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1" customFormat="1" ht="7" customHeight="1">
      <c r="A68" s="34"/>
      <c r="B68" s="47"/>
      <c r="C68" s="48"/>
      <c r="D68" s="48"/>
      <c r="E68" s="48"/>
      <c r="F68" s="48"/>
      <c r="G68" s="48"/>
      <c r="H68" s="48"/>
      <c r="I68" s="136"/>
      <c r="J68" s="48"/>
      <c r="K68" s="48"/>
      <c r="L68" s="10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1" customFormat="1" ht="7" customHeight="1">
      <c r="A72" s="34"/>
      <c r="B72" s="49"/>
      <c r="C72" s="50"/>
      <c r="D72" s="50"/>
      <c r="E72" s="50"/>
      <c r="F72" s="50"/>
      <c r="G72" s="50"/>
      <c r="H72" s="50"/>
      <c r="I72" s="139"/>
      <c r="J72" s="50"/>
      <c r="K72" s="50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1" customFormat="1" ht="25" customHeight="1">
      <c r="A73" s="34"/>
      <c r="B73" s="35"/>
      <c r="C73" s="23" t="s">
        <v>111</v>
      </c>
      <c r="D73" s="36"/>
      <c r="E73" s="36"/>
      <c r="F73" s="36"/>
      <c r="G73" s="36"/>
      <c r="H73" s="36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" customFormat="1" ht="7" customHeight="1">
      <c r="A74" s="34"/>
      <c r="B74" s="35"/>
      <c r="C74" s="36"/>
      <c r="D74" s="36"/>
      <c r="E74" s="36"/>
      <c r="F74" s="36"/>
      <c r="G74" s="36"/>
      <c r="H74" s="3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1" customFormat="1" ht="16.5" customHeight="1">
      <c r="A76" s="34"/>
      <c r="B76" s="35"/>
      <c r="C76" s="36"/>
      <c r="D76" s="36"/>
      <c r="E76" s="370" t="str">
        <f>E7</f>
        <v>Sociální bydlení Kovářská - II. ETAPA</v>
      </c>
      <c r="F76" s="371"/>
      <c r="G76" s="371"/>
      <c r="H76" s="371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2" customHeight="1">
      <c r="A77" s="34"/>
      <c r="B77" s="35"/>
      <c r="C77" s="29" t="s">
        <v>91</v>
      </c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" customFormat="1" ht="16.5" customHeight="1">
      <c r="A78" s="34"/>
      <c r="B78" s="35"/>
      <c r="C78" s="36"/>
      <c r="D78" s="36"/>
      <c r="E78" s="345" t="str">
        <f>E9</f>
        <v xml:space="preserve">SO02 - Zdravotně technické instalace </v>
      </c>
      <c r="F78" s="369"/>
      <c r="G78" s="369"/>
      <c r="H78" s="369"/>
      <c r="I78" s="108"/>
      <c r="J78" s="36"/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" customFormat="1" ht="7" customHeight="1">
      <c r="A79" s="34"/>
      <c r="B79" s="35"/>
      <c r="C79" s="36"/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" customFormat="1" ht="12" customHeight="1">
      <c r="A80" s="34"/>
      <c r="B80" s="35"/>
      <c r="C80" s="29" t="s">
        <v>21</v>
      </c>
      <c r="D80" s="36"/>
      <c r="E80" s="36"/>
      <c r="F80" s="27" t="str">
        <f>F12</f>
        <v>Kovářská</v>
      </c>
      <c r="G80" s="36"/>
      <c r="H80" s="36"/>
      <c r="I80" s="111" t="s">
        <v>23</v>
      </c>
      <c r="J80" s="59" t="str">
        <f>IF(J12="","",J12)</f>
        <v>5. 6. 2018</v>
      </c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1" customFormat="1" ht="7" customHeight="1">
      <c r="A81" s="34"/>
      <c r="B81" s="35"/>
      <c r="C81" s="36"/>
      <c r="D81" s="36"/>
      <c r="E81" s="36"/>
      <c r="F81" s="36"/>
      <c r="G81" s="36"/>
      <c r="H81" s="36"/>
      <c r="I81" s="108"/>
      <c r="J81" s="36"/>
      <c r="K81" s="36"/>
      <c r="L81" s="10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1" customFormat="1" ht="15.25" customHeight="1">
      <c r="A82" s="34"/>
      <c r="B82" s="35"/>
      <c r="C82" s="29" t="s">
        <v>25</v>
      </c>
      <c r="D82" s="36"/>
      <c r="E82" s="36"/>
      <c r="F82" s="27" t="str">
        <f>E15</f>
        <v>MĚSTYS KOVÁŘSKÁ, Nám. j. Švermy 64 Kovářská</v>
      </c>
      <c r="G82" s="36"/>
      <c r="H82" s="36"/>
      <c r="I82" s="111" t="s">
        <v>30</v>
      </c>
      <c r="J82" s="32" t="str">
        <f>E21</f>
        <v>KAP atelier</v>
      </c>
      <c r="K82" s="36"/>
      <c r="L82" s="10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1" customFormat="1" ht="15.25" customHeight="1">
      <c r="A83" s="34"/>
      <c r="B83" s="35"/>
      <c r="C83" s="29" t="s">
        <v>29</v>
      </c>
      <c r="D83" s="36"/>
      <c r="E83" s="36"/>
      <c r="F83" s="27" t="str">
        <f>IF(E18="","",E18)</f>
        <v>SWH STAVBY, s.r.o.</v>
      </c>
      <c r="G83" s="36"/>
      <c r="H83" s="36"/>
      <c r="I83" s="111" t="s">
        <v>33</v>
      </c>
      <c r="J83" s="32" t="str">
        <f>E24</f>
        <v>Lukáš Novák</v>
      </c>
      <c r="K83" s="36"/>
      <c r="L83" s="10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1" customFormat="1" ht="10.25" customHeight="1">
      <c r="A84" s="34"/>
      <c r="B84" s="35"/>
      <c r="C84" s="36"/>
      <c r="D84" s="36"/>
      <c r="E84" s="36"/>
      <c r="F84" s="36"/>
      <c r="G84" s="36"/>
      <c r="H84" s="36"/>
      <c r="I84" s="108"/>
      <c r="J84" s="36"/>
      <c r="K84" s="36"/>
      <c r="L84" s="10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10" customFormat="1" ht="29.25" customHeight="1">
      <c r="A85" s="159"/>
      <c r="B85" s="160"/>
      <c r="C85" s="161" t="s">
        <v>112</v>
      </c>
      <c r="D85" s="162" t="s">
        <v>56</v>
      </c>
      <c r="E85" s="162" t="s">
        <v>52</v>
      </c>
      <c r="F85" s="162" t="s">
        <v>53</v>
      </c>
      <c r="G85" s="162" t="s">
        <v>113</v>
      </c>
      <c r="H85" s="162" t="s">
        <v>114</v>
      </c>
      <c r="I85" s="163" t="s">
        <v>115</v>
      </c>
      <c r="J85" s="162" t="s">
        <v>95</v>
      </c>
      <c r="K85" s="164" t="s">
        <v>116</v>
      </c>
      <c r="L85" s="165"/>
      <c r="M85" s="68" t="s">
        <v>19</v>
      </c>
      <c r="N85" s="69" t="s">
        <v>41</v>
      </c>
      <c r="O85" s="69" t="s">
        <v>117</v>
      </c>
      <c r="P85" s="69" t="s">
        <v>118</v>
      </c>
      <c r="Q85" s="69" t="s">
        <v>119</v>
      </c>
      <c r="R85" s="69" t="s">
        <v>120</v>
      </c>
      <c r="S85" s="69" t="s">
        <v>121</v>
      </c>
      <c r="T85" s="70" t="s">
        <v>122</v>
      </c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</row>
    <row r="86" spans="1:65" s="1" customFormat="1" ht="22.75" customHeight="1">
      <c r="A86" s="34"/>
      <c r="B86" s="35"/>
      <c r="C86" s="75" t="s">
        <v>123</v>
      </c>
      <c r="D86" s="36"/>
      <c r="E86" s="36"/>
      <c r="F86" s="36"/>
      <c r="G86" s="36"/>
      <c r="H86" s="36"/>
      <c r="I86" s="108"/>
      <c r="J86" s="166">
        <f>BK86</f>
        <v>321945.36</v>
      </c>
      <c r="K86" s="36"/>
      <c r="L86" s="39"/>
      <c r="M86" s="71"/>
      <c r="N86" s="167"/>
      <c r="O86" s="72"/>
      <c r="P86" s="168">
        <f>P87+P97</f>
        <v>0</v>
      </c>
      <c r="Q86" s="72"/>
      <c r="R86" s="168">
        <f>R87+R97</f>
        <v>0.80303999999999998</v>
      </c>
      <c r="S86" s="72"/>
      <c r="T86" s="169">
        <f>T87+T97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70</v>
      </c>
      <c r="AU86" s="17" t="s">
        <v>96</v>
      </c>
      <c r="BK86" s="170">
        <f>BK87+BK97</f>
        <v>321945.36</v>
      </c>
    </row>
    <row r="87" spans="1:65" s="11" customFormat="1" ht="26" customHeight="1">
      <c r="B87" s="171"/>
      <c r="C87" s="172"/>
      <c r="D87" s="173" t="s">
        <v>70</v>
      </c>
      <c r="E87" s="174" t="s">
        <v>231</v>
      </c>
      <c r="F87" s="174" t="s">
        <v>232</v>
      </c>
      <c r="G87" s="172"/>
      <c r="H87" s="172"/>
      <c r="I87" s="175"/>
      <c r="J87" s="176">
        <f>BK87</f>
        <v>310185.36</v>
      </c>
      <c r="K87" s="172"/>
      <c r="L87" s="177"/>
      <c r="M87" s="178"/>
      <c r="N87" s="179"/>
      <c r="O87" s="179"/>
      <c r="P87" s="180">
        <f>P88</f>
        <v>0</v>
      </c>
      <c r="Q87" s="179"/>
      <c r="R87" s="180">
        <f>R88</f>
        <v>0.80303999999999998</v>
      </c>
      <c r="S87" s="179"/>
      <c r="T87" s="181">
        <f>T88</f>
        <v>0</v>
      </c>
      <c r="AR87" s="182" t="s">
        <v>135</v>
      </c>
      <c r="AT87" s="183" t="s">
        <v>70</v>
      </c>
      <c r="AU87" s="183" t="s">
        <v>71</v>
      </c>
      <c r="AY87" s="182" t="s">
        <v>126</v>
      </c>
      <c r="BK87" s="184">
        <f>BK88</f>
        <v>310185.36</v>
      </c>
    </row>
    <row r="88" spans="1:65" s="11" customFormat="1" ht="22.75" customHeight="1">
      <c r="B88" s="171"/>
      <c r="C88" s="172"/>
      <c r="D88" s="173" t="s">
        <v>70</v>
      </c>
      <c r="E88" s="185" t="s">
        <v>356</v>
      </c>
      <c r="F88" s="185" t="s">
        <v>357</v>
      </c>
      <c r="G88" s="172"/>
      <c r="H88" s="172"/>
      <c r="I88" s="175"/>
      <c r="J88" s="186">
        <f>BK88</f>
        <v>310185.36</v>
      </c>
      <c r="K88" s="172"/>
      <c r="L88" s="177"/>
      <c r="M88" s="178"/>
      <c r="N88" s="179"/>
      <c r="O88" s="179"/>
      <c r="P88" s="180">
        <f>SUM(P89:P96)</f>
        <v>0</v>
      </c>
      <c r="Q88" s="179"/>
      <c r="R88" s="180">
        <f>SUM(R89:R96)</f>
        <v>0.80303999999999998</v>
      </c>
      <c r="S88" s="179"/>
      <c r="T88" s="181">
        <f>SUM(T89:T96)</f>
        <v>0</v>
      </c>
      <c r="AR88" s="182" t="s">
        <v>135</v>
      </c>
      <c r="AT88" s="183" t="s">
        <v>70</v>
      </c>
      <c r="AU88" s="183" t="s">
        <v>79</v>
      </c>
      <c r="AY88" s="182" t="s">
        <v>126</v>
      </c>
      <c r="BK88" s="184">
        <f>SUM(BK89:BK96)</f>
        <v>310185.36</v>
      </c>
    </row>
    <row r="89" spans="1:65" s="1" customFormat="1" ht="16.5" customHeight="1">
      <c r="A89" s="34"/>
      <c r="B89" s="35"/>
      <c r="C89" s="187" t="s">
        <v>246</v>
      </c>
      <c r="D89" s="187" t="s">
        <v>129</v>
      </c>
      <c r="E89" s="188" t="s">
        <v>358</v>
      </c>
      <c r="F89" s="189" t="s">
        <v>359</v>
      </c>
      <c r="G89" s="190" t="s">
        <v>238</v>
      </c>
      <c r="H89" s="191">
        <v>12</v>
      </c>
      <c r="I89" s="192">
        <v>5880</v>
      </c>
      <c r="J89" s="193">
        <f t="shared" ref="J89:J96" si="0">ROUND(I89*H89,2)</f>
        <v>70560</v>
      </c>
      <c r="K89" s="189" t="s">
        <v>133</v>
      </c>
      <c r="L89" s="39"/>
      <c r="M89" s="194" t="s">
        <v>19</v>
      </c>
      <c r="N89" s="195" t="s">
        <v>43</v>
      </c>
      <c r="O89" s="64"/>
      <c r="P89" s="196">
        <f t="shared" ref="P89:P96" si="1">O89*H89</f>
        <v>0</v>
      </c>
      <c r="Q89" s="196">
        <v>2.3199999999999998E-2</v>
      </c>
      <c r="R89" s="196">
        <f t="shared" ref="R89:R96" si="2">Q89*H89</f>
        <v>0.27839999999999998</v>
      </c>
      <c r="S89" s="196">
        <v>0</v>
      </c>
      <c r="T89" s="197">
        <f t="shared" ref="T89:T96" si="3"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98" t="s">
        <v>195</v>
      </c>
      <c r="AT89" s="198" t="s">
        <v>129</v>
      </c>
      <c r="AU89" s="198" t="s">
        <v>135</v>
      </c>
      <c r="AY89" s="17" t="s">
        <v>126</v>
      </c>
      <c r="BE89" s="199">
        <f t="shared" ref="BE89:BE96" si="4">IF(N89="základní",J89,0)</f>
        <v>0</v>
      </c>
      <c r="BF89" s="199">
        <f t="shared" ref="BF89:BF96" si="5">IF(N89="snížená",J89,0)</f>
        <v>70560</v>
      </c>
      <c r="BG89" s="199">
        <f t="shared" ref="BG89:BG96" si="6">IF(N89="zákl. přenesená",J89,0)</f>
        <v>0</v>
      </c>
      <c r="BH89" s="199">
        <f t="shared" ref="BH89:BH96" si="7">IF(N89="sníž. přenesená",J89,0)</f>
        <v>0</v>
      </c>
      <c r="BI89" s="199">
        <f t="shared" ref="BI89:BI96" si="8">IF(N89="nulová",J89,0)</f>
        <v>0</v>
      </c>
      <c r="BJ89" s="17" t="s">
        <v>135</v>
      </c>
      <c r="BK89" s="199">
        <f t="shared" ref="BK89:BK96" si="9">ROUND(I89*H89,2)</f>
        <v>70560</v>
      </c>
      <c r="BL89" s="17" t="s">
        <v>195</v>
      </c>
      <c r="BM89" s="198" t="s">
        <v>360</v>
      </c>
    </row>
    <row r="90" spans="1:65" s="1" customFormat="1" ht="21.75" customHeight="1">
      <c r="A90" s="34"/>
      <c r="B90" s="35"/>
      <c r="C90" s="187" t="s">
        <v>250</v>
      </c>
      <c r="D90" s="187" t="s">
        <v>129</v>
      </c>
      <c r="E90" s="188" t="s">
        <v>361</v>
      </c>
      <c r="F90" s="189" t="s">
        <v>362</v>
      </c>
      <c r="G90" s="190" t="s">
        <v>238</v>
      </c>
      <c r="H90" s="191">
        <v>12</v>
      </c>
      <c r="I90" s="192">
        <v>3606.4</v>
      </c>
      <c r="J90" s="193">
        <f t="shared" si="0"/>
        <v>43276.800000000003</v>
      </c>
      <c r="K90" s="189" t="s">
        <v>133</v>
      </c>
      <c r="L90" s="39"/>
      <c r="M90" s="194" t="s">
        <v>19</v>
      </c>
      <c r="N90" s="195" t="s">
        <v>43</v>
      </c>
      <c r="O90" s="64"/>
      <c r="P90" s="196">
        <f t="shared" si="1"/>
        <v>0</v>
      </c>
      <c r="Q90" s="196">
        <v>1.375E-2</v>
      </c>
      <c r="R90" s="196">
        <f t="shared" si="2"/>
        <v>0.16500000000000001</v>
      </c>
      <c r="S90" s="196">
        <v>0</v>
      </c>
      <c r="T90" s="197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8" t="s">
        <v>195</v>
      </c>
      <c r="AT90" s="198" t="s">
        <v>129</v>
      </c>
      <c r="AU90" s="198" t="s">
        <v>135</v>
      </c>
      <c r="AY90" s="17" t="s">
        <v>126</v>
      </c>
      <c r="BE90" s="199">
        <f t="shared" si="4"/>
        <v>0</v>
      </c>
      <c r="BF90" s="199">
        <f t="shared" si="5"/>
        <v>43276.800000000003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7" t="s">
        <v>135</v>
      </c>
      <c r="BK90" s="199">
        <f t="shared" si="9"/>
        <v>43276.800000000003</v>
      </c>
      <c r="BL90" s="17" t="s">
        <v>195</v>
      </c>
      <c r="BM90" s="198" t="s">
        <v>363</v>
      </c>
    </row>
    <row r="91" spans="1:65" s="1" customFormat="1" ht="16.5" customHeight="1">
      <c r="A91" s="34"/>
      <c r="B91" s="35"/>
      <c r="C91" s="187" t="s">
        <v>254</v>
      </c>
      <c r="D91" s="187" t="s">
        <v>129</v>
      </c>
      <c r="E91" s="188" t="s">
        <v>364</v>
      </c>
      <c r="F91" s="189" t="s">
        <v>365</v>
      </c>
      <c r="G91" s="190" t="s">
        <v>238</v>
      </c>
      <c r="H91" s="191">
        <v>12</v>
      </c>
      <c r="I91" s="192">
        <v>8134</v>
      </c>
      <c r="J91" s="193">
        <f t="shared" si="0"/>
        <v>97608</v>
      </c>
      <c r="K91" s="189" t="s">
        <v>133</v>
      </c>
      <c r="L91" s="39"/>
      <c r="M91" s="194" t="s">
        <v>19</v>
      </c>
      <c r="N91" s="195" t="s">
        <v>43</v>
      </c>
      <c r="O91" s="64"/>
      <c r="P91" s="196">
        <f t="shared" si="1"/>
        <v>0</v>
      </c>
      <c r="Q91" s="196">
        <v>1.9990000000000001E-2</v>
      </c>
      <c r="R91" s="196">
        <f t="shared" si="2"/>
        <v>0.23988000000000001</v>
      </c>
      <c r="S91" s="196">
        <v>0</v>
      </c>
      <c r="T91" s="197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98" t="s">
        <v>195</v>
      </c>
      <c r="AT91" s="198" t="s">
        <v>129</v>
      </c>
      <c r="AU91" s="198" t="s">
        <v>135</v>
      </c>
      <c r="AY91" s="17" t="s">
        <v>126</v>
      </c>
      <c r="BE91" s="199">
        <f t="shared" si="4"/>
        <v>0</v>
      </c>
      <c r="BF91" s="199">
        <f t="shared" si="5"/>
        <v>97608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7" t="s">
        <v>135</v>
      </c>
      <c r="BK91" s="199">
        <f t="shared" si="9"/>
        <v>97608</v>
      </c>
      <c r="BL91" s="17" t="s">
        <v>195</v>
      </c>
      <c r="BM91" s="198" t="s">
        <v>366</v>
      </c>
    </row>
    <row r="92" spans="1:65" s="1" customFormat="1" ht="21.75" customHeight="1">
      <c r="A92" s="34"/>
      <c r="B92" s="35"/>
      <c r="C92" s="187" t="s">
        <v>258</v>
      </c>
      <c r="D92" s="187" t="s">
        <v>129</v>
      </c>
      <c r="E92" s="188" t="s">
        <v>367</v>
      </c>
      <c r="F92" s="189" t="s">
        <v>368</v>
      </c>
      <c r="G92" s="190" t="s">
        <v>238</v>
      </c>
      <c r="H92" s="191">
        <v>12</v>
      </c>
      <c r="I92" s="192">
        <v>2567.6</v>
      </c>
      <c r="J92" s="193">
        <f t="shared" si="0"/>
        <v>30811.200000000001</v>
      </c>
      <c r="K92" s="189" t="s">
        <v>133</v>
      </c>
      <c r="L92" s="39"/>
      <c r="M92" s="194" t="s">
        <v>19</v>
      </c>
      <c r="N92" s="195" t="s">
        <v>43</v>
      </c>
      <c r="O92" s="64"/>
      <c r="P92" s="196">
        <f t="shared" si="1"/>
        <v>0</v>
      </c>
      <c r="Q92" s="196">
        <v>4.9300000000000004E-3</v>
      </c>
      <c r="R92" s="196">
        <f t="shared" si="2"/>
        <v>5.9160000000000004E-2</v>
      </c>
      <c r="S92" s="196">
        <v>0</v>
      </c>
      <c r="T92" s="197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195</v>
      </c>
      <c r="AT92" s="198" t="s">
        <v>129</v>
      </c>
      <c r="AU92" s="198" t="s">
        <v>135</v>
      </c>
      <c r="AY92" s="17" t="s">
        <v>126</v>
      </c>
      <c r="BE92" s="199">
        <f t="shared" si="4"/>
        <v>0</v>
      </c>
      <c r="BF92" s="199">
        <f t="shared" si="5"/>
        <v>30811.200000000001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7" t="s">
        <v>135</v>
      </c>
      <c r="BK92" s="199">
        <f t="shared" si="9"/>
        <v>30811.200000000001</v>
      </c>
      <c r="BL92" s="17" t="s">
        <v>195</v>
      </c>
      <c r="BM92" s="198" t="s">
        <v>369</v>
      </c>
    </row>
    <row r="93" spans="1:65" s="1" customFormat="1" ht="16.5" customHeight="1">
      <c r="A93" s="34"/>
      <c r="B93" s="35"/>
      <c r="C93" s="187" t="s">
        <v>262</v>
      </c>
      <c r="D93" s="187" t="s">
        <v>129</v>
      </c>
      <c r="E93" s="188" t="s">
        <v>370</v>
      </c>
      <c r="F93" s="189" t="s">
        <v>371</v>
      </c>
      <c r="G93" s="190" t="s">
        <v>238</v>
      </c>
      <c r="H93" s="191">
        <v>12</v>
      </c>
      <c r="I93" s="192">
        <v>1136.8</v>
      </c>
      <c r="J93" s="193">
        <f t="shared" si="0"/>
        <v>13641.6</v>
      </c>
      <c r="K93" s="189" t="s">
        <v>133</v>
      </c>
      <c r="L93" s="39"/>
      <c r="M93" s="194" t="s">
        <v>19</v>
      </c>
      <c r="N93" s="195" t="s">
        <v>43</v>
      </c>
      <c r="O93" s="64"/>
      <c r="P93" s="196">
        <f t="shared" si="1"/>
        <v>0</v>
      </c>
      <c r="Q93" s="196">
        <v>1.25E-3</v>
      </c>
      <c r="R93" s="196">
        <f t="shared" si="2"/>
        <v>1.4999999999999999E-2</v>
      </c>
      <c r="S93" s="196">
        <v>0</v>
      </c>
      <c r="T93" s="197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98" t="s">
        <v>195</v>
      </c>
      <c r="AT93" s="198" t="s">
        <v>129</v>
      </c>
      <c r="AU93" s="198" t="s">
        <v>135</v>
      </c>
      <c r="AY93" s="17" t="s">
        <v>126</v>
      </c>
      <c r="BE93" s="199">
        <f t="shared" si="4"/>
        <v>0</v>
      </c>
      <c r="BF93" s="199">
        <f t="shared" si="5"/>
        <v>13641.6</v>
      </c>
      <c r="BG93" s="199">
        <f t="shared" si="6"/>
        <v>0</v>
      </c>
      <c r="BH93" s="199">
        <f t="shared" si="7"/>
        <v>0</v>
      </c>
      <c r="BI93" s="199">
        <f t="shared" si="8"/>
        <v>0</v>
      </c>
      <c r="BJ93" s="17" t="s">
        <v>135</v>
      </c>
      <c r="BK93" s="199">
        <f t="shared" si="9"/>
        <v>13641.6</v>
      </c>
      <c r="BL93" s="17" t="s">
        <v>195</v>
      </c>
      <c r="BM93" s="198" t="s">
        <v>372</v>
      </c>
    </row>
    <row r="94" spans="1:65" s="1" customFormat="1" ht="16.5" customHeight="1">
      <c r="A94" s="34"/>
      <c r="B94" s="35"/>
      <c r="C94" s="187" t="s">
        <v>266</v>
      </c>
      <c r="D94" s="187" t="s">
        <v>129</v>
      </c>
      <c r="E94" s="188" t="s">
        <v>373</v>
      </c>
      <c r="F94" s="189" t="s">
        <v>374</v>
      </c>
      <c r="G94" s="190" t="s">
        <v>238</v>
      </c>
      <c r="H94" s="191">
        <v>12</v>
      </c>
      <c r="I94" s="192">
        <v>2646</v>
      </c>
      <c r="J94" s="193">
        <f t="shared" si="0"/>
        <v>31752</v>
      </c>
      <c r="K94" s="189" t="s">
        <v>133</v>
      </c>
      <c r="L94" s="39"/>
      <c r="M94" s="194" t="s">
        <v>19</v>
      </c>
      <c r="N94" s="195" t="s">
        <v>43</v>
      </c>
      <c r="O94" s="64"/>
      <c r="P94" s="196">
        <f t="shared" si="1"/>
        <v>0</v>
      </c>
      <c r="Q94" s="196">
        <v>1.8400000000000001E-3</v>
      </c>
      <c r="R94" s="196">
        <f t="shared" si="2"/>
        <v>2.2080000000000002E-2</v>
      </c>
      <c r="S94" s="196">
        <v>0</v>
      </c>
      <c r="T94" s="197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195</v>
      </c>
      <c r="AT94" s="198" t="s">
        <v>129</v>
      </c>
      <c r="AU94" s="198" t="s">
        <v>135</v>
      </c>
      <c r="AY94" s="17" t="s">
        <v>126</v>
      </c>
      <c r="BE94" s="199">
        <f t="shared" si="4"/>
        <v>0</v>
      </c>
      <c r="BF94" s="199">
        <f t="shared" si="5"/>
        <v>31752</v>
      </c>
      <c r="BG94" s="199">
        <f t="shared" si="6"/>
        <v>0</v>
      </c>
      <c r="BH94" s="199">
        <f t="shared" si="7"/>
        <v>0</v>
      </c>
      <c r="BI94" s="199">
        <f t="shared" si="8"/>
        <v>0</v>
      </c>
      <c r="BJ94" s="17" t="s">
        <v>135</v>
      </c>
      <c r="BK94" s="199">
        <f t="shared" si="9"/>
        <v>31752</v>
      </c>
      <c r="BL94" s="17" t="s">
        <v>195</v>
      </c>
      <c r="BM94" s="198" t="s">
        <v>375</v>
      </c>
    </row>
    <row r="95" spans="1:65" s="1" customFormat="1" ht="16.5" customHeight="1">
      <c r="A95" s="34"/>
      <c r="B95" s="35"/>
      <c r="C95" s="187" t="s">
        <v>272</v>
      </c>
      <c r="D95" s="187" t="s">
        <v>129</v>
      </c>
      <c r="E95" s="188" t="s">
        <v>376</v>
      </c>
      <c r="F95" s="189" t="s">
        <v>377</v>
      </c>
      <c r="G95" s="190" t="s">
        <v>238</v>
      </c>
      <c r="H95" s="191">
        <v>12</v>
      </c>
      <c r="I95" s="192">
        <v>1832.6</v>
      </c>
      <c r="J95" s="193">
        <f t="shared" si="0"/>
        <v>21991.200000000001</v>
      </c>
      <c r="K95" s="189" t="s">
        <v>133</v>
      </c>
      <c r="L95" s="39"/>
      <c r="M95" s="194" t="s">
        <v>19</v>
      </c>
      <c r="N95" s="195" t="s">
        <v>43</v>
      </c>
      <c r="O95" s="64"/>
      <c r="P95" s="196">
        <f t="shared" si="1"/>
        <v>0</v>
      </c>
      <c r="Q95" s="196">
        <v>1.9599999999999999E-3</v>
      </c>
      <c r="R95" s="196">
        <f t="shared" si="2"/>
        <v>2.3519999999999999E-2</v>
      </c>
      <c r="S95" s="196">
        <v>0</v>
      </c>
      <c r="T95" s="197">
        <f t="shared" si="3"/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98" t="s">
        <v>195</v>
      </c>
      <c r="AT95" s="198" t="s">
        <v>129</v>
      </c>
      <c r="AU95" s="198" t="s">
        <v>135</v>
      </c>
      <c r="AY95" s="17" t="s">
        <v>126</v>
      </c>
      <c r="BE95" s="199">
        <f t="shared" si="4"/>
        <v>0</v>
      </c>
      <c r="BF95" s="199">
        <f t="shared" si="5"/>
        <v>21991.200000000001</v>
      </c>
      <c r="BG95" s="199">
        <f t="shared" si="6"/>
        <v>0</v>
      </c>
      <c r="BH95" s="199">
        <f t="shared" si="7"/>
        <v>0</v>
      </c>
      <c r="BI95" s="199">
        <f t="shared" si="8"/>
        <v>0</v>
      </c>
      <c r="BJ95" s="17" t="s">
        <v>135</v>
      </c>
      <c r="BK95" s="199">
        <f t="shared" si="9"/>
        <v>21991.200000000001</v>
      </c>
      <c r="BL95" s="17" t="s">
        <v>195</v>
      </c>
      <c r="BM95" s="198" t="s">
        <v>378</v>
      </c>
    </row>
    <row r="96" spans="1:65" s="1" customFormat="1" ht="21.75" customHeight="1">
      <c r="A96" s="34"/>
      <c r="B96" s="35"/>
      <c r="C96" s="187" t="s">
        <v>276</v>
      </c>
      <c r="D96" s="187" t="s">
        <v>129</v>
      </c>
      <c r="E96" s="188" t="s">
        <v>379</v>
      </c>
      <c r="F96" s="189" t="s">
        <v>380</v>
      </c>
      <c r="G96" s="190" t="s">
        <v>229</v>
      </c>
      <c r="H96" s="191">
        <v>0.80300000000000005</v>
      </c>
      <c r="I96" s="192">
        <v>678.16</v>
      </c>
      <c r="J96" s="193">
        <f t="shared" si="0"/>
        <v>544.55999999999995</v>
      </c>
      <c r="K96" s="189" t="s">
        <v>133</v>
      </c>
      <c r="L96" s="39"/>
      <c r="M96" s="194" t="s">
        <v>19</v>
      </c>
      <c r="N96" s="195" t="s">
        <v>43</v>
      </c>
      <c r="O96" s="64"/>
      <c r="P96" s="196">
        <f t="shared" si="1"/>
        <v>0</v>
      </c>
      <c r="Q96" s="196">
        <v>0</v>
      </c>
      <c r="R96" s="196">
        <f t="shared" si="2"/>
        <v>0</v>
      </c>
      <c r="S96" s="196">
        <v>0</v>
      </c>
      <c r="T96" s="197">
        <f t="shared" si="3"/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195</v>
      </c>
      <c r="AT96" s="198" t="s">
        <v>129</v>
      </c>
      <c r="AU96" s="198" t="s">
        <v>135</v>
      </c>
      <c r="AY96" s="17" t="s">
        <v>126</v>
      </c>
      <c r="BE96" s="199">
        <f t="shared" si="4"/>
        <v>0</v>
      </c>
      <c r="BF96" s="199">
        <f t="shared" si="5"/>
        <v>544.55999999999995</v>
      </c>
      <c r="BG96" s="199">
        <f t="shared" si="6"/>
        <v>0</v>
      </c>
      <c r="BH96" s="199">
        <f t="shared" si="7"/>
        <v>0</v>
      </c>
      <c r="BI96" s="199">
        <f t="shared" si="8"/>
        <v>0</v>
      </c>
      <c r="BJ96" s="17" t="s">
        <v>135</v>
      </c>
      <c r="BK96" s="199">
        <f t="shared" si="9"/>
        <v>544.55999999999995</v>
      </c>
      <c r="BL96" s="17" t="s">
        <v>195</v>
      </c>
      <c r="BM96" s="198" t="s">
        <v>381</v>
      </c>
    </row>
    <row r="97" spans="1:65" s="11" customFormat="1" ht="26" customHeight="1">
      <c r="B97" s="171"/>
      <c r="C97" s="172"/>
      <c r="D97" s="173" t="s">
        <v>70</v>
      </c>
      <c r="E97" s="174" t="s">
        <v>323</v>
      </c>
      <c r="F97" s="174" t="s">
        <v>324</v>
      </c>
      <c r="G97" s="172"/>
      <c r="H97" s="172"/>
      <c r="I97" s="175"/>
      <c r="J97" s="176">
        <f>BK97</f>
        <v>11760</v>
      </c>
      <c r="K97" s="172"/>
      <c r="L97" s="177"/>
      <c r="M97" s="178"/>
      <c r="N97" s="179"/>
      <c r="O97" s="179"/>
      <c r="P97" s="180">
        <f>P98+P101+P103+P105</f>
        <v>0</v>
      </c>
      <c r="Q97" s="179"/>
      <c r="R97" s="180">
        <f>R98+R101+R103+R105</f>
        <v>0</v>
      </c>
      <c r="S97" s="179"/>
      <c r="T97" s="181">
        <f>T98+T101+T103+T105</f>
        <v>0</v>
      </c>
      <c r="AR97" s="182" t="s">
        <v>147</v>
      </c>
      <c r="AT97" s="183" t="s">
        <v>70</v>
      </c>
      <c r="AU97" s="183" t="s">
        <v>71</v>
      </c>
      <c r="AY97" s="182" t="s">
        <v>126</v>
      </c>
      <c r="BK97" s="184">
        <f>BK98+BK101+BK103+BK105</f>
        <v>11760</v>
      </c>
    </row>
    <row r="98" spans="1:65" s="11" customFormat="1" ht="22.75" customHeight="1">
      <c r="B98" s="171"/>
      <c r="C98" s="172"/>
      <c r="D98" s="173" t="s">
        <v>70</v>
      </c>
      <c r="E98" s="185" t="s">
        <v>325</v>
      </c>
      <c r="F98" s="185" t="s">
        <v>326</v>
      </c>
      <c r="G98" s="172"/>
      <c r="H98" s="172"/>
      <c r="I98" s="175"/>
      <c r="J98" s="186">
        <f>BK98</f>
        <v>3430</v>
      </c>
      <c r="K98" s="172"/>
      <c r="L98" s="177"/>
      <c r="M98" s="178"/>
      <c r="N98" s="179"/>
      <c r="O98" s="179"/>
      <c r="P98" s="180">
        <f>SUM(P99:P100)</f>
        <v>0</v>
      </c>
      <c r="Q98" s="179"/>
      <c r="R98" s="180">
        <f>SUM(R99:R100)</f>
        <v>0</v>
      </c>
      <c r="S98" s="179"/>
      <c r="T98" s="181">
        <f>SUM(T99:T100)</f>
        <v>0</v>
      </c>
      <c r="AR98" s="182" t="s">
        <v>147</v>
      </c>
      <c r="AT98" s="183" t="s">
        <v>70</v>
      </c>
      <c r="AU98" s="183" t="s">
        <v>79</v>
      </c>
      <c r="AY98" s="182" t="s">
        <v>126</v>
      </c>
      <c r="BK98" s="184">
        <f>SUM(BK99:BK100)</f>
        <v>3430</v>
      </c>
    </row>
    <row r="99" spans="1:65" s="1" customFormat="1" ht="16.5" customHeight="1">
      <c r="A99" s="34"/>
      <c r="B99" s="35"/>
      <c r="C99" s="187" t="s">
        <v>284</v>
      </c>
      <c r="D99" s="187" t="s">
        <v>129</v>
      </c>
      <c r="E99" s="188" t="s">
        <v>328</v>
      </c>
      <c r="F99" s="189" t="s">
        <v>329</v>
      </c>
      <c r="G99" s="190" t="s">
        <v>198</v>
      </c>
      <c r="H99" s="191">
        <v>1</v>
      </c>
      <c r="I99" s="192">
        <v>980</v>
      </c>
      <c r="J99" s="193">
        <f>ROUND(I99*H99,2)</f>
        <v>980</v>
      </c>
      <c r="K99" s="189" t="s">
        <v>382</v>
      </c>
      <c r="L99" s="39"/>
      <c r="M99" s="194" t="s">
        <v>19</v>
      </c>
      <c r="N99" s="195" t="s">
        <v>43</v>
      </c>
      <c r="O99" s="64"/>
      <c r="P99" s="196">
        <f>O99*H99</f>
        <v>0</v>
      </c>
      <c r="Q99" s="196">
        <v>0</v>
      </c>
      <c r="R99" s="196">
        <f>Q99*H99</f>
        <v>0</v>
      </c>
      <c r="S99" s="196">
        <v>0</v>
      </c>
      <c r="T99" s="197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330</v>
      </c>
      <c r="AT99" s="198" t="s">
        <v>129</v>
      </c>
      <c r="AU99" s="198" t="s">
        <v>135</v>
      </c>
      <c r="AY99" s="17" t="s">
        <v>126</v>
      </c>
      <c r="BE99" s="199">
        <f>IF(N99="základní",J99,0)</f>
        <v>0</v>
      </c>
      <c r="BF99" s="199">
        <f>IF(N99="snížená",J99,0)</f>
        <v>980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7" t="s">
        <v>135</v>
      </c>
      <c r="BK99" s="199">
        <f>ROUND(I99*H99,2)</f>
        <v>980</v>
      </c>
      <c r="BL99" s="17" t="s">
        <v>330</v>
      </c>
      <c r="BM99" s="198" t="s">
        <v>383</v>
      </c>
    </row>
    <row r="100" spans="1:65" s="1" customFormat="1" ht="21.75" customHeight="1">
      <c r="A100" s="34"/>
      <c r="B100" s="35"/>
      <c r="C100" s="187" t="s">
        <v>288</v>
      </c>
      <c r="D100" s="187" t="s">
        <v>129</v>
      </c>
      <c r="E100" s="188" t="s">
        <v>333</v>
      </c>
      <c r="F100" s="189" t="s">
        <v>334</v>
      </c>
      <c r="G100" s="190" t="s">
        <v>198</v>
      </c>
      <c r="H100" s="191">
        <v>1</v>
      </c>
      <c r="I100" s="192">
        <v>2450</v>
      </c>
      <c r="J100" s="193">
        <f>ROUND(I100*H100,2)</f>
        <v>2450</v>
      </c>
      <c r="K100" s="189" t="s">
        <v>382</v>
      </c>
      <c r="L100" s="39"/>
      <c r="M100" s="194" t="s">
        <v>19</v>
      </c>
      <c r="N100" s="195" t="s">
        <v>43</v>
      </c>
      <c r="O100" s="64"/>
      <c r="P100" s="196">
        <f>O100*H100</f>
        <v>0</v>
      </c>
      <c r="Q100" s="196">
        <v>0</v>
      </c>
      <c r="R100" s="196">
        <f>Q100*H100</f>
        <v>0</v>
      </c>
      <c r="S100" s="196">
        <v>0</v>
      </c>
      <c r="T100" s="197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98" t="s">
        <v>330</v>
      </c>
      <c r="AT100" s="198" t="s">
        <v>129</v>
      </c>
      <c r="AU100" s="198" t="s">
        <v>135</v>
      </c>
      <c r="AY100" s="17" t="s">
        <v>126</v>
      </c>
      <c r="BE100" s="199">
        <f>IF(N100="základní",J100,0)</f>
        <v>0</v>
      </c>
      <c r="BF100" s="199">
        <f>IF(N100="snížená",J100,0)</f>
        <v>2450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7" t="s">
        <v>135</v>
      </c>
      <c r="BK100" s="199">
        <f>ROUND(I100*H100,2)</f>
        <v>2450</v>
      </c>
      <c r="BL100" s="17" t="s">
        <v>330</v>
      </c>
      <c r="BM100" s="198" t="s">
        <v>384</v>
      </c>
    </row>
    <row r="101" spans="1:65" s="11" customFormat="1" ht="22.75" customHeight="1">
      <c r="B101" s="171"/>
      <c r="C101" s="172"/>
      <c r="D101" s="173" t="s">
        <v>70</v>
      </c>
      <c r="E101" s="185" t="s">
        <v>336</v>
      </c>
      <c r="F101" s="185" t="s">
        <v>337</v>
      </c>
      <c r="G101" s="172"/>
      <c r="H101" s="172"/>
      <c r="I101" s="175"/>
      <c r="J101" s="186">
        <f>BK101</f>
        <v>4900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147</v>
      </c>
      <c r="AT101" s="183" t="s">
        <v>70</v>
      </c>
      <c r="AU101" s="183" t="s">
        <v>79</v>
      </c>
      <c r="AY101" s="182" t="s">
        <v>126</v>
      </c>
      <c r="BK101" s="184">
        <f>BK102</f>
        <v>4900</v>
      </c>
    </row>
    <row r="102" spans="1:65" s="1" customFormat="1" ht="16.5" customHeight="1">
      <c r="A102" s="34"/>
      <c r="B102" s="35"/>
      <c r="C102" s="187" t="s">
        <v>294</v>
      </c>
      <c r="D102" s="187" t="s">
        <v>129</v>
      </c>
      <c r="E102" s="188" t="s">
        <v>339</v>
      </c>
      <c r="F102" s="189" t="s">
        <v>337</v>
      </c>
      <c r="G102" s="190" t="s">
        <v>198</v>
      </c>
      <c r="H102" s="191">
        <v>1</v>
      </c>
      <c r="I102" s="192">
        <v>4900</v>
      </c>
      <c r="J102" s="193">
        <f>ROUND(I102*H102,2)</f>
        <v>4900</v>
      </c>
      <c r="K102" s="189" t="s">
        <v>382</v>
      </c>
      <c r="L102" s="39"/>
      <c r="M102" s="194" t="s">
        <v>19</v>
      </c>
      <c r="N102" s="195" t="s">
        <v>43</v>
      </c>
      <c r="O102" s="64"/>
      <c r="P102" s="196">
        <f>O102*H102</f>
        <v>0</v>
      </c>
      <c r="Q102" s="196">
        <v>0</v>
      </c>
      <c r="R102" s="196">
        <f>Q102*H102</f>
        <v>0</v>
      </c>
      <c r="S102" s="196">
        <v>0</v>
      </c>
      <c r="T102" s="197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330</v>
      </c>
      <c r="AT102" s="198" t="s">
        <v>129</v>
      </c>
      <c r="AU102" s="198" t="s">
        <v>135</v>
      </c>
      <c r="AY102" s="17" t="s">
        <v>126</v>
      </c>
      <c r="BE102" s="199">
        <f>IF(N102="základní",J102,0)</f>
        <v>0</v>
      </c>
      <c r="BF102" s="199">
        <f>IF(N102="snížená",J102,0)</f>
        <v>4900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7" t="s">
        <v>135</v>
      </c>
      <c r="BK102" s="199">
        <f>ROUND(I102*H102,2)</f>
        <v>4900</v>
      </c>
      <c r="BL102" s="17" t="s">
        <v>330</v>
      </c>
      <c r="BM102" s="198" t="s">
        <v>385</v>
      </c>
    </row>
    <row r="103" spans="1:65" s="11" customFormat="1" ht="22.75" customHeight="1">
      <c r="B103" s="171"/>
      <c r="C103" s="172"/>
      <c r="D103" s="173" t="s">
        <v>70</v>
      </c>
      <c r="E103" s="185" t="s">
        <v>342</v>
      </c>
      <c r="F103" s="185" t="s">
        <v>343</v>
      </c>
      <c r="G103" s="172"/>
      <c r="H103" s="172"/>
      <c r="I103" s="175"/>
      <c r="J103" s="186">
        <f>BK103</f>
        <v>980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147</v>
      </c>
      <c r="AT103" s="183" t="s">
        <v>70</v>
      </c>
      <c r="AU103" s="183" t="s">
        <v>79</v>
      </c>
      <c r="AY103" s="182" t="s">
        <v>126</v>
      </c>
      <c r="BK103" s="184">
        <f>BK104</f>
        <v>980</v>
      </c>
    </row>
    <row r="104" spans="1:65" s="1" customFormat="1" ht="16.5" customHeight="1">
      <c r="A104" s="34"/>
      <c r="B104" s="35"/>
      <c r="C104" s="187" t="s">
        <v>305</v>
      </c>
      <c r="D104" s="187" t="s">
        <v>129</v>
      </c>
      <c r="E104" s="188" t="s">
        <v>345</v>
      </c>
      <c r="F104" s="189" t="s">
        <v>346</v>
      </c>
      <c r="G104" s="190" t="s">
        <v>198</v>
      </c>
      <c r="H104" s="191">
        <v>1</v>
      </c>
      <c r="I104" s="192">
        <v>980</v>
      </c>
      <c r="J104" s="193">
        <f>ROUND(I104*H104,2)</f>
        <v>980</v>
      </c>
      <c r="K104" s="189" t="s">
        <v>382</v>
      </c>
      <c r="L104" s="39"/>
      <c r="M104" s="194" t="s">
        <v>19</v>
      </c>
      <c r="N104" s="195" t="s">
        <v>43</v>
      </c>
      <c r="O104" s="64"/>
      <c r="P104" s="196">
        <f>O104*H104</f>
        <v>0</v>
      </c>
      <c r="Q104" s="196">
        <v>0</v>
      </c>
      <c r="R104" s="196">
        <f>Q104*H104</f>
        <v>0</v>
      </c>
      <c r="S104" s="196">
        <v>0</v>
      </c>
      <c r="T104" s="197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98" t="s">
        <v>330</v>
      </c>
      <c r="AT104" s="198" t="s">
        <v>129</v>
      </c>
      <c r="AU104" s="198" t="s">
        <v>135</v>
      </c>
      <c r="AY104" s="17" t="s">
        <v>126</v>
      </c>
      <c r="BE104" s="199">
        <f>IF(N104="základní",J104,0)</f>
        <v>0</v>
      </c>
      <c r="BF104" s="199">
        <f>IF(N104="snížená",J104,0)</f>
        <v>980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7" t="s">
        <v>135</v>
      </c>
      <c r="BK104" s="199">
        <f>ROUND(I104*H104,2)</f>
        <v>980</v>
      </c>
      <c r="BL104" s="17" t="s">
        <v>330</v>
      </c>
      <c r="BM104" s="198" t="s">
        <v>386</v>
      </c>
    </row>
    <row r="105" spans="1:65" s="11" customFormat="1" ht="22.75" customHeight="1">
      <c r="B105" s="171"/>
      <c r="C105" s="172"/>
      <c r="D105" s="173" t="s">
        <v>70</v>
      </c>
      <c r="E105" s="185" t="s">
        <v>348</v>
      </c>
      <c r="F105" s="185" t="s">
        <v>349</v>
      </c>
      <c r="G105" s="172"/>
      <c r="H105" s="172"/>
      <c r="I105" s="175"/>
      <c r="J105" s="186">
        <f>BK105</f>
        <v>2450</v>
      </c>
      <c r="K105" s="172"/>
      <c r="L105" s="177"/>
      <c r="M105" s="178"/>
      <c r="N105" s="179"/>
      <c r="O105" s="179"/>
      <c r="P105" s="180">
        <f>P106</f>
        <v>0</v>
      </c>
      <c r="Q105" s="179"/>
      <c r="R105" s="180">
        <f>R106</f>
        <v>0</v>
      </c>
      <c r="S105" s="179"/>
      <c r="T105" s="181">
        <f>T106</f>
        <v>0</v>
      </c>
      <c r="AR105" s="182" t="s">
        <v>147</v>
      </c>
      <c r="AT105" s="183" t="s">
        <v>70</v>
      </c>
      <c r="AU105" s="183" t="s">
        <v>79</v>
      </c>
      <c r="AY105" s="182" t="s">
        <v>126</v>
      </c>
      <c r="BK105" s="184">
        <f>BK106</f>
        <v>2450</v>
      </c>
    </row>
    <row r="106" spans="1:65" s="1" customFormat="1" ht="33.75" customHeight="1">
      <c r="A106" s="34"/>
      <c r="B106" s="35"/>
      <c r="C106" s="187" t="s">
        <v>311</v>
      </c>
      <c r="D106" s="187" t="s">
        <v>129</v>
      </c>
      <c r="E106" s="188" t="s">
        <v>351</v>
      </c>
      <c r="F106" s="189" t="s">
        <v>352</v>
      </c>
      <c r="G106" s="190" t="s">
        <v>198</v>
      </c>
      <c r="H106" s="191">
        <v>1</v>
      </c>
      <c r="I106" s="192">
        <v>2450</v>
      </c>
      <c r="J106" s="193">
        <f>ROUND(I106*H106,2)</f>
        <v>2450</v>
      </c>
      <c r="K106" s="189" t="s">
        <v>382</v>
      </c>
      <c r="L106" s="39"/>
      <c r="M106" s="243" t="s">
        <v>19</v>
      </c>
      <c r="N106" s="244" t="s">
        <v>43</v>
      </c>
      <c r="O106" s="245"/>
      <c r="P106" s="246">
        <f>O106*H106</f>
        <v>0</v>
      </c>
      <c r="Q106" s="246">
        <v>0</v>
      </c>
      <c r="R106" s="246">
        <f>Q106*H106</f>
        <v>0</v>
      </c>
      <c r="S106" s="246">
        <v>0</v>
      </c>
      <c r="T106" s="247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98" t="s">
        <v>330</v>
      </c>
      <c r="AT106" s="198" t="s">
        <v>129</v>
      </c>
      <c r="AU106" s="198" t="s">
        <v>135</v>
      </c>
      <c r="AY106" s="17" t="s">
        <v>126</v>
      </c>
      <c r="BE106" s="199">
        <f>IF(N106="základní",J106,0)</f>
        <v>0</v>
      </c>
      <c r="BF106" s="199">
        <f>IF(N106="snížená",J106,0)</f>
        <v>2450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7" t="s">
        <v>135</v>
      </c>
      <c r="BK106" s="199">
        <f>ROUND(I106*H106,2)</f>
        <v>2450</v>
      </c>
      <c r="BL106" s="17" t="s">
        <v>330</v>
      </c>
      <c r="BM106" s="198" t="s">
        <v>387</v>
      </c>
    </row>
    <row r="107" spans="1:65" s="1" customFormat="1" ht="7" customHeight="1">
      <c r="A107" s="34"/>
      <c r="B107" s="47"/>
      <c r="C107" s="48"/>
      <c r="D107" s="48"/>
      <c r="E107" s="48"/>
      <c r="F107" s="48"/>
      <c r="G107" s="48"/>
      <c r="H107" s="48"/>
      <c r="I107" s="136"/>
      <c r="J107" s="48"/>
      <c r="K107" s="48"/>
      <c r="L107" s="39"/>
      <c r="M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</sheetData>
  <sheetProtection password="CC35" sheet="1" objects="1" scenarios="1" formatColumns="0" formatRows="0" autoFilter="0"/>
  <autoFilter ref="C85:K106" xr:uid="{00000000-0009-0000-0000-000002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65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3"/>
  <sheetViews>
    <sheetView showGridLines="0" topLeftCell="A74" workbookViewId="0">
      <selection activeCell="F100" sqref="F100"/>
    </sheetView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7" customWidth="1"/>
    <col min="8" max="8" width="11.5" customWidth="1"/>
    <col min="9" max="9" width="20.25" style="101" customWidth="1"/>
    <col min="10" max="11" width="20.2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1:46" ht="37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7" t="s">
        <v>86</v>
      </c>
    </row>
    <row r="3" spans="1:46" ht="7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79</v>
      </c>
    </row>
    <row r="4" spans="1:46" ht="25" customHeight="1">
      <c r="B4" s="20"/>
      <c r="D4" s="105" t="s">
        <v>90</v>
      </c>
      <c r="L4" s="20"/>
      <c r="M4" s="106" t="s">
        <v>10</v>
      </c>
      <c r="AT4" s="17" t="s">
        <v>4</v>
      </c>
    </row>
    <row r="5" spans="1:46" ht="7" customHeight="1">
      <c r="B5" s="20"/>
      <c r="L5" s="20"/>
    </row>
    <row r="6" spans="1:46" ht="12" customHeight="1">
      <c r="B6" s="20"/>
      <c r="D6" s="107" t="s">
        <v>16</v>
      </c>
      <c r="L6" s="20"/>
    </row>
    <row r="7" spans="1:46" ht="16.5" customHeight="1">
      <c r="B7" s="20"/>
      <c r="E7" s="372" t="str">
        <f>'Rekapitulace stavby'!K6</f>
        <v>Sociální bydlení Kovářská - II. ETAPA</v>
      </c>
      <c r="F7" s="373"/>
      <c r="G7" s="373"/>
      <c r="H7" s="373"/>
      <c r="L7" s="20"/>
    </row>
    <row r="8" spans="1:46" s="1" customFormat="1" ht="12" customHeight="1">
      <c r="A8" s="34"/>
      <c r="B8" s="39"/>
      <c r="C8" s="34"/>
      <c r="D8" s="107" t="s">
        <v>91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74" t="s">
        <v>388</v>
      </c>
      <c r="F9" s="375"/>
      <c r="G9" s="375"/>
      <c r="H9" s="375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5. 6. 2018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75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7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25487027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76" t="str">
        <f>'Rekapitulace stavby'!E14</f>
        <v>SWH STAVBY, s.r.o.</v>
      </c>
      <c r="F18" s="377"/>
      <c r="G18" s="377"/>
      <c r="H18" s="377"/>
      <c r="I18" s="111" t="s">
        <v>28</v>
      </c>
      <c r="J18" s="30" t="str">
        <f>'Rekapitulace stavby'!AN14</f>
        <v>CZ25487027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7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07" t="s">
        <v>30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7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07" t="s">
        <v>33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7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13"/>
      <c r="B27" s="114"/>
      <c r="C27" s="113"/>
      <c r="D27" s="113"/>
      <c r="E27" s="378" t="s">
        <v>19</v>
      </c>
      <c r="F27" s="378"/>
      <c r="G27" s="378"/>
      <c r="H27" s="378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1" customFormat="1" ht="7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7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2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ROUND(J81, 2)</f>
        <v>371120.12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7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5" customHeight="1">
      <c r="A33" s="34"/>
      <c r="B33" s="39"/>
      <c r="C33" s="34"/>
      <c r="D33" s="123" t="s">
        <v>41</v>
      </c>
      <c r="E33" s="107" t="s">
        <v>42</v>
      </c>
      <c r="F33" s="124">
        <f>ROUND((SUM(BE81:BE92)),  2)</f>
        <v>0</v>
      </c>
      <c r="G33" s="34"/>
      <c r="H33" s="34"/>
      <c r="I33" s="125">
        <v>0.21</v>
      </c>
      <c r="J33" s="124">
        <f>ROUND(((SUM(BE81:BE92))*I33),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5" customHeight="1">
      <c r="A34" s="34"/>
      <c r="B34" s="39"/>
      <c r="C34" s="34"/>
      <c r="D34" s="34"/>
      <c r="E34" s="107" t="s">
        <v>43</v>
      </c>
      <c r="F34" s="124">
        <f>ROUND((SUM(BF81:BF92)),  2)</f>
        <v>371120.12</v>
      </c>
      <c r="G34" s="34"/>
      <c r="H34" s="34"/>
      <c r="I34" s="125">
        <v>0.15</v>
      </c>
      <c r="J34" s="124">
        <f>ROUND(((SUM(BF81:BF92))*I34),  2)</f>
        <v>55668.02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5" hidden="1" customHeight="1">
      <c r="A35" s="34"/>
      <c r="B35" s="39"/>
      <c r="C35" s="34"/>
      <c r="D35" s="34"/>
      <c r="E35" s="107" t="s">
        <v>44</v>
      </c>
      <c r="F35" s="124">
        <f>ROUND((SUM(BG81:BG92)),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5" hidden="1" customHeight="1">
      <c r="A36" s="34"/>
      <c r="B36" s="39"/>
      <c r="C36" s="34"/>
      <c r="D36" s="34"/>
      <c r="E36" s="107" t="s">
        <v>45</v>
      </c>
      <c r="F36" s="124">
        <f>ROUND((SUM(BH81:BH92)),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5" hidden="1" customHeight="1">
      <c r="A37" s="34"/>
      <c r="B37" s="39"/>
      <c r="C37" s="34"/>
      <c r="D37" s="34"/>
      <c r="E37" s="107" t="s">
        <v>46</v>
      </c>
      <c r="F37" s="124">
        <f>ROUND((SUM(BI81:BI92)),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7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25" customHeight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426788.14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1" customFormat="1" ht="7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2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1" customFormat="1" ht="7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1" customFormat="1" ht="16.5" customHeight="1">
      <c r="A48" s="34"/>
      <c r="B48" s="35"/>
      <c r="C48" s="36"/>
      <c r="D48" s="36"/>
      <c r="E48" s="370" t="str">
        <f>E7</f>
        <v>Sociální bydlení Kovářská - II. ETAPA</v>
      </c>
      <c r="F48" s="371"/>
      <c r="G48" s="371"/>
      <c r="H48" s="371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1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1" customFormat="1" ht="16.5" customHeight="1">
      <c r="A50" s="34"/>
      <c r="B50" s="35"/>
      <c r="C50" s="36"/>
      <c r="D50" s="36"/>
      <c r="E50" s="345" t="str">
        <f>E9</f>
        <v>SO03 - Vytápění</v>
      </c>
      <c r="F50" s="369"/>
      <c r="G50" s="369"/>
      <c r="H50" s="369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1" customFormat="1" ht="7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1" customFormat="1" ht="12" customHeight="1">
      <c r="A52" s="34"/>
      <c r="B52" s="35"/>
      <c r="C52" s="29" t="s">
        <v>21</v>
      </c>
      <c r="D52" s="36"/>
      <c r="E52" s="36"/>
      <c r="F52" s="27" t="str">
        <f>F12</f>
        <v>Kovářská</v>
      </c>
      <c r="G52" s="36"/>
      <c r="H52" s="36"/>
      <c r="I52" s="111" t="s">
        <v>23</v>
      </c>
      <c r="J52" s="59" t="str">
        <f>IF(J12="","",J12)</f>
        <v>5. 6. 2018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1" customFormat="1" ht="7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1" customFormat="1" ht="15.25" customHeight="1">
      <c r="A54" s="34"/>
      <c r="B54" s="35"/>
      <c r="C54" s="29" t="s">
        <v>25</v>
      </c>
      <c r="D54" s="36"/>
      <c r="E54" s="36"/>
      <c r="F54" s="27" t="str">
        <f>E15</f>
        <v>MĚSTYS KOVÁŘSKÁ, Nám. j. Švermy 64 Kovářská</v>
      </c>
      <c r="G54" s="36"/>
      <c r="H54" s="36"/>
      <c r="I54" s="111" t="s">
        <v>30</v>
      </c>
      <c r="J54" s="32" t="str">
        <f>E21</f>
        <v>KAP atelier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1" customFormat="1" ht="15.25" customHeight="1">
      <c r="A55" s="34"/>
      <c r="B55" s="35"/>
      <c r="C55" s="29" t="s">
        <v>29</v>
      </c>
      <c r="D55" s="36"/>
      <c r="E55" s="36"/>
      <c r="F55" s="27" t="str">
        <f>IF(E18="","",E18)</f>
        <v>SWH STAVBY, s.r.o.</v>
      </c>
      <c r="G55" s="36"/>
      <c r="H55" s="36"/>
      <c r="I55" s="111" t="s">
        <v>33</v>
      </c>
      <c r="J55" s="32" t="str">
        <f>E24</f>
        <v>Lukáš Novák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1" customFormat="1" ht="10.2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1" customFormat="1" ht="29.25" customHeight="1">
      <c r="A57" s="34"/>
      <c r="B57" s="35"/>
      <c r="C57" s="140" t="s">
        <v>94</v>
      </c>
      <c r="D57" s="141"/>
      <c r="E57" s="141"/>
      <c r="F57" s="141"/>
      <c r="G57" s="141"/>
      <c r="H57" s="141"/>
      <c r="I57" s="142"/>
      <c r="J57" s="143" t="s">
        <v>95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1" customFormat="1" ht="10.2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1" customFormat="1" ht="22.75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J81</f>
        <v>371120.11999999994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8" customFormat="1" ht="25" customHeight="1">
      <c r="B60" s="145"/>
      <c r="C60" s="146"/>
      <c r="D60" s="147" t="s">
        <v>389</v>
      </c>
      <c r="E60" s="148"/>
      <c r="F60" s="148"/>
      <c r="G60" s="148"/>
      <c r="H60" s="148"/>
      <c r="I60" s="149"/>
      <c r="J60" s="150">
        <f>J82</f>
        <v>371120.11999999994</v>
      </c>
      <c r="K60" s="146"/>
      <c r="L60" s="151"/>
    </row>
    <row r="61" spans="1:47" s="9" customFormat="1" ht="20" customHeight="1">
      <c r="B61" s="152"/>
      <c r="C61" s="153"/>
      <c r="D61" s="154" t="s">
        <v>390</v>
      </c>
      <c r="E61" s="155"/>
      <c r="F61" s="155"/>
      <c r="G61" s="155"/>
      <c r="H61" s="155"/>
      <c r="I61" s="156"/>
      <c r="J61" s="157">
        <f>J83</f>
        <v>371120.11999999994</v>
      </c>
      <c r="K61" s="153"/>
      <c r="L61" s="158"/>
    </row>
    <row r="62" spans="1:47" s="1" customFormat="1" ht="21.75" customHeight="1">
      <c r="A62" s="34"/>
      <c r="B62" s="35"/>
      <c r="C62" s="36"/>
      <c r="D62" s="36"/>
      <c r="E62" s="36"/>
      <c r="F62" s="36"/>
      <c r="G62" s="36"/>
      <c r="H62" s="36"/>
      <c r="I62" s="108"/>
      <c r="J62" s="36"/>
      <c r="K62" s="36"/>
      <c r="L62" s="109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47" s="1" customFormat="1" ht="7" customHeight="1">
      <c r="A63" s="34"/>
      <c r="B63" s="47"/>
      <c r="C63" s="48"/>
      <c r="D63" s="48"/>
      <c r="E63" s="48"/>
      <c r="F63" s="48"/>
      <c r="G63" s="48"/>
      <c r="H63" s="48"/>
      <c r="I63" s="136"/>
      <c r="J63" s="48"/>
      <c r="K63" s="48"/>
      <c r="L63" s="10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1" customFormat="1" ht="7" customHeight="1">
      <c r="A67" s="34"/>
      <c r="B67" s="49"/>
      <c r="C67" s="50"/>
      <c r="D67" s="50"/>
      <c r="E67" s="50"/>
      <c r="F67" s="50"/>
      <c r="G67" s="50"/>
      <c r="H67" s="50"/>
      <c r="I67" s="139"/>
      <c r="J67" s="50"/>
      <c r="K67" s="50"/>
      <c r="L67" s="109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1" customFormat="1" ht="25" customHeight="1">
      <c r="A68" s="34"/>
      <c r="B68" s="35"/>
      <c r="C68" s="23" t="s">
        <v>111</v>
      </c>
      <c r="D68" s="36"/>
      <c r="E68" s="36"/>
      <c r="F68" s="36"/>
      <c r="G68" s="36"/>
      <c r="H68" s="36"/>
      <c r="I68" s="108"/>
      <c r="J68" s="36"/>
      <c r="K68" s="36"/>
      <c r="L68" s="10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1" customFormat="1" ht="7" customHeight="1">
      <c r="A69" s="34"/>
      <c r="B69" s="35"/>
      <c r="C69" s="36"/>
      <c r="D69" s="36"/>
      <c r="E69" s="36"/>
      <c r="F69" s="36"/>
      <c r="G69" s="36"/>
      <c r="H69" s="36"/>
      <c r="I69" s="108"/>
      <c r="J69" s="36"/>
      <c r="K69" s="36"/>
      <c r="L69" s="10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1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1" customFormat="1" ht="16.5" customHeight="1">
      <c r="A71" s="34"/>
      <c r="B71" s="35"/>
      <c r="C71" s="36"/>
      <c r="D71" s="36"/>
      <c r="E71" s="370" t="str">
        <f>E7</f>
        <v>Sociální bydlení Kovářská - II. ETAPA</v>
      </c>
      <c r="F71" s="371"/>
      <c r="G71" s="371"/>
      <c r="H71" s="371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1" customFormat="1" ht="12" customHeight="1">
      <c r="A72" s="34"/>
      <c r="B72" s="35"/>
      <c r="C72" s="29" t="s">
        <v>91</v>
      </c>
      <c r="D72" s="36"/>
      <c r="E72" s="36"/>
      <c r="F72" s="36"/>
      <c r="G72" s="36"/>
      <c r="H72" s="36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1" customFormat="1" ht="16.5" customHeight="1">
      <c r="A73" s="34"/>
      <c r="B73" s="35"/>
      <c r="C73" s="36"/>
      <c r="D73" s="36"/>
      <c r="E73" s="345" t="str">
        <f>E9</f>
        <v>SO03 - Vytápění</v>
      </c>
      <c r="F73" s="369"/>
      <c r="G73" s="369"/>
      <c r="H73" s="369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" customFormat="1" ht="7" customHeight="1">
      <c r="A74" s="34"/>
      <c r="B74" s="35"/>
      <c r="C74" s="36"/>
      <c r="D74" s="36"/>
      <c r="E74" s="36"/>
      <c r="F74" s="36"/>
      <c r="G74" s="36"/>
      <c r="H74" s="36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12" customHeight="1">
      <c r="A75" s="34"/>
      <c r="B75" s="35"/>
      <c r="C75" s="29" t="s">
        <v>21</v>
      </c>
      <c r="D75" s="36"/>
      <c r="E75" s="36"/>
      <c r="F75" s="27" t="str">
        <f>F12</f>
        <v>Kovářská</v>
      </c>
      <c r="G75" s="36"/>
      <c r="H75" s="36"/>
      <c r="I75" s="111" t="s">
        <v>23</v>
      </c>
      <c r="J75" s="59" t="str">
        <f>IF(J12="","",J12)</f>
        <v>5. 6. 2018</v>
      </c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1" customFormat="1" ht="7" customHeight="1">
      <c r="A76" s="34"/>
      <c r="B76" s="35"/>
      <c r="C76" s="36"/>
      <c r="D76" s="36"/>
      <c r="E76" s="36"/>
      <c r="F76" s="36"/>
      <c r="G76" s="36"/>
      <c r="H76" s="36"/>
      <c r="I76" s="108"/>
      <c r="J76" s="36"/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15.25" customHeight="1">
      <c r="A77" s="34"/>
      <c r="B77" s="35"/>
      <c r="C77" s="29" t="s">
        <v>25</v>
      </c>
      <c r="D77" s="36"/>
      <c r="E77" s="36"/>
      <c r="F77" s="27" t="str">
        <f>E15</f>
        <v>MĚSTYS KOVÁŘSKÁ, Nám. j. Švermy 64 Kovářská</v>
      </c>
      <c r="G77" s="36"/>
      <c r="H77" s="36"/>
      <c r="I77" s="111" t="s">
        <v>30</v>
      </c>
      <c r="J77" s="32" t="str">
        <f>E21</f>
        <v>KAP atelier</v>
      </c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" customFormat="1" ht="15.25" customHeight="1">
      <c r="A78" s="34"/>
      <c r="B78" s="35"/>
      <c r="C78" s="29" t="s">
        <v>29</v>
      </c>
      <c r="D78" s="36"/>
      <c r="E78" s="36"/>
      <c r="F78" s="27" t="str">
        <f>IF(E18="","",E18)</f>
        <v>SWH STAVBY, s.r.o.</v>
      </c>
      <c r="G78" s="36"/>
      <c r="H78" s="36"/>
      <c r="I78" s="111" t="s">
        <v>33</v>
      </c>
      <c r="J78" s="32" t="str">
        <f>E24</f>
        <v>Lukáš Novák</v>
      </c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" customFormat="1" ht="10.25" customHeight="1">
      <c r="A79" s="34"/>
      <c r="B79" s="35"/>
      <c r="C79" s="36"/>
      <c r="D79" s="36"/>
      <c r="E79" s="36"/>
      <c r="F79" s="36"/>
      <c r="G79" s="36"/>
      <c r="H79" s="36"/>
      <c r="I79" s="108"/>
      <c r="J79" s="36"/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0" customFormat="1" ht="29.25" customHeight="1">
      <c r="A80" s="159"/>
      <c r="B80" s="160"/>
      <c r="C80" s="161" t="s">
        <v>112</v>
      </c>
      <c r="D80" s="162" t="s">
        <v>56</v>
      </c>
      <c r="E80" s="162" t="s">
        <v>52</v>
      </c>
      <c r="F80" s="162" t="s">
        <v>53</v>
      </c>
      <c r="G80" s="162" t="s">
        <v>113</v>
      </c>
      <c r="H80" s="162" t="s">
        <v>114</v>
      </c>
      <c r="I80" s="163" t="s">
        <v>115</v>
      </c>
      <c r="J80" s="162" t="s">
        <v>95</v>
      </c>
      <c r="K80" s="164" t="s">
        <v>116</v>
      </c>
      <c r="L80" s="165"/>
      <c r="M80" s="68" t="s">
        <v>19</v>
      </c>
      <c r="N80" s="69" t="s">
        <v>41</v>
      </c>
      <c r="O80" s="69" t="s">
        <v>117</v>
      </c>
      <c r="P80" s="69" t="s">
        <v>118</v>
      </c>
      <c r="Q80" s="69" t="s">
        <v>119</v>
      </c>
      <c r="R80" s="69" t="s">
        <v>120</v>
      </c>
      <c r="S80" s="69" t="s">
        <v>121</v>
      </c>
      <c r="T80" s="70" t="s">
        <v>122</v>
      </c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</row>
    <row r="81" spans="1:65" s="1" customFormat="1" ht="22.75" customHeight="1">
      <c r="A81" s="34"/>
      <c r="B81" s="35"/>
      <c r="C81" s="75" t="s">
        <v>123</v>
      </c>
      <c r="D81" s="36"/>
      <c r="E81" s="36"/>
      <c r="F81" s="36"/>
      <c r="G81" s="36"/>
      <c r="H81" s="36"/>
      <c r="I81" s="108"/>
      <c r="J81" s="166">
        <f>BK81</f>
        <v>371120.11999999994</v>
      </c>
      <c r="K81" s="36"/>
      <c r="L81" s="39"/>
      <c r="M81" s="71"/>
      <c r="N81" s="167"/>
      <c r="O81" s="72"/>
      <c r="P81" s="168">
        <f>P82</f>
        <v>0</v>
      </c>
      <c r="Q81" s="72"/>
      <c r="R81" s="168">
        <f>R82</f>
        <v>0</v>
      </c>
      <c r="S81" s="72"/>
      <c r="T81" s="169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70</v>
      </c>
      <c r="AU81" s="17" t="s">
        <v>96</v>
      </c>
      <c r="BK81" s="170">
        <f>BK82</f>
        <v>371120.11999999994</v>
      </c>
    </row>
    <row r="82" spans="1:65" s="11" customFormat="1" ht="26" customHeight="1">
      <c r="B82" s="171"/>
      <c r="C82" s="172"/>
      <c r="D82" s="173" t="s">
        <v>70</v>
      </c>
      <c r="E82" s="174" t="s">
        <v>391</v>
      </c>
      <c r="F82" s="174" t="s">
        <v>392</v>
      </c>
      <c r="G82" s="172"/>
      <c r="H82" s="172"/>
      <c r="I82" s="175"/>
      <c r="J82" s="176">
        <f>BK82</f>
        <v>371120.11999999994</v>
      </c>
      <c r="K82" s="172"/>
      <c r="L82" s="177"/>
      <c r="M82" s="178"/>
      <c r="N82" s="179"/>
      <c r="O82" s="179"/>
      <c r="P82" s="180">
        <f>P83</f>
        <v>0</v>
      </c>
      <c r="Q82" s="179"/>
      <c r="R82" s="180">
        <f>R83</f>
        <v>0</v>
      </c>
      <c r="S82" s="179"/>
      <c r="T82" s="181">
        <f>T83</f>
        <v>0</v>
      </c>
      <c r="AR82" s="182" t="s">
        <v>134</v>
      </c>
      <c r="AT82" s="183" t="s">
        <v>70</v>
      </c>
      <c r="AU82" s="183" t="s">
        <v>71</v>
      </c>
      <c r="AY82" s="182" t="s">
        <v>126</v>
      </c>
      <c r="BK82" s="184">
        <f>BK83</f>
        <v>371120.11999999994</v>
      </c>
    </row>
    <row r="83" spans="1:65" s="11" customFormat="1" ht="22.75" customHeight="1">
      <c r="B83" s="171"/>
      <c r="C83" s="172"/>
      <c r="D83" s="173" t="s">
        <v>70</v>
      </c>
      <c r="E83" s="185" t="s">
        <v>393</v>
      </c>
      <c r="F83" s="185" t="s">
        <v>394</v>
      </c>
      <c r="G83" s="172"/>
      <c r="H83" s="172"/>
      <c r="I83" s="175"/>
      <c r="J83" s="186">
        <f>BK83</f>
        <v>371120.11999999994</v>
      </c>
      <c r="K83" s="172"/>
      <c r="L83" s="177"/>
      <c r="M83" s="178"/>
      <c r="N83" s="179"/>
      <c r="O83" s="179"/>
      <c r="P83" s="180">
        <f>SUM(P84:P92)</f>
        <v>0</v>
      </c>
      <c r="Q83" s="179"/>
      <c r="R83" s="180">
        <f>SUM(R84:R92)</f>
        <v>0</v>
      </c>
      <c r="S83" s="179"/>
      <c r="T83" s="181">
        <f>SUM(T84:T92)</f>
        <v>0</v>
      </c>
      <c r="AR83" s="182" t="s">
        <v>134</v>
      </c>
      <c r="AT83" s="183" t="s">
        <v>70</v>
      </c>
      <c r="AU83" s="183" t="s">
        <v>79</v>
      </c>
      <c r="AY83" s="182" t="s">
        <v>126</v>
      </c>
      <c r="BK83" s="184">
        <f>SUM(BK84:BK92)</f>
        <v>371120.11999999994</v>
      </c>
    </row>
    <row r="84" spans="1:65" s="1" customFormat="1" ht="16.5" customHeight="1">
      <c r="A84" s="34"/>
      <c r="B84" s="35"/>
      <c r="C84" s="187" t="s">
        <v>188</v>
      </c>
      <c r="D84" s="187" t="s">
        <v>129</v>
      </c>
      <c r="E84" s="188" t="s">
        <v>395</v>
      </c>
      <c r="F84" s="189" t="s">
        <v>396</v>
      </c>
      <c r="G84" s="190" t="s">
        <v>397</v>
      </c>
      <c r="H84" s="191">
        <v>16</v>
      </c>
      <c r="I84" s="326">
        <v>3386.88</v>
      </c>
      <c r="J84" s="193">
        <f t="shared" ref="J84:J92" si="0">ROUND(I84*H84,2)</f>
        <v>54190.080000000002</v>
      </c>
      <c r="K84" s="189" t="s">
        <v>19</v>
      </c>
      <c r="L84" s="39"/>
      <c r="M84" s="194" t="s">
        <v>19</v>
      </c>
      <c r="N84" s="195" t="s">
        <v>43</v>
      </c>
      <c r="O84" s="64"/>
      <c r="P84" s="196">
        <f t="shared" ref="P84:P92" si="1">O84*H84</f>
        <v>0</v>
      </c>
      <c r="Q84" s="196">
        <v>0</v>
      </c>
      <c r="R84" s="196">
        <f t="shared" ref="R84:R92" si="2">Q84*H84</f>
        <v>0</v>
      </c>
      <c r="S84" s="196">
        <v>0</v>
      </c>
      <c r="T84" s="197">
        <f t="shared" ref="T84:T92" si="3"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98" t="s">
        <v>398</v>
      </c>
      <c r="AT84" s="198" t="s">
        <v>129</v>
      </c>
      <c r="AU84" s="198" t="s">
        <v>135</v>
      </c>
      <c r="AY84" s="17" t="s">
        <v>126</v>
      </c>
      <c r="BE84" s="199">
        <f t="shared" ref="BE84:BE92" si="4">IF(N84="základní",J84,0)</f>
        <v>0</v>
      </c>
      <c r="BF84" s="199">
        <f t="shared" ref="BF84:BF92" si="5">IF(N84="snížená",J84,0)</f>
        <v>54190.080000000002</v>
      </c>
      <c r="BG84" s="199">
        <f t="shared" ref="BG84:BG92" si="6">IF(N84="zákl. přenesená",J84,0)</f>
        <v>0</v>
      </c>
      <c r="BH84" s="199">
        <f t="shared" ref="BH84:BH92" si="7">IF(N84="sníž. přenesená",J84,0)</f>
        <v>0</v>
      </c>
      <c r="BI84" s="199">
        <f t="shared" ref="BI84:BI92" si="8">IF(N84="nulová",J84,0)</f>
        <v>0</v>
      </c>
      <c r="BJ84" s="17" t="s">
        <v>135</v>
      </c>
      <c r="BK84" s="199">
        <f t="shared" ref="BK84:BK92" si="9">ROUND(I84*H84,2)</f>
        <v>54190.080000000002</v>
      </c>
      <c r="BL84" s="17" t="s">
        <v>398</v>
      </c>
      <c r="BM84" s="198" t="s">
        <v>399</v>
      </c>
    </row>
    <row r="85" spans="1:65" s="1" customFormat="1" ht="16.5" customHeight="1">
      <c r="A85" s="34"/>
      <c r="B85" s="35"/>
      <c r="C85" s="187" t="s">
        <v>8</v>
      </c>
      <c r="D85" s="187" t="s">
        <v>129</v>
      </c>
      <c r="E85" s="188" t="s">
        <v>400</v>
      </c>
      <c r="F85" s="189" t="s">
        <v>401</v>
      </c>
      <c r="G85" s="190" t="s">
        <v>397</v>
      </c>
      <c r="H85" s="191">
        <v>9</v>
      </c>
      <c r="I85" s="326">
        <v>3904.32</v>
      </c>
      <c r="J85" s="193">
        <f t="shared" si="0"/>
        <v>35138.879999999997</v>
      </c>
      <c r="K85" s="189" t="s">
        <v>19</v>
      </c>
      <c r="L85" s="39"/>
      <c r="M85" s="194" t="s">
        <v>19</v>
      </c>
      <c r="N85" s="195" t="s">
        <v>43</v>
      </c>
      <c r="O85" s="64"/>
      <c r="P85" s="196">
        <f t="shared" si="1"/>
        <v>0</v>
      </c>
      <c r="Q85" s="196">
        <v>0</v>
      </c>
      <c r="R85" s="196">
        <f t="shared" si="2"/>
        <v>0</v>
      </c>
      <c r="S85" s="196">
        <v>0</v>
      </c>
      <c r="T85" s="197">
        <f t="shared" si="3"/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98" t="s">
        <v>398</v>
      </c>
      <c r="AT85" s="198" t="s">
        <v>129</v>
      </c>
      <c r="AU85" s="198" t="s">
        <v>135</v>
      </c>
      <c r="AY85" s="17" t="s">
        <v>126</v>
      </c>
      <c r="BE85" s="199">
        <f t="shared" si="4"/>
        <v>0</v>
      </c>
      <c r="BF85" s="199">
        <f t="shared" si="5"/>
        <v>35138.879999999997</v>
      </c>
      <c r="BG85" s="199">
        <f t="shared" si="6"/>
        <v>0</v>
      </c>
      <c r="BH85" s="199">
        <f t="shared" si="7"/>
        <v>0</v>
      </c>
      <c r="BI85" s="199">
        <f t="shared" si="8"/>
        <v>0</v>
      </c>
      <c r="BJ85" s="17" t="s">
        <v>135</v>
      </c>
      <c r="BK85" s="199">
        <f t="shared" si="9"/>
        <v>35138.879999999997</v>
      </c>
      <c r="BL85" s="17" t="s">
        <v>398</v>
      </c>
      <c r="BM85" s="198" t="s">
        <v>402</v>
      </c>
    </row>
    <row r="86" spans="1:65" s="1" customFormat="1" ht="16.5" customHeight="1">
      <c r="A86" s="34"/>
      <c r="B86" s="35"/>
      <c r="C86" s="187" t="s">
        <v>195</v>
      </c>
      <c r="D86" s="187" t="s">
        <v>129</v>
      </c>
      <c r="E86" s="188" t="s">
        <v>403</v>
      </c>
      <c r="F86" s="189" t="s">
        <v>404</v>
      </c>
      <c r="G86" s="190" t="s">
        <v>397</v>
      </c>
      <c r="H86" s="191">
        <v>11</v>
      </c>
      <c r="I86" s="326">
        <v>4026.82</v>
      </c>
      <c r="J86" s="193">
        <f t="shared" si="0"/>
        <v>44295.02</v>
      </c>
      <c r="K86" s="189" t="s">
        <v>19</v>
      </c>
      <c r="L86" s="39"/>
      <c r="M86" s="194" t="s">
        <v>19</v>
      </c>
      <c r="N86" s="195" t="s">
        <v>43</v>
      </c>
      <c r="O86" s="64"/>
      <c r="P86" s="196">
        <f t="shared" si="1"/>
        <v>0</v>
      </c>
      <c r="Q86" s="196">
        <v>0</v>
      </c>
      <c r="R86" s="196">
        <f t="shared" si="2"/>
        <v>0</v>
      </c>
      <c r="S86" s="196">
        <v>0</v>
      </c>
      <c r="T86" s="197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8" t="s">
        <v>398</v>
      </c>
      <c r="AT86" s="198" t="s">
        <v>129</v>
      </c>
      <c r="AU86" s="198" t="s">
        <v>135</v>
      </c>
      <c r="AY86" s="17" t="s">
        <v>126</v>
      </c>
      <c r="BE86" s="199">
        <f t="shared" si="4"/>
        <v>0</v>
      </c>
      <c r="BF86" s="199">
        <f t="shared" si="5"/>
        <v>44295.02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17" t="s">
        <v>135</v>
      </c>
      <c r="BK86" s="199">
        <f t="shared" si="9"/>
        <v>44295.02</v>
      </c>
      <c r="BL86" s="17" t="s">
        <v>398</v>
      </c>
      <c r="BM86" s="198" t="s">
        <v>405</v>
      </c>
    </row>
    <row r="87" spans="1:65" s="1" customFormat="1" ht="16.5" customHeight="1">
      <c r="A87" s="34"/>
      <c r="B87" s="35"/>
      <c r="C87" s="187" t="s">
        <v>200</v>
      </c>
      <c r="D87" s="187" t="s">
        <v>129</v>
      </c>
      <c r="E87" s="188" t="s">
        <v>406</v>
      </c>
      <c r="F87" s="189" t="s">
        <v>407</v>
      </c>
      <c r="G87" s="190" t="s">
        <v>397</v>
      </c>
      <c r="H87" s="191">
        <v>3</v>
      </c>
      <c r="I87" s="326">
        <v>4148.34</v>
      </c>
      <c r="J87" s="193">
        <f t="shared" si="0"/>
        <v>12445.02</v>
      </c>
      <c r="K87" s="189" t="s">
        <v>19</v>
      </c>
      <c r="L87" s="39"/>
      <c r="M87" s="194" t="s">
        <v>19</v>
      </c>
      <c r="N87" s="195" t="s">
        <v>43</v>
      </c>
      <c r="O87" s="64"/>
      <c r="P87" s="196">
        <f t="shared" si="1"/>
        <v>0</v>
      </c>
      <c r="Q87" s="196">
        <v>0</v>
      </c>
      <c r="R87" s="196">
        <f t="shared" si="2"/>
        <v>0</v>
      </c>
      <c r="S87" s="196">
        <v>0</v>
      </c>
      <c r="T87" s="197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8" t="s">
        <v>398</v>
      </c>
      <c r="AT87" s="198" t="s">
        <v>129</v>
      </c>
      <c r="AU87" s="198" t="s">
        <v>135</v>
      </c>
      <c r="AY87" s="17" t="s">
        <v>126</v>
      </c>
      <c r="BE87" s="199">
        <f t="shared" si="4"/>
        <v>0</v>
      </c>
      <c r="BF87" s="199">
        <f t="shared" si="5"/>
        <v>12445.02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17" t="s">
        <v>135</v>
      </c>
      <c r="BK87" s="199">
        <f t="shared" si="9"/>
        <v>12445.02</v>
      </c>
      <c r="BL87" s="17" t="s">
        <v>398</v>
      </c>
      <c r="BM87" s="198" t="s">
        <v>408</v>
      </c>
    </row>
    <row r="88" spans="1:65" s="1" customFormat="1" ht="16.5" customHeight="1">
      <c r="A88" s="34"/>
      <c r="B88" s="35"/>
      <c r="C88" s="187" t="s">
        <v>204</v>
      </c>
      <c r="D88" s="187" t="s">
        <v>129</v>
      </c>
      <c r="E88" s="188" t="s">
        <v>409</v>
      </c>
      <c r="F88" s="189" t="s">
        <v>410</v>
      </c>
      <c r="G88" s="190" t="s">
        <v>397</v>
      </c>
      <c r="H88" s="191">
        <v>1</v>
      </c>
      <c r="I88" s="326">
        <v>4708.8999999999996</v>
      </c>
      <c r="J88" s="193">
        <f t="shared" si="0"/>
        <v>4708.8999999999996</v>
      </c>
      <c r="K88" s="189" t="s">
        <v>19</v>
      </c>
      <c r="L88" s="39"/>
      <c r="M88" s="194" t="s">
        <v>19</v>
      </c>
      <c r="N88" s="195" t="s">
        <v>43</v>
      </c>
      <c r="O88" s="64"/>
      <c r="P88" s="196">
        <f t="shared" si="1"/>
        <v>0</v>
      </c>
      <c r="Q88" s="196">
        <v>0</v>
      </c>
      <c r="R88" s="196">
        <f t="shared" si="2"/>
        <v>0</v>
      </c>
      <c r="S88" s="196">
        <v>0</v>
      </c>
      <c r="T88" s="197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98" t="s">
        <v>398</v>
      </c>
      <c r="AT88" s="198" t="s">
        <v>129</v>
      </c>
      <c r="AU88" s="198" t="s">
        <v>135</v>
      </c>
      <c r="AY88" s="17" t="s">
        <v>126</v>
      </c>
      <c r="BE88" s="199">
        <f t="shared" si="4"/>
        <v>0</v>
      </c>
      <c r="BF88" s="199">
        <f t="shared" si="5"/>
        <v>4708.8999999999996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7" t="s">
        <v>135</v>
      </c>
      <c r="BK88" s="199">
        <f t="shared" si="9"/>
        <v>4708.8999999999996</v>
      </c>
      <c r="BL88" s="17" t="s">
        <v>398</v>
      </c>
      <c r="BM88" s="198" t="s">
        <v>411</v>
      </c>
    </row>
    <row r="89" spans="1:65" s="1" customFormat="1" ht="16.5" customHeight="1">
      <c r="A89" s="34"/>
      <c r="B89" s="35"/>
      <c r="C89" s="187" t="s">
        <v>208</v>
      </c>
      <c r="D89" s="187" t="s">
        <v>129</v>
      </c>
      <c r="E89" s="188" t="s">
        <v>412</v>
      </c>
      <c r="F89" s="189" t="s">
        <v>413</v>
      </c>
      <c r="G89" s="190" t="s">
        <v>397</v>
      </c>
      <c r="H89" s="191">
        <v>20</v>
      </c>
      <c r="I89" s="326">
        <v>4885.3</v>
      </c>
      <c r="J89" s="193">
        <f t="shared" si="0"/>
        <v>97706</v>
      </c>
      <c r="K89" s="189" t="s">
        <v>19</v>
      </c>
      <c r="L89" s="39"/>
      <c r="M89" s="194" t="s">
        <v>19</v>
      </c>
      <c r="N89" s="195" t="s">
        <v>43</v>
      </c>
      <c r="O89" s="64"/>
      <c r="P89" s="196">
        <f t="shared" si="1"/>
        <v>0</v>
      </c>
      <c r="Q89" s="196">
        <v>0</v>
      </c>
      <c r="R89" s="196">
        <f t="shared" si="2"/>
        <v>0</v>
      </c>
      <c r="S89" s="196">
        <v>0</v>
      </c>
      <c r="T89" s="197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98" t="s">
        <v>398</v>
      </c>
      <c r="AT89" s="198" t="s">
        <v>129</v>
      </c>
      <c r="AU89" s="198" t="s">
        <v>135</v>
      </c>
      <c r="AY89" s="17" t="s">
        <v>126</v>
      </c>
      <c r="BE89" s="199">
        <f t="shared" si="4"/>
        <v>0</v>
      </c>
      <c r="BF89" s="199">
        <f t="shared" si="5"/>
        <v>97706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7" t="s">
        <v>135</v>
      </c>
      <c r="BK89" s="199">
        <f t="shared" si="9"/>
        <v>97706</v>
      </c>
      <c r="BL89" s="17" t="s">
        <v>398</v>
      </c>
      <c r="BM89" s="198" t="s">
        <v>414</v>
      </c>
    </row>
    <row r="90" spans="1:65" s="1" customFormat="1" ht="16.5" customHeight="1">
      <c r="A90" s="34"/>
      <c r="B90" s="35"/>
      <c r="C90" s="187" t="s">
        <v>212</v>
      </c>
      <c r="D90" s="187" t="s">
        <v>129</v>
      </c>
      <c r="E90" s="188" t="s">
        <v>415</v>
      </c>
      <c r="F90" s="189" t="s">
        <v>416</v>
      </c>
      <c r="G90" s="190" t="s">
        <v>397</v>
      </c>
      <c r="H90" s="191">
        <v>9</v>
      </c>
      <c r="I90" s="326">
        <v>5032.3</v>
      </c>
      <c r="J90" s="193">
        <f t="shared" si="0"/>
        <v>45290.7</v>
      </c>
      <c r="K90" s="189" t="s">
        <v>19</v>
      </c>
      <c r="L90" s="39"/>
      <c r="M90" s="194" t="s">
        <v>19</v>
      </c>
      <c r="N90" s="195" t="s">
        <v>43</v>
      </c>
      <c r="O90" s="64"/>
      <c r="P90" s="196">
        <f t="shared" si="1"/>
        <v>0</v>
      </c>
      <c r="Q90" s="196">
        <v>0</v>
      </c>
      <c r="R90" s="196">
        <f t="shared" si="2"/>
        <v>0</v>
      </c>
      <c r="S90" s="196">
        <v>0</v>
      </c>
      <c r="T90" s="197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8" t="s">
        <v>398</v>
      </c>
      <c r="AT90" s="198" t="s">
        <v>129</v>
      </c>
      <c r="AU90" s="198" t="s">
        <v>135</v>
      </c>
      <c r="AY90" s="17" t="s">
        <v>126</v>
      </c>
      <c r="BE90" s="199">
        <f t="shared" si="4"/>
        <v>0</v>
      </c>
      <c r="BF90" s="199">
        <f t="shared" si="5"/>
        <v>45290.7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7" t="s">
        <v>135</v>
      </c>
      <c r="BK90" s="199">
        <f t="shared" si="9"/>
        <v>45290.7</v>
      </c>
      <c r="BL90" s="17" t="s">
        <v>398</v>
      </c>
      <c r="BM90" s="198" t="s">
        <v>417</v>
      </c>
    </row>
    <row r="91" spans="1:65" s="1" customFormat="1" ht="16.5" customHeight="1">
      <c r="A91" s="34"/>
      <c r="B91" s="35"/>
      <c r="C91" s="187" t="s">
        <v>7</v>
      </c>
      <c r="D91" s="187" t="s">
        <v>129</v>
      </c>
      <c r="E91" s="188" t="s">
        <v>418</v>
      </c>
      <c r="F91" s="189" t="s">
        <v>419</v>
      </c>
      <c r="G91" s="190" t="s">
        <v>397</v>
      </c>
      <c r="H91" s="191">
        <v>3</v>
      </c>
      <c r="I91" s="326">
        <v>5672.24</v>
      </c>
      <c r="J91" s="193">
        <f t="shared" si="0"/>
        <v>17016.72</v>
      </c>
      <c r="K91" s="189" t="s">
        <v>19</v>
      </c>
      <c r="L91" s="39"/>
      <c r="M91" s="194" t="s">
        <v>19</v>
      </c>
      <c r="N91" s="195" t="s">
        <v>43</v>
      </c>
      <c r="O91" s="64"/>
      <c r="P91" s="196">
        <f t="shared" si="1"/>
        <v>0</v>
      </c>
      <c r="Q91" s="196">
        <v>0</v>
      </c>
      <c r="R91" s="196">
        <f t="shared" si="2"/>
        <v>0</v>
      </c>
      <c r="S91" s="196">
        <v>0</v>
      </c>
      <c r="T91" s="197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98" t="s">
        <v>398</v>
      </c>
      <c r="AT91" s="198" t="s">
        <v>129</v>
      </c>
      <c r="AU91" s="198" t="s">
        <v>135</v>
      </c>
      <c r="AY91" s="17" t="s">
        <v>126</v>
      </c>
      <c r="BE91" s="199">
        <f t="shared" si="4"/>
        <v>0</v>
      </c>
      <c r="BF91" s="199">
        <f t="shared" si="5"/>
        <v>17016.72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7" t="s">
        <v>135</v>
      </c>
      <c r="BK91" s="199">
        <f t="shared" si="9"/>
        <v>17016.72</v>
      </c>
      <c r="BL91" s="17" t="s">
        <v>398</v>
      </c>
      <c r="BM91" s="198" t="s">
        <v>420</v>
      </c>
    </row>
    <row r="92" spans="1:65" s="1" customFormat="1" ht="16.5" customHeight="1">
      <c r="A92" s="34"/>
      <c r="B92" s="35"/>
      <c r="C92" s="187" t="s">
        <v>235</v>
      </c>
      <c r="D92" s="187" t="s">
        <v>129</v>
      </c>
      <c r="E92" s="188" t="s">
        <v>421</v>
      </c>
      <c r="F92" s="189" t="s">
        <v>422</v>
      </c>
      <c r="G92" s="190" t="s">
        <v>397</v>
      </c>
      <c r="H92" s="191">
        <v>72</v>
      </c>
      <c r="I92" s="326">
        <v>837.9</v>
      </c>
      <c r="J92" s="193">
        <f t="shared" si="0"/>
        <v>60328.800000000003</v>
      </c>
      <c r="K92" s="189" t="s">
        <v>19</v>
      </c>
      <c r="L92" s="39"/>
      <c r="M92" s="243" t="s">
        <v>19</v>
      </c>
      <c r="N92" s="244" t="s">
        <v>43</v>
      </c>
      <c r="O92" s="245"/>
      <c r="P92" s="246">
        <f t="shared" si="1"/>
        <v>0</v>
      </c>
      <c r="Q92" s="246">
        <v>0</v>
      </c>
      <c r="R92" s="246">
        <f t="shared" si="2"/>
        <v>0</v>
      </c>
      <c r="S92" s="246">
        <v>0</v>
      </c>
      <c r="T92" s="247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398</v>
      </c>
      <c r="AT92" s="198" t="s">
        <v>129</v>
      </c>
      <c r="AU92" s="198" t="s">
        <v>135</v>
      </c>
      <c r="AY92" s="17" t="s">
        <v>126</v>
      </c>
      <c r="BE92" s="199">
        <f t="shared" si="4"/>
        <v>0</v>
      </c>
      <c r="BF92" s="199">
        <f t="shared" si="5"/>
        <v>60328.800000000003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7" t="s">
        <v>135</v>
      </c>
      <c r="BK92" s="199">
        <f t="shared" si="9"/>
        <v>60328.800000000003</v>
      </c>
      <c r="BL92" s="17" t="s">
        <v>398</v>
      </c>
      <c r="BM92" s="198" t="s">
        <v>423</v>
      </c>
    </row>
    <row r="93" spans="1:65" s="1" customFormat="1" ht="7" customHeight="1">
      <c r="A93" s="34"/>
      <c r="B93" s="47"/>
      <c r="C93" s="48"/>
      <c r="D93" s="48"/>
      <c r="E93" s="48"/>
      <c r="F93" s="48"/>
      <c r="G93" s="48"/>
      <c r="H93" s="48"/>
      <c r="I93" s="136"/>
      <c r="J93" s="48"/>
      <c r="K93" s="48"/>
      <c r="L93" s="39"/>
      <c r="M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</sheetData>
  <sheetProtection password="CC35" sheet="1" objects="1" scenarios="1" formatColumns="0" formatRows="0" autoFilter="0"/>
  <autoFilter ref="C80:K92" xr:uid="{00000000-0009-0000-0000-000003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65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10"/>
  <sheetViews>
    <sheetView showGridLines="0" tabSelected="1" topLeftCell="A80" workbookViewId="0">
      <selection activeCell="F93" sqref="F93"/>
    </sheetView>
  </sheetViews>
  <sheetFormatPr baseColWidth="10" defaultColWidth="8.75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100.75" customWidth="1"/>
    <col min="7" max="7" width="7" customWidth="1"/>
    <col min="8" max="8" width="11.5" customWidth="1"/>
    <col min="9" max="9" width="20.25" style="101" customWidth="1"/>
    <col min="10" max="11" width="20.25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1:46" ht="37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17" t="s">
        <v>89</v>
      </c>
    </row>
    <row r="3" spans="1:46" ht="7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0"/>
      <c r="AT3" s="17" t="s">
        <v>79</v>
      </c>
    </row>
    <row r="4" spans="1:46" ht="25" customHeight="1">
      <c r="B4" s="20"/>
      <c r="D4" s="105" t="s">
        <v>90</v>
      </c>
      <c r="L4" s="20"/>
      <c r="M4" s="106" t="s">
        <v>10</v>
      </c>
      <c r="AT4" s="17" t="s">
        <v>4</v>
      </c>
    </row>
    <row r="5" spans="1:46" ht="7" customHeight="1">
      <c r="B5" s="20"/>
      <c r="L5" s="20"/>
    </row>
    <row r="6" spans="1:46" ht="12" customHeight="1">
      <c r="B6" s="20"/>
      <c r="D6" s="107" t="s">
        <v>16</v>
      </c>
      <c r="L6" s="20"/>
    </row>
    <row r="7" spans="1:46" ht="16.5" customHeight="1">
      <c r="B7" s="20"/>
      <c r="E7" s="372" t="str">
        <f>'Rekapitulace stavby'!K6</f>
        <v>Sociální bydlení Kovářská - II. ETAPA</v>
      </c>
      <c r="F7" s="373"/>
      <c r="G7" s="373"/>
      <c r="H7" s="373"/>
      <c r="L7" s="20"/>
    </row>
    <row r="8" spans="1:46" s="1" customFormat="1" ht="12" customHeight="1">
      <c r="A8" s="34"/>
      <c r="B8" s="39"/>
      <c r="C8" s="34"/>
      <c r="D8" s="107" t="s">
        <v>91</v>
      </c>
      <c r="E8" s="34"/>
      <c r="F8" s="34"/>
      <c r="G8" s="34"/>
      <c r="H8" s="34"/>
      <c r="I8" s="108"/>
      <c r="J8" s="34"/>
      <c r="K8" s="34"/>
      <c r="L8" s="10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1" customFormat="1" ht="16.5" customHeight="1">
      <c r="A9" s="34"/>
      <c r="B9" s="39"/>
      <c r="C9" s="34"/>
      <c r="D9" s="34"/>
      <c r="E9" s="374" t="s">
        <v>424</v>
      </c>
      <c r="F9" s="375"/>
      <c r="G9" s="375"/>
      <c r="H9" s="375"/>
      <c r="I9" s="108"/>
      <c r="J9" s="34"/>
      <c r="K9" s="34"/>
      <c r="L9" s="10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1" customFormat="1">
      <c r="A10" s="34"/>
      <c r="B10" s="39"/>
      <c r="C10" s="34"/>
      <c r="D10" s="34"/>
      <c r="E10" s="34"/>
      <c r="F10" s="34"/>
      <c r="G10" s="34"/>
      <c r="H10" s="34"/>
      <c r="I10" s="108"/>
      <c r="J10" s="34"/>
      <c r="K10" s="34"/>
      <c r="L10" s="10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1" customFormat="1" ht="12" customHeight="1">
      <c r="A11" s="34"/>
      <c r="B11" s="39"/>
      <c r="C11" s="34"/>
      <c r="D11" s="107" t="s">
        <v>18</v>
      </c>
      <c r="E11" s="34"/>
      <c r="F11" s="110" t="s">
        <v>19</v>
      </c>
      <c r="G11" s="34"/>
      <c r="H11" s="34"/>
      <c r="I11" s="111" t="s">
        <v>20</v>
      </c>
      <c r="J11" s="110" t="s">
        <v>19</v>
      </c>
      <c r="K11" s="34"/>
      <c r="L11" s="10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1" customFormat="1" ht="12" customHeight="1">
      <c r="A12" s="34"/>
      <c r="B12" s="39"/>
      <c r="C12" s="34"/>
      <c r="D12" s="107" t="s">
        <v>21</v>
      </c>
      <c r="E12" s="34"/>
      <c r="F12" s="110" t="s">
        <v>22</v>
      </c>
      <c r="G12" s="34"/>
      <c r="H12" s="34"/>
      <c r="I12" s="111" t="s">
        <v>23</v>
      </c>
      <c r="J12" s="112" t="str">
        <f>'Rekapitulace stavby'!AN8</f>
        <v>5. 6. 2018</v>
      </c>
      <c r="K12" s="34"/>
      <c r="L12" s="10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1" customFormat="1" ht="10.75" customHeight="1">
      <c r="A13" s="34"/>
      <c r="B13" s="39"/>
      <c r="C13" s="34"/>
      <c r="D13" s="34"/>
      <c r="E13" s="34"/>
      <c r="F13" s="34"/>
      <c r="G13" s="34"/>
      <c r="H13" s="34"/>
      <c r="I13" s="108"/>
      <c r="J13" s="34"/>
      <c r="K13" s="34"/>
      <c r="L13" s="10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1" customFormat="1" ht="12" customHeight="1">
      <c r="A14" s="34"/>
      <c r="B14" s="39"/>
      <c r="C14" s="34"/>
      <c r="D14" s="107" t="s">
        <v>25</v>
      </c>
      <c r="E14" s="34"/>
      <c r="F14" s="34"/>
      <c r="G14" s="34"/>
      <c r="H14" s="34"/>
      <c r="I14" s="111" t="s">
        <v>26</v>
      </c>
      <c r="J14" s="110" t="s">
        <v>19</v>
      </c>
      <c r="K14" s="34"/>
      <c r="L14" s="10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1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1" t="s">
        <v>28</v>
      </c>
      <c r="J15" s="110" t="s">
        <v>19</v>
      </c>
      <c r="K15" s="34"/>
      <c r="L15" s="10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1" customFormat="1" ht="7" customHeight="1">
      <c r="A16" s="34"/>
      <c r="B16" s="39"/>
      <c r="C16" s="34"/>
      <c r="D16" s="34"/>
      <c r="E16" s="34"/>
      <c r="F16" s="34"/>
      <c r="G16" s="34"/>
      <c r="H16" s="34"/>
      <c r="I16" s="108"/>
      <c r="J16" s="34"/>
      <c r="K16" s="34"/>
      <c r="L16" s="10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1" customFormat="1" ht="12" customHeight="1">
      <c r="A17" s="34"/>
      <c r="B17" s="39"/>
      <c r="C17" s="34"/>
      <c r="D17" s="107" t="s">
        <v>29</v>
      </c>
      <c r="E17" s="34"/>
      <c r="F17" s="34"/>
      <c r="G17" s="34"/>
      <c r="H17" s="34"/>
      <c r="I17" s="111" t="s">
        <v>26</v>
      </c>
      <c r="J17" s="30" t="str">
        <f>'Rekapitulace stavby'!AN13</f>
        <v>25487027</v>
      </c>
      <c r="K17" s="34"/>
      <c r="L17" s="10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1" customFormat="1" ht="18" customHeight="1">
      <c r="A18" s="34"/>
      <c r="B18" s="39"/>
      <c r="C18" s="34"/>
      <c r="D18" s="34"/>
      <c r="E18" s="376" t="str">
        <f>'Rekapitulace stavby'!E14</f>
        <v>SWH STAVBY, s.r.o.</v>
      </c>
      <c r="F18" s="377"/>
      <c r="G18" s="377"/>
      <c r="H18" s="377"/>
      <c r="I18" s="111" t="s">
        <v>28</v>
      </c>
      <c r="J18" s="30" t="str">
        <f>'Rekapitulace stavby'!AN14</f>
        <v>CZ25487027</v>
      </c>
      <c r="K18" s="34"/>
      <c r="L18" s="10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1" customFormat="1" ht="7" customHeight="1">
      <c r="A19" s="34"/>
      <c r="B19" s="39"/>
      <c r="C19" s="34"/>
      <c r="D19" s="34"/>
      <c r="E19" s="34"/>
      <c r="F19" s="34"/>
      <c r="G19" s="34"/>
      <c r="H19" s="34"/>
      <c r="I19" s="108"/>
      <c r="J19" s="34"/>
      <c r="K19" s="34"/>
      <c r="L19" s="10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1" customFormat="1" ht="12" customHeight="1">
      <c r="A20" s="34"/>
      <c r="B20" s="39"/>
      <c r="C20" s="34"/>
      <c r="D20" s="107" t="s">
        <v>30</v>
      </c>
      <c r="E20" s="34"/>
      <c r="F20" s="34"/>
      <c r="G20" s="34"/>
      <c r="H20" s="34"/>
      <c r="I20" s="111" t="s">
        <v>26</v>
      </c>
      <c r="J20" s="110" t="s">
        <v>19</v>
      </c>
      <c r="K20" s="34"/>
      <c r="L20" s="10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1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11" t="s">
        <v>28</v>
      </c>
      <c r="J21" s="110" t="s">
        <v>19</v>
      </c>
      <c r="K21" s="34"/>
      <c r="L21" s="10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1" customFormat="1" ht="7" customHeight="1">
      <c r="A22" s="34"/>
      <c r="B22" s="39"/>
      <c r="C22" s="34"/>
      <c r="D22" s="34"/>
      <c r="E22" s="34"/>
      <c r="F22" s="34"/>
      <c r="G22" s="34"/>
      <c r="H22" s="34"/>
      <c r="I22" s="108"/>
      <c r="J22" s="34"/>
      <c r="K22" s="34"/>
      <c r="L22" s="10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1" customFormat="1" ht="12" customHeight="1">
      <c r="A23" s="34"/>
      <c r="B23" s="39"/>
      <c r="C23" s="34"/>
      <c r="D23" s="107" t="s">
        <v>33</v>
      </c>
      <c r="E23" s="34"/>
      <c r="F23" s="34"/>
      <c r="G23" s="34"/>
      <c r="H23" s="34"/>
      <c r="I23" s="111" t="s">
        <v>26</v>
      </c>
      <c r="J23" s="110" t="s">
        <v>19</v>
      </c>
      <c r="K23" s="34"/>
      <c r="L23" s="10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11" t="s">
        <v>28</v>
      </c>
      <c r="J24" s="110" t="s">
        <v>19</v>
      </c>
      <c r="K24" s="34"/>
      <c r="L24" s="10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" customFormat="1" ht="7" customHeight="1">
      <c r="A25" s="34"/>
      <c r="B25" s="39"/>
      <c r="C25" s="34"/>
      <c r="D25" s="34"/>
      <c r="E25" s="34"/>
      <c r="F25" s="34"/>
      <c r="G25" s="34"/>
      <c r="H25" s="34"/>
      <c r="I25" s="108"/>
      <c r="J25" s="34"/>
      <c r="K25" s="34"/>
      <c r="L25" s="10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1" customFormat="1" ht="12" customHeight="1">
      <c r="A26" s="34"/>
      <c r="B26" s="39"/>
      <c r="C26" s="34"/>
      <c r="D26" s="107" t="s">
        <v>35</v>
      </c>
      <c r="E26" s="34"/>
      <c r="F26" s="34"/>
      <c r="G26" s="34"/>
      <c r="H26" s="34"/>
      <c r="I26" s="108"/>
      <c r="J26" s="34"/>
      <c r="K26" s="34"/>
      <c r="L26" s="10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7" customFormat="1" ht="16.5" customHeight="1">
      <c r="A27" s="113"/>
      <c r="B27" s="114"/>
      <c r="C27" s="113"/>
      <c r="D27" s="113"/>
      <c r="E27" s="378" t="s">
        <v>19</v>
      </c>
      <c r="F27" s="378"/>
      <c r="G27" s="378"/>
      <c r="H27" s="378"/>
      <c r="I27" s="115"/>
      <c r="J27" s="113"/>
      <c r="K27" s="113"/>
      <c r="L27" s="116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1" customFormat="1" ht="7" customHeight="1">
      <c r="A28" s="34"/>
      <c r="B28" s="39"/>
      <c r="C28" s="34"/>
      <c r="D28" s="34"/>
      <c r="E28" s="34"/>
      <c r="F28" s="34"/>
      <c r="G28" s="34"/>
      <c r="H28" s="34"/>
      <c r="I28" s="108"/>
      <c r="J28" s="34"/>
      <c r="K28" s="34"/>
      <c r="L28" s="10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1" customFormat="1" ht="7" customHeight="1">
      <c r="A29" s="34"/>
      <c r="B29" s="39"/>
      <c r="C29" s="34"/>
      <c r="D29" s="117"/>
      <c r="E29" s="117"/>
      <c r="F29" s="117"/>
      <c r="G29" s="117"/>
      <c r="H29" s="117"/>
      <c r="I29" s="118"/>
      <c r="J29" s="117"/>
      <c r="K29" s="117"/>
      <c r="L29" s="10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1" customFormat="1" ht="25.2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108"/>
      <c r="J30" s="120">
        <f>ROUND(J82, 2)</f>
        <v>182733.72</v>
      </c>
      <c r="K30" s="34"/>
      <c r="L30" s="10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1" customFormat="1" ht="7" customHeight="1">
      <c r="A31" s="34"/>
      <c r="B31" s="39"/>
      <c r="C31" s="34"/>
      <c r="D31" s="117"/>
      <c r="E31" s="117"/>
      <c r="F31" s="117"/>
      <c r="G31" s="117"/>
      <c r="H31" s="117"/>
      <c r="I31" s="118"/>
      <c r="J31" s="117"/>
      <c r="K31" s="117"/>
      <c r="L31" s="10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1" customFormat="1" ht="14.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2" t="s">
        <v>38</v>
      </c>
      <c r="J32" s="121" t="s">
        <v>40</v>
      </c>
      <c r="K32" s="34"/>
      <c r="L32" s="10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1" customFormat="1" ht="14.5" customHeight="1">
      <c r="A33" s="34"/>
      <c r="B33" s="39"/>
      <c r="C33" s="34"/>
      <c r="D33" s="123" t="s">
        <v>41</v>
      </c>
      <c r="E33" s="107" t="s">
        <v>42</v>
      </c>
      <c r="F33" s="124">
        <f>ROUND((SUM(BE82:BE109)),  2)</f>
        <v>0</v>
      </c>
      <c r="G33" s="34"/>
      <c r="H33" s="34"/>
      <c r="I33" s="125">
        <v>0.21</v>
      </c>
      <c r="J33" s="124">
        <f>ROUND(((SUM(BE82:BE109))*I33),  2)</f>
        <v>0</v>
      </c>
      <c r="K33" s="34"/>
      <c r="L33" s="10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1" customFormat="1" ht="14.5" customHeight="1">
      <c r="A34" s="34"/>
      <c r="B34" s="39"/>
      <c r="C34" s="34"/>
      <c r="D34" s="34"/>
      <c r="E34" s="107" t="s">
        <v>43</v>
      </c>
      <c r="F34" s="124">
        <f>ROUND((SUM(BF82:BF109)),  2)</f>
        <v>182733.72</v>
      </c>
      <c r="G34" s="34"/>
      <c r="H34" s="34"/>
      <c r="I34" s="125">
        <v>0.15</v>
      </c>
      <c r="J34" s="124">
        <f>ROUND(((SUM(BF82:BF109))*I34),  2)</f>
        <v>27410.06</v>
      </c>
      <c r="K34" s="34"/>
      <c r="L34" s="10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1" customFormat="1" ht="14.5" hidden="1" customHeight="1">
      <c r="A35" s="34"/>
      <c r="B35" s="39"/>
      <c r="C35" s="34"/>
      <c r="D35" s="34"/>
      <c r="E35" s="107" t="s">
        <v>44</v>
      </c>
      <c r="F35" s="124">
        <f>ROUND((SUM(BG82:BG109)),  2)</f>
        <v>0</v>
      </c>
      <c r="G35" s="34"/>
      <c r="H35" s="34"/>
      <c r="I35" s="125">
        <v>0.21</v>
      </c>
      <c r="J35" s="124">
        <f>0</f>
        <v>0</v>
      </c>
      <c r="K35" s="34"/>
      <c r="L35" s="1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1" customFormat="1" ht="14.5" hidden="1" customHeight="1">
      <c r="A36" s="34"/>
      <c r="B36" s="39"/>
      <c r="C36" s="34"/>
      <c r="D36" s="34"/>
      <c r="E36" s="107" t="s">
        <v>45</v>
      </c>
      <c r="F36" s="124">
        <f>ROUND((SUM(BH82:BH109)),  2)</f>
        <v>0</v>
      </c>
      <c r="G36" s="34"/>
      <c r="H36" s="34"/>
      <c r="I36" s="125">
        <v>0.15</v>
      </c>
      <c r="J36" s="124">
        <f>0</f>
        <v>0</v>
      </c>
      <c r="K36" s="34"/>
      <c r="L36" s="1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1" customFormat="1" ht="14.5" hidden="1" customHeight="1">
      <c r="A37" s="34"/>
      <c r="B37" s="39"/>
      <c r="C37" s="34"/>
      <c r="D37" s="34"/>
      <c r="E37" s="107" t="s">
        <v>46</v>
      </c>
      <c r="F37" s="124">
        <f>ROUND((SUM(BI82:BI109)),  2)</f>
        <v>0</v>
      </c>
      <c r="G37" s="34"/>
      <c r="H37" s="34"/>
      <c r="I37" s="125">
        <v>0</v>
      </c>
      <c r="J37" s="124">
        <f>0</f>
        <v>0</v>
      </c>
      <c r="K37" s="34"/>
      <c r="L37" s="1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1" customFormat="1" ht="7" customHeight="1">
      <c r="A38" s="34"/>
      <c r="B38" s="39"/>
      <c r="C38" s="34"/>
      <c r="D38" s="34"/>
      <c r="E38" s="34"/>
      <c r="F38" s="34"/>
      <c r="G38" s="34"/>
      <c r="H38" s="34"/>
      <c r="I38" s="108"/>
      <c r="J38" s="34"/>
      <c r="K38" s="34"/>
      <c r="L38" s="10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1" customFormat="1" ht="25.25" customHeight="1">
      <c r="A39" s="34"/>
      <c r="B39" s="39"/>
      <c r="C39" s="126"/>
      <c r="D39" s="127" t="s">
        <v>47</v>
      </c>
      <c r="E39" s="128"/>
      <c r="F39" s="128"/>
      <c r="G39" s="129" t="s">
        <v>48</v>
      </c>
      <c r="H39" s="130" t="s">
        <v>49</v>
      </c>
      <c r="I39" s="131"/>
      <c r="J39" s="132">
        <f>SUM(J30:J37)</f>
        <v>210143.78</v>
      </c>
      <c r="K39" s="133"/>
      <c r="L39" s="10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1" customFormat="1" ht="14.5" customHeight="1">
      <c r="A40" s="34"/>
      <c r="B40" s="134"/>
      <c r="C40" s="135"/>
      <c r="D40" s="135"/>
      <c r="E40" s="135"/>
      <c r="F40" s="135"/>
      <c r="G40" s="135"/>
      <c r="H40" s="135"/>
      <c r="I40" s="136"/>
      <c r="J40" s="135"/>
      <c r="K40" s="135"/>
      <c r="L40" s="10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1" customFormat="1" ht="7" customHeight="1">
      <c r="A44" s="34"/>
      <c r="B44" s="137"/>
      <c r="C44" s="138"/>
      <c r="D44" s="138"/>
      <c r="E44" s="138"/>
      <c r="F44" s="138"/>
      <c r="G44" s="138"/>
      <c r="H44" s="138"/>
      <c r="I44" s="139"/>
      <c r="J44" s="138"/>
      <c r="K44" s="138"/>
      <c r="L44" s="109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1" customFormat="1" ht="25" customHeight="1">
      <c r="A45" s="34"/>
      <c r="B45" s="35"/>
      <c r="C45" s="23" t="s">
        <v>93</v>
      </c>
      <c r="D45" s="36"/>
      <c r="E45" s="36"/>
      <c r="F45" s="36"/>
      <c r="G45" s="36"/>
      <c r="H45" s="36"/>
      <c r="I45" s="108"/>
      <c r="J45" s="36"/>
      <c r="K45" s="36"/>
      <c r="L45" s="109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1" customFormat="1" ht="7" customHeight="1">
      <c r="A46" s="34"/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109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1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8"/>
      <c r="J47" s="36"/>
      <c r="K47" s="36"/>
      <c r="L47" s="109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1" customFormat="1" ht="16.5" customHeight="1">
      <c r="A48" s="34"/>
      <c r="B48" s="35"/>
      <c r="C48" s="36"/>
      <c r="D48" s="36"/>
      <c r="E48" s="370" t="str">
        <f>E7</f>
        <v>Sociální bydlení Kovářská - II. ETAPA</v>
      </c>
      <c r="F48" s="371"/>
      <c r="G48" s="371"/>
      <c r="H48" s="371"/>
      <c r="I48" s="108"/>
      <c r="J48" s="36"/>
      <c r="K48" s="36"/>
      <c r="L48" s="109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1" customFormat="1" ht="12" customHeight="1">
      <c r="A49" s="34"/>
      <c r="B49" s="35"/>
      <c r="C49" s="29" t="s">
        <v>91</v>
      </c>
      <c r="D49" s="36"/>
      <c r="E49" s="36"/>
      <c r="F49" s="36"/>
      <c r="G49" s="36"/>
      <c r="H49" s="36"/>
      <c r="I49" s="108"/>
      <c r="J49" s="36"/>
      <c r="K49" s="36"/>
      <c r="L49" s="109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1" customFormat="1" ht="16.5" customHeight="1">
      <c r="A50" s="34"/>
      <c r="B50" s="35"/>
      <c r="C50" s="36"/>
      <c r="D50" s="36"/>
      <c r="E50" s="345" t="str">
        <f>E9</f>
        <v>SO05 - Silnoproud</v>
      </c>
      <c r="F50" s="369"/>
      <c r="G50" s="369"/>
      <c r="H50" s="369"/>
      <c r="I50" s="108"/>
      <c r="J50" s="36"/>
      <c r="K50" s="36"/>
      <c r="L50" s="109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1" customFormat="1" ht="7" customHeight="1">
      <c r="A51" s="34"/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10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1" customFormat="1" ht="12" customHeight="1">
      <c r="A52" s="34"/>
      <c r="B52" s="35"/>
      <c r="C52" s="29" t="s">
        <v>21</v>
      </c>
      <c r="D52" s="36"/>
      <c r="E52" s="36"/>
      <c r="F52" s="27" t="str">
        <f>F12</f>
        <v>Kovářská</v>
      </c>
      <c r="G52" s="36"/>
      <c r="H52" s="36"/>
      <c r="I52" s="111" t="s">
        <v>23</v>
      </c>
      <c r="J52" s="59" t="str">
        <f>IF(J12="","",J12)</f>
        <v>5. 6. 2018</v>
      </c>
      <c r="K52" s="36"/>
      <c r="L52" s="109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1" customFormat="1" ht="7" customHeight="1">
      <c r="A53" s="34"/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109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1" customFormat="1" ht="15.25" customHeight="1">
      <c r="A54" s="34"/>
      <c r="B54" s="35"/>
      <c r="C54" s="29" t="s">
        <v>25</v>
      </c>
      <c r="D54" s="36"/>
      <c r="E54" s="36"/>
      <c r="F54" s="27" t="str">
        <f>E15</f>
        <v>MĚSTYS KOVÁŘSKÁ, Nám. j. Švermy 64 Kovářská</v>
      </c>
      <c r="G54" s="36"/>
      <c r="H54" s="36"/>
      <c r="I54" s="111" t="s">
        <v>30</v>
      </c>
      <c r="J54" s="32" t="str">
        <f>E21</f>
        <v>KAP atelier</v>
      </c>
      <c r="K54" s="36"/>
      <c r="L54" s="109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1" customFormat="1" ht="15.25" customHeight="1">
      <c r="A55" s="34"/>
      <c r="B55" s="35"/>
      <c r="C55" s="29" t="s">
        <v>29</v>
      </c>
      <c r="D55" s="36"/>
      <c r="E55" s="36"/>
      <c r="F55" s="27" t="str">
        <f>IF(E18="","",E18)</f>
        <v>SWH STAVBY, s.r.o.</v>
      </c>
      <c r="G55" s="36"/>
      <c r="H55" s="36"/>
      <c r="I55" s="111" t="s">
        <v>33</v>
      </c>
      <c r="J55" s="32" t="str">
        <f>E24</f>
        <v>Lukáš Novák</v>
      </c>
      <c r="K55" s="36"/>
      <c r="L55" s="109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1" customFormat="1" ht="10.25" customHeight="1">
      <c r="A56" s="34"/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109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1" customFormat="1" ht="29.25" customHeight="1">
      <c r="A57" s="34"/>
      <c r="B57" s="35"/>
      <c r="C57" s="140" t="s">
        <v>94</v>
      </c>
      <c r="D57" s="141"/>
      <c r="E57" s="141"/>
      <c r="F57" s="141"/>
      <c r="G57" s="141"/>
      <c r="H57" s="141"/>
      <c r="I57" s="142"/>
      <c r="J57" s="143" t="s">
        <v>95</v>
      </c>
      <c r="K57" s="141"/>
      <c r="L57" s="109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1" customFormat="1" ht="10.25" customHeight="1">
      <c r="A58" s="34"/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109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1" customFormat="1" ht="22.75" customHeight="1">
      <c r="A59" s="34"/>
      <c r="B59" s="35"/>
      <c r="C59" s="144" t="s">
        <v>69</v>
      </c>
      <c r="D59" s="36"/>
      <c r="E59" s="36"/>
      <c r="F59" s="36"/>
      <c r="G59" s="36"/>
      <c r="H59" s="36"/>
      <c r="I59" s="108"/>
      <c r="J59" s="77">
        <f>J82</f>
        <v>182733.72000000003</v>
      </c>
      <c r="K59" s="36"/>
      <c r="L59" s="10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96</v>
      </c>
    </row>
    <row r="60" spans="1:47" s="8" customFormat="1" ht="25" customHeight="1">
      <c r="B60" s="145"/>
      <c r="C60" s="146"/>
      <c r="D60" s="147" t="s">
        <v>389</v>
      </c>
      <c r="E60" s="148"/>
      <c r="F60" s="148"/>
      <c r="G60" s="148"/>
      <c r="H60" s="148"/>
      <c r="I60" s="149"/>
      <c r="J60" s="150">
        <f>J83</f>
        <v>182733.72000000003</v>
      </c>
      <c r="K60" s="146"/>
      <c r="L60" s="151"/>
    </row>
    <row r="61" spans="1:47" s="9" customFormat="1" ht="20" customHeight="1">
      <c r="B61" s="152"/>
      <c r="C61" s="153"/>
      <c r="D61" s="154" t="s">
        <v>425</v>
      </c>
      <c r="E61" s="155"/>
      <c r="F61" s="155"/>
      <c r="G61" s="155"/>
      <c r="H61" s="155"/>
      <c r="I61" s="156"/>
      <c r="J61" s="157">
        <f>J84</f>
        <v>124527.18000000002</v>
      </c>
      <c r="K61" s="153"/>
      <c r="L61" s="158"/>
    </row>
    <row r="62" spans="1:47" s="9" customFormat="1" ht="20" customHeight="1">
      <c r="B62" s="152"/>
      <c r="C62" s="153"/>
      <c r="D62" s="154" t="s">
        <v>426</v>
      </c>
      <c r="E62" s="155"/>
      <c r="F62" s="155"/>
      <c r="G62" s="155"/>
      <c r="H62" s="155"/>
      <c r="I62" s="156"/>
      <c r="J62" s="157">
        <f>J95</f>
        <v>58206.539999999994</v>
      </c>
      <c r="K62" s="153"/>
      <c r="L62" s="158"/>
    </row>
    <row r="63" spans="1:47" s="1" customFormat="1" ht="21.75" customHeight="1">
      <c r="A63" s="34"/>
      <c r="B63" s="35"/>
      <c r="C63" s="36"/>
      <c r="D63" s="36"/>
      <c r="E63" s="36"/>
      <c r="F63" s="36"/>
      <c r="G63" s="36"/>
      <c r="H63" s="36"/>
      <c r="I63" s="108"/>
      <c r="J63" s="36"/>
      <c r="K63" s="36"/>
      <c r="L63" s="10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47" s="1" customFormat="1" ht="7" customHeight="1">
      <c r="A64" s="34"/>
      <c r="B64" s="47"/>
      <c r="C64" s="48"/>
      <c r="D64" s="48"/>
      <c r="E64" s="48"/>
      <c r="F64" s="48"/>
      <c r="G64" s="48"/>
      <c r="H64" s="48"/>
      <c r="I64" s="136"/>
      <c r="J64" s="48"/>
      <c r="K64" s="48"/>
      <c r="L64" s="10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1" customFormat="1" ht="7" customHeight="1">
      <c r="A68" s="34"/>
      <c r="B68" s="49"/>
      <c r="C68" s="50"/>
      <c r="D68" s="50"/>
      <c r="E68" s="50"/>
      <c r="F68" s="50"/>
      <c r="G68" s="50"/>
      <c r="H68" s="50"/>
      <c r="I68" s="139"/>
      <c r="J68" s="50"/>
      <c r="K68" s="50"/>
      <c r="L68" s="10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1" customFormat="1" ht="25" customHeight="1">
      <c r="A69" s="34"/>
      <c r="B69" s="35"/>
      <c r="C69" s="23" t="s">
        <v>111</v>
      </c>
      <c r="D69" s="36"/>
      <c r="E69" s="36"/>
      <c r="F69" s="36"/>
      <c r="G69" s="36"/>
      <c r="H69" s="36"/>
      <c r="I69" s="108"/>
      <c r="J69" s="36"/>
      <c r="K69" s="36"/>
      <c r="L69" s="10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1" customFormat="1" ht="7" customHeight="1">
      <c r="A70" s="34"/>
      <c r="B70" s="35"/>
      <c r="C70" s="36"/>
      <c r="D70" s="36"/>
      <c r="E70" s="36"/>
      <c r="F70" s="36"/>
      <c r="G70" s="36"/>
      <c r="H70" s="36"/>
      <c r="I70" s="108"/>
      <c r="J70" s="36"/>
      <c r="K70" s="36"/>
      <c r="L70" s="1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1" customFormat="1" ht="12" customHeight="1">
      <c r="A71" s="34"/>
      <c r="B71" s="35"/>
      <c r="C71" s="29" t="s">
        <v>16</v>
      </c>
      <c r="D71" s="36"/>
      <c r="E71" s="36"/>
      <c r="F71" s="36"/>
      <c r="G71" s="36"/>
      <c r="H71" s="36"/>
      <c r="I71" s="108"/>
      <c r="J71" s="36"/>
      <c r="K71" s="36"/>
      <c r="L71" s="1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1" customFormat="1" ht="16.5" customHeight="1">
      <c r="A72" s="34"/>
      <c r="B72" s="35"/>
      <c r="C72" s="36"/>
      <c r="D72" s="36"/>
      <c r="E72" s="370" t="str">
        <f>E7</f>
        <v>Sociální bydlení Kovářská - II. ETAPA</v>
      </c>
      <c r="F72" s="371"/>
      <c r="G72" s="371"/>
      <c r="H72" s="371"/>
      <c r="I72" s="108"/>
      <c r="J72" s="36"/>
      <c r="K72" s="36"/>
      <c r="L72" s="1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1" customFormat="1" ht="12" customHeight="1">
      <c r="A73" s="34"/>
      <c r="B73" s="35"/>
      <c r="C73" s="29" t="s">
        <v>91</v>
      </c>
      <c r="D73" s="36"/>
      <c r="E73" s="36"/>
      <c r="F73" s="36"/>
      <c r="G73" s="36"/>
      <c r="H73" s="36"/>
      <c r="I73" s="108"/>
      <c r="J73" s="36"/>
      <c r="K73" s="36"/>
      <c r="L73" s="1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" customFormat="1" ht="16.5" customHeight="1">
      <c r="A74" s="34"/>
      <c r="B74" s="35"/>
      <c r="C74" s="36"/>
      <c r="D74" s="36"/>
      <c r="E74" s="345" t="str">
        <f>E9</f>
        <v>SO05 - Silnoproud</v>
      </c>
      <c r="F74" s="369"/>
      <c r="G74" s="369"/>
      <c r="H74" s="369"/>
      <c r="I74" s="108"/>
      <c r="J74" s="36"/>
      <c r="K74" s="36"/>
      <c r="L74" s="109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7" customHeight="1">
      <c r="A75" s="34"/>
      <c r="B75" s="35"/>
      <c r="C75" s="36"/>
      <c r="D75" s="36"/>
      <c r="E75" s="36"/>
      <c r="F75" s="36"/>
      <c r="G75" s="36"/>
      <c r="H75" s="36"/>
      <c r="I75" s="108"/>
      <c r="J75" s="36"/>
      <c r="K75" s="36"/>
      <c r="L75" s="109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1" customFormat="1" ht="12" customHeight="1">
      <c r="A76" s="34"/>
      <c r="B76" s="35"/>
      <c r="C76" s="29" t="s">
        <v>21</v>
      </c>
      <c r="D76" s="36"/>
      <c r="E76" s="36"/>
      <c r="F76" s="27" t="str">
        <f>F12</f>
        <v>Kovářská</v>
      </c>
      <c r="G76" s="36"/>
      <c r="H76" s="36"/>
      <c r="I76" s="111" t="s">
        <v>23</v>
      </c>
      <c r="J76" s="59" t="str">
        <f>IF(J12="","",J12)</f>
        <v>5. 6. 2018</v>
      </c>
      <c r="K76" s="36"/>
      <c r="L76" s="10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1" customFormat="1" ht="7" customHeight="1">
      <c r="A77" s="34"/>
      <c r="B77" s="35"/>
      <c r="C77" s="36"/>
      <c r="D77" s="36"/>
      <c r="E77" s="36"/>
      <c r="F77" s="36"/>
      <c r="G77" s="36"/>
      <c r="H77" s="36"/>
      <c r="I77" s="108"/>
      <c r="J77" s="36"/>
      <c r="K77" s="36"/>
      <c r="L77" s="10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" customFormat="1" ht="15.25" customHeight="1">
      <c r="A78" s="34"/>
      <c r="B78" s="35"/>
      <c r="C78" s="29" t="s">
        <v>25</v>
      </c>
      <c r="D78" s="36"/>
      <c r="E78" s="36"/>
      <c r="F78" s="27" t="str">
        <f>E15</f>
        <v>MĚSTYS KOVÁŘSKÁ, Nám. j. Švermy 64 Kovářská</v>
      </c>
      <c r="G78" s="36"/>
      <c r="H78" s="36"/>
      <c r="I78" s="111" t="s">
        <v>30</v>
      </c>
      <c r="J78" s="32" t="str">
        <f>E21</f>
        <v>KAP atelier</v>
      </c>
      <c r="K78" s="36"/>
      <c r="L78" s="109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" customFormat="1" ht="15.25" customHeight="1">
      <c r="A79" s="34"/>
      <c r="B79" s="35"/>
      <c r="C79" s="29" t="s">
        <v>29</v>
      </c>
      <c r="D79" s="36"/>
      <c r="E79" s="36"/>
      <c r="F79" s="27" t="str">
        <f>IF(E18="","",E18)</f>
        <v>SWH STAVBY, s.r.o.</v>
      </c>
      <c r="G79" s="36"/>
      <c r="H79" s="36"/>
      <c r="I79" s="111" t="s">
        <v>33</v>
      </c>
      <c r="J79" s="32" t="str">
        <f>E24</f>
        <v>Lukáš Novák</v>
      </c>
      <c r="K79" s="36"/>
      <c r="L79" s="109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" customFormat="1" ht="10.25" customHeight="1">
      <c r="A80" s="34"/>
      <c r="B80" s="35"/>
      <c r="C80" s="36"/>
      <c r="D80" s="36"/>
      <c r="E80" s="36"/>
      <c r="F80" s="36"/>
      <c r="G80" s="36"/>
      <c r="H80" s="36"/>
      <c r="I80" s="108"/>
      <c r="J80" s="36"/>
      <c r="K80" s="36"/>
      <c r="L80" s="109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10" customFormat="1" ht="29.25" customHeight="1">
      <c r="A81" s="159"/>
      <c r="B81" s="160"/>
      <c r="C81" s="161" t="s">
        <v>112</v>
      </c>
      <c r="D81" s="162" t="s">
        <v>56</v>
      </c>
      <c r="E81" s="162" t="s">
        <v>52</v>
      </c>
      <c r="F81" s="162" t="s">
        <v>53</v>
      </c>
      <c r="G81" s="162" t="s">
        <v>113</v>
      </c>
      <c r="H81" s="162" t="s">
        <v>114</v>
      </c>
      <c r="I81" s="163" t="s">
        <v>115</v>
      </c>
      <c r="J81" s="162" t="s">
        <v>95</v>
      </c>
      <c r="K81" s="164" t="s">
        <v>116</v>
      </c>
      <c r="L81" s="165"/>
      <c r="M81" s="68" t="s">
        <v>19</v>
      </c>
      <c r="N81" s="69" t="s">
        <v>41</v>
      </c>
      <c r="O81" s="69" t="s">
        <v>117</v>
      </c>
      <c r="P81" s="69" t="s">
        <v>118</v>
      </c>
      <c r="Q81" s="69" t="s">
        <v>119</v>
      </c>
      <c r="R81" s="69" t="s">
        <v>120</v>
      </c>
      <c r="S81" s="69" t="s">
        <v>121</v>
      </c>
      <c r="T81" s="70" t="s">
        <v>122</v>
      </c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</row>
    <row r="82" spans="1:65" s="1" customFormat="1" ht="22.75" customHeight="1">
      <c r="A82" s="34"/>
      <c r="B82" s="35"/>
      <c r="C82" s="75" t="s">
        <v>123</v>
      </c>
      <c r="D82" s="36"/>
      <c r="E82" s="36"/>
      <c r="F82" s="36"/>
      <c r="G82" s="36"/>
      <c r="H82" s="36"/>
      <c r="I82" s="108"/>
      <c r="J82" s="166">
        <f>BK82</f>
        <v>182733.72000000003</v>
      </c>
      <c r="K82" s="36"/>
      <c r="L82" s="39"/>
      <c r="M82" s="71"/>
      <c r="N82" s="167"/>
      <c r="O82" s="72"/>
      <c r="P82" s="168">
        <f>P83</f>
        <v>0</v>
      </c>
      <c r="Q82" s="72"/>
      <c r="R82" s="168">
        <f>R83</f>
        <v>0</v>
      </c>
      <c r="S82" s="72"/>
      <c r="T82" s="169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70</v>
      </c>
      <c r="AU82" s="17" t="s">
        <v>96</v>
      </c>
      <c r="BK82" s="170">
        <f>BK83</f>
        <v>182733.72000000003</v>
      </c>
    </row>
    <row r="83" spans="1:65" s="11" customFormat="1" ht="26" customHeight="1">
      <c r="B83" s="171"/>
      <c r="C83" s="172"/>
      <c r="D83" s="173" t="s">
        <v>70</v>
      </c>
      <c r="E83" s="174" t="s">
        <v>391</v>
      </c>
      <c r="F83" s="174" t="s">
        <v>392</v>
      </c>
      <c r="G83" s="172"/>
      <c r="H83" s="172"/>
      <c r="I83" s="175"/>
      <c r="J83" s="176">
        <f>BK83</f>
        <v>182733.72000000003</v>
      </c>
      <c r="K83" s="172"/>
      <c r="L83" s="177"/>
      <c r="M83" s="178"/>
      <c r="N83" s="179"/>
      <c r="O83" s="179"/>
      <c r="P83" s="180">
        <f>P84+P95</f>
        <v>0</v>
      </c>
      <c r="Q83" s="179"/>
      <c r="R83" s="180">
        <f>R84+R95</f>
        <v>0</v>
      </c>
      <c r="S83" s="179"/>
      <c r="T83" s="181">
        <f>T84+T95</f>
        <v>0</v>
      </c>
      <c r="AR83" s="182" t="s">
        <v>134</v>
      </c>
      <c r="AT83" s="183" t="s">
        <v>70</v>
      </c>
      <c r="AU83" s="183" t="s">
        <v>71</v>
      </c>
      <c r="AY83" s="182" t="s">
        <v>126</v>
      </c>
      <c r="BK83" s="184">
        <f>BK84+BK95</f>
        <v>182733.72000000003</v>
      </c>
    </row>
    <row r="84" spans="1:65" s="11" customFormat="1" ht="22.75" customHeight="1">
      <c r="B84" s="171"/>
      <c r="C84" s="172"/>
      <c r="D84" s="173" t="s">
        <v>70</v>
      </c>
      <c r="E84" s="185" t="s">
        <v>427</v>
      </c>
      <c r="F84" s="185" t="s">
        <v>428</v>
      </c>
      <c r="G84" s="172"/>
      <c r="H84" s="172"/>
      <c r="I84" s="175"/>
      <c r="J84" s="186">
        <f>BK84</f>
        <v>124527.18000000002</v>
      </c>
      <c r="K84" s="172"/>
      <c r="L84" s="177"/>
      <c r="M84" s="178"/>
      <c r="N84" s="179"/>
      <c r="O84" s="179"/>
      <c r="P84" s="180">
        <f>SUM(P85:P94)</f>
        <v>0</v>
      </c>
      <c r="Q84" s="179"/>
      <c r="R84" s="180">
        <f>SUM(R85:R94)</f>
        <v>0</v>
      </c>
      <c r="S84" s="179"/>
      <c r="T84" s="181">
        <f>SUM(T85:T94)</f>
        <v>0</v>
      </c>
      <c r="AR84" s="182" t="s">
        <v>134</v>
      </c>
      <c r="AT84" s="183" t="s">
        <v>70</v>
      </c>
      <c r="AU84" s="183" t="s">
        <v>79</v>
      </c>
      <c r="AY84" s="182" t="s">
        <v>126</v>
      </c>
      <c r="BK84" s="184">
        <f>SUM(BK85:BK94)</f>
        <v>124527.18000000002</v>
      </c>
    </row>
    <row r="85" spans="1:65" s="1" customFormat="1" ht="16.5" customHeight="1">
      <c r="A85" s="34"/>
      <c r="B85" s="35"/>
      <c r="C85" s="187" t="s">
        <v>200</v>
      </c>
      <c r="D85" s="187" t="s">
        <v>129</v>
      </c>
      <c r="E85" s="188" t="s">
        <v>429</v>
      </c>
      <c r="F85" s="189" t="s">
        <v>430</v>
      </c>
      <c r="G85" s="190" t="s">
        <v>397</v>
      </c>
      <c r="H85" s="191">
        <v>40</v>
      </c>
      <c r="I85" s="328">
        <v>201.05</v>
      </c>
      <c r="J85" s="193">
        <f t="shared" ref="J85:J94" si="0">ROUND(I85*H85,2)</f>
        <v>8042</v>
      </c>
      <c r="K85" s="189" t="s">
        <v>19</v>
      </c>
      <c r="L85" s="39"/>
      <c r="M85" s="194" t="s">
        <v>19</v>
      </c>
      <c r="N85" s="195" t="s">
        <v>43</v>
      </c>
      <c r="O85" s="64"/>
      <c r="P85" s="196">
        <f t="shared" ref="P85:P94" si="1">O85*H85</f>
        <v>0</v>
      </c>
      <c r="Q85" s="196">
        <v>0</v>
      </c>
      <c r="R85" s="196">
        <f t="shared" ref="R85:R94" si="2">Q85*H85</f>
        <v>0</v>
      </c>
      <c r="S85" s="196">
        <v>0</v>
      </c>
      <c r="T85" s="197">
        <f t="shared" ref="T85:T94" si="3"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98" t="s">
        <v>398</v>
      </c>
      <c r="AT85" s="198" t="s">
        <v>129</v>
      </c>
      <c r="AU85" s="198" t="s">
        <v>135</v>
      </c>
      <c r="AY85" s="17" t="s">
        <v>126</v>
      </c>
      <c r="BE85" s="199">
        <f t="shared" ref="BE85:BE94" si="4">IF(N85="základní",J85,0)</f>
        <v>0</v>
      </c>
      <c r="BF85" s="199">
        <f t="shared" ref="BF85:BF94" si="5">IF(N85="snížená",J85,0)</f>
        <v>8042</v>
      </c>
      <c r="BG85" s="199">
        <f t="shared" ref="BG85:BG94" si="6">IF(N85="zákl. přenesená",J85,0)</f>
        <v>0</v>
      </c>
      <c r="BH85" s="199">
        <f t="shared" ref="BH85:BH94" si="7">IF(N85="sníž. přenesená",J85,0)</f>
        <v>0</v>
      </c>
      <c r="BI85" s="199">
        <f t="shared" ref="BI85:BI94" si="8">IF(N85="nulová",J85,0)</f>
        <v>0</v>
      </c>
      <c r="BJ85" s="17" t="s">
        <v>135</v>
      </c>
      <c r="BK85" s="199">
        <f t="shared" ref="BK85:BK94" si="9">ROUND(I85*H85,2)</f>
        <v>8042</v>
      </c>
      <c r="BL85" s="17" t="s">
        <v>398</v>
      </c>
      <c r="BM85" s="198" t="s">
        <v>431</v>
      </c>
    </row>
    <row r="86" spans="1:65" s="1" customFormat="1" ht="16.5" customHeight="1">
      <c r="A86" s="34"/>
      <c r="B86" s="35"/>
      <c r="C86" s="187" t="s">
        <v>204</v>
      </c>
      <c r="D86" s="187" t="s">
        <v>129</v>
      </c>
      <c r="E86" s="188" t="s">
        <v>432</v>
      </c>
      <c r="F86" s="189" t="s">
        <v>433</v>
      </c>
      <c r="G86" s="190" t="s">
        <v>397</v>
      </c>
      <c r="H86" s="191">
        <v>44</v>
      </c>
      <c r="I86" s="328">
        <v>190.11</v>
      </c>
      <c r="J86" s="193">
        <f t="shared" si="0"/>
        <v>8364.84</v>
      </c>
      <c r="K86" s="189" t="s">
        <v>19</v>
      </c>
      <c r="L86" s="39"/>
      <c r="M86" s="194" t="s">
        <v>19</v>
      </c>
      <c r="N86" s="195" t="s">
        <v>43</v>
      </c>
      <c r="O86" s="64"/>
      <c r="P86" s="196">
        <f t="shared" si="1"/>
        <v>0</v>
      </c>
      <c r="Q86" s="196">
        <v>0</v>
      </c>
      <c r="R86" s="196">
        <f t="shared" si="2"/>
        <v>0</v>
      </c>
      <c r="S86" s="196">
        <v>0</v>
      </c>
      <c r="T86" s="197">
        <f t="shared" si="3"/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8" t="s">
        <v>398</v>
      </c>
      <c r="AT86" s="198" t="s">
        <v>129</v>
      </c>
      <c r="AU86" s="198" t="s">
        <v>135</v>
      </c>
      <c r="AY86" s="17" t="s">
        <v>126</v>
      </c>
      <c r="BE86" s="199">
        <f t="shared" si="4"/>
        <v>0</v>
      </c>
      <c r="BF86" s="199">
        <f t="shared" si="5"/>
        <v>8364.84</v>
      </c>
      <c r="BG86" s="199">
        <f t="shared" si="6"/>
        <v>0</v>
      </c>
      <c r="BH86" s="199">
        <f t="shared" si="7"/>
        <v>0</v>
      </c>
      <c r="BI86" s="199">
        <f t="shared" si="8"/>
        <v>0</v>
      </c>
      <c r="BJ86" s="17" t="s">
        <v>135</v>
      </c>
      <c r="BK86" s="199">
        <f t="shared" si="9"/>
        <v>8364.84</v>
      </c>
      <c r="BL86" s="17" t="s">
        <v>398</v>
      </c>
      <c r="BM86" s="198" t="s">
        <v>434</v>
      </c>
    </row>
    <row r="87" spans="1:65" s="1" customFormat="1" ht="16.5" customHeight="1">
      <c r="A87" s="34"/>
      <c r="B87" s="35"/>
      <c r="C87" s="187" t="s">
        <v>208</v>
      </c>
      <c r="D87" s="187" t="s">
        <v>129</v>
      </c>
      <c r="E87" s="188" t="s">
        <v>435</v>
      </c>
      <c r="F87" s="189" t="s">
        <v>436</v>
      </c>
      <c r="G87" s="190" t="s">
        <v>397</v>
      </c>
      <c r="H87" s="191">
        <v>84</v>
      </c>
      <c r="I87" s="328">
        <v>45.56</v>
      </c>
      <c r="J87" s="193">
        <f t="shared" si="0"/>
        <v>3827.04</v>
      </c>
      <c r="K87" s="189" t="s">
        <v>19</v>
      </c>
      <c r="L87" s="39"/>
      <c r="M87" s="194" t="s">
        <v>19</v>
      </c>
      <c r="N87" s="195" t="s">
        <v>43</v>
      </c>
      <c r="O87" s="64"/>
      <c r="P87" s="196">
        <f t="shared" si="1"/>
        <v>0</v>
      </c>
      <c r="Q87" s="196">
        <v>0</v>
      </c>
      <c r="R87" s="196">
        <f t="shared" si="2"/>
        <v>0</v>
      </c>
      <c r="S87" s="196">
        <v>0</v>
      </c>
      <c r="T87" s="197">
        <f t="shared" si="3"/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98" t="s">
        <v>398</v>
      </c>
      <c r="AT87" s="198" t="s">
        <v>129</v>
      </c>
      <c r="AU87" s="198" t="s">
        <v>135</v>
      </c>
      <c r="AY87" s="17" t="s">
        <v>126</v>
      </c>
      <c r="BE87" s="199">
        <f t="shared" si="4"/>
        <v>0</v>
      </c>
      <c r="BF87" s="199">
        <f t="shared" si="5"/>
        <v>3827.04</v>
      </c>
      <c r="BG87" s="199">
        <f t="shared" si="6"/>
        <v>0</v>
      </c>
      <c r="BH87" s="199">
        <f t="shared" si="7"/>
        <v>0</v>
      </c>
      <c r="BI87" s="199">
        <f t="shared" si="8"/>
        <v>0</v>
      </c>
      <c r="BJ87" s="17" t="s">
        <v>135</v>
      </c>
      <c r="BK87" s="199">
        <f t="shared" si="9"/>
        <v>3827.04</v>
      </c>
      <c r="BL87" s="17" t="s">
        <v>398</v>
      </c>
      <c r="BM87" s="198" t="s">
        <v>437</v>
      </c>
    </row>
    <row r="88" spans="1:65" s="1" customFormat="1" ht="16.5" customHeight="1">
      <c r="A88" s="34"/>
      <c r="B88" s="35"/>
      <c r="C88" s="187" t="s">
        <v>212</v>
      </c>
      <c r="D88" s="187" t="s">
        <v>129</v>
      </c>
      <c r="E88" s="188" t="s">
        <v>438</v>
      </c>
      <c r="F88" s="189" t="s">
        <v>439</v>
      </c>
      <c r="G88" s="190" t="s">
        <v>397</v>
      </c>
      <c r="H88" s="191">
        <v>344</v>
      </c>
      <c r="I88" s="328">
        <v>34.020000000000003</v>
      </c>
      <c r="J88" s="193">
        <f t="shared" si="0"/>
        <v>11702.88</v>
      </c>
      <c r="K88" s="189" t="s">
        <v>19</v>
      </c>
      <c r="L88" s="39"/>
      <c r="M88" s="194" t="s">
        <v>19</v>
      </c>
      <c r="N88" s="195" t="s">
        <v>43</v>
      </c>
      <c r="O88" s="64"/>
      <c r="P88" s="196">
        <f t="shared" si="1"/>
        <v>0</v>
      </c>
      <c r="Q88" s="196">
        <v>0</v>
      </c>
      <c r="R88" s="196">
        <f t="shared" si="2"/>
        <v>0</v>
      </c>
      <c r="S88" s="196">
        <v>0</v>
      </c>
      <c r="T88" s="197">
        <f t="shared" si="3"/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98" t="s">
        <v>398</v>
      </c>
      <c r="AT88" s="198" t="s">
        <v>129</v>
      </c>
      <c r="AU88" s="198" t="s">
        <v>135</v>
      </c>
      <c r="AY88" s="17" t="s">
        <v>126</v>
      </c>
      <c r="BE88" s="199">
        <f t="shared" si="4"/>
        <v>0</v>
      </c>
      <c r="BF88" s="199">
        <f t="shared" si="5"/>
        <v>11702.88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7" t="s">
        <v>135</v>
      </c>
      <c r="BK88" s="199">
        <f t="shared" si="9"/>
        <v>11702.88</v>
      </c>
      <c r="BL88" s="17" t="s">
        <v>398</v>
      </c>
      <c r="BM88" s="198" t="s">
        <v>440</v>
      </c>
    </row>
    <row r="89" spans="1:65" s="1" customFormat="1" ht="16.5" customHeight="1">
      <c r="A89" s="34"/>
      <c r="B89" s="35"/>
      <c r="C89" s="187" t="s">
        <v>7</v>
      </c>
      <c r="D89" s="187" t="s">
        <v>129</v>
      </c>
      <c r="E89" s="188" t="s">
        <v>441</v>
      </c>
      <c r="F89" s="189" t="s">
        <v>442</v>
      </c>
      <c r="G89" s="190" t="s">
        <v>397</v>
      </c>
      <c r="H89" s="191">
        <v>212</v>
      </c>
      <c r="I89" s="328">
        <v>204.12</v>
      </c>
      <c r="J89" s="193">
        <f t="shared" si="0"/>
        <v>43273.440000000002</v>
      </c>
      <c r="K89" s="189" t="s">
        <v>19</v>
      </c>
      <c r="L89" s="39"/>
      <c r="M89" s="194" t="s">
        <v>19</v>
      </c>
      <c r="N89" s="195" t="s">
        <v>43</v>
      </c>
      <c r="O89" s="64"/>
      <c r="P89" s="196">
        <f t="shared" si="1"/>
        <v>0</v>
      </c>
      <c r="Q89" s="196">
        <v>0</v>
      </c>
      <c r="R89" s="196">
        <f t="shared" si="2"/>
        <v>0</v>
      </c>
      <c r="S89" s="196">
        <v>0</v>
      </c>
      <c r="T89" s="197">
        <f t="shared" si="3"/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98" t="s">
        <v>398</v>
      </c>
      <c r="AT89" s="198" t="s">
        <v>129</v>
      </c>
      <c r="AU89" s="198" t="s">
        <v>135</v>
      </c>
      <c r="AY89" s="17" t="s">
        <v>126</v>
      </c>
      <c r="BE89" s="199">
        <f t="shared" si="4"/>
        <v>0</v>
      </c>
      <c r="BF89" s="199">
        <f t="shared" si="5"/>
        <v>43273.440000000002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7" t="s">
        <v>135</v>
      </c>
      <c r="BK89" s="199">
        <f t="shared" si="9"/>
        <v>43273.440000000002</v>
      </c>
      <c r="BL89" s="17" t="s">
        <v>398</v>
      </c>
      <c r="BM89" s="198" t="s">
        <v>443</v>
      </c>
    </row>
    <row r="90" spans="1:65" s="1" customFormat="1" ht="16.5" customHeight="1">
      <c r="A90" s="34"/>
      <c r="B90" s="35"/>
      <c r="C90" s="187" t="s">
        <v>220</v>
      </c>
      <c r="D90" s="187" t="s">
        <v>129</v>
      </c>
      <c r="E90" s="188" t="s">
        <v>444</v>
      </c>
      <c r="F90" s="189" t="s">
        <v>445</v>
      </c>
      <c r="G90" s="190" t="s">
        <v>397</v>
      </c>
      <c r="H90" s="191">
        <v>24</v>
      </c>
      <c r="I90" s="328">
        <v>316.05</v>
      </c>
      <c r="J90" s="193">
        <f t="shared" si="0"/>
        <v>7585.2</v>
      </c>
      <c r="K90" s="189" t="s">
        <v>19</v>
      </c>
      <c r="L90" s="39"/>
      <c r="M90" s="194" t="s">
        <v>19</v>
      </c>
      <c r="N90" s="195" t="s">
        <v>43</v>
      </c>
      <c r="O90" s="64"/>
      <c r="P90" s="196">
        <f t="shared" si="1"/>
        <v>0</v>
      </c>
      <c r="Q90" s="196">
        <v>0</v>
      </c>
      <c r="R90" s="196">
        <f t="shared" si="2"/>
        <v>0</v>
      </c>
      <c r="S90" s="196">
        <v>0</v>
      </c>
      <c r="T90" s="197">
        <f t="shared" si="3"/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8" t="s">
        <v>398</v>
      </c>
      <c r="AT90" s="198" t="s">
        <v>129</v>
      </c>
      <c r="AU90" s="198" t="s">
        <v>135</v>
      </c>
      <c r="AY90" s="17" t="s">
        <v>126</v>
      </c>
      <c r="BE90" s="199">
        <f t="shared" si="4"/>
        <v>0</v>
      </c>
      <c r="BF90" s="199">
        <f t="shared" si="5"/>
        <v>7585.2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7" t="s">
        <v>135</v>
      </c>
      <c r="BK90" s="199">
        <f t="shared" si="9"/>
        <v>7585.2</v>
      </c>
      <c r="BL90" s="17" t="s">
        <v>398</v>
      </c>
      <c r="BM90" s="198" t="s">
        <v>446</v>
      </c>
    </row>
    <row r="91" spans="1:65" s="1" customFormat="1" ht="16.5" customHeight="1">
      <c r="A91" s="34"/>
      <c r="B91" s="35"/>
      <c r="C91" s="187" t="s">
        <v>226</v>
      </c>
      <c r="D91" s="187" t="s">
        <v>129</v>
      </c>
      <c r="E91" s="188" t="s">
        <v>447</v>
      </c>
      <c r="F91" s="189" t="s">
        <v>448</v>
      </c>
      <c r="G91" s="190" t="s">
        <v>397</v>
      </c>
      <c r="H91" s="191">
        <v>24</v>
      </c>
      <c r="I91" s="328">
        <v>261.42</v>
      </c>
      <c r="J91" s="193">
        <f t="shared" si="0"/>
        <v>6274.08</v>
      </c>
      <c r="K91" s="189" t="s">
        <v>19</v>
      </c>
      <c r="L91" s="39"/>
      <c r="M91" s="194" t="s">
        <v>19</v>
      </c>
      <c r="N91" s="195" t="s">
        <v>43</v>
      </c>
      <c r="O91" s="64"/>
      <c r="P91" s="196">
        <f t="shared" si="1"/>
        <v>0</v>
      </c>
      <c r="Q91" s="196">
        <v>0</v>
      </c>
      <c r="R91" s="196">
        <f t="shared" si="2"/>
        <v>0</v>
      </c>
      <c r="S91" s="196">
        <v>0</v>
      </c>
      <c r="T91" s="197">
        <f t="shared" si="3"/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98" t="s">
        <v>398</v>
      </c>
      <c r="AT91" s="198" t="s">
        <v>129</v>
      </c>
      <c r="AU91" s="198" t="s">
        <v>135</v>
      </c>
      <c r="AY91" s="17" t="s">
        <v>126</v>
      </c>
      <c r="BE91" s="199">
        <f t="shared" si="4"/>
        <v>0</v>
      </c>
      <c r="BF91" s="199">
        <f t="shared" si="5"/>
        <v>6274.08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7" t="s">
        <v>135</v>
      </c>
      <c r="BK91" s="199">
        <f t="shared" si="9"/>
        <v>6274.08</v>
      </c>
      <c r="BL91" s="17" t="s">
        <v>398</v>
      </c>
      <c r="BM91" s="198" t="s">
        <v>449</v>
      </c>
    </row>
    <row r="92" spans="1:65" s="1" customFormat="1" ht="16.5" customHeight="1">
      <c r="A92" s="34"/>
      <c r="B92" s="35"/>
      <c r="C92" s="187" t="s">
        <v>246</v>
      </c>
      <c r="D92" s="187" t="s">
        <v>129</v>
      </c>
      <c r="E92" s="188" t="s">
        <v>450</v>
      </c>
      <c r="F92" s="189" t="s">
        <v>451</v>
      </c>
      <c r="G92" s="190" t="s">
        <v>397</v>
      </c>
      <c r="H92" s="191">
        <v>22</v>
      </c>
      <c r="I92" s="328">
        <v>821.42</v>
      </c>
      <c r="J92" s="193">
        <f t="shared" si="0"/>
        <v>18071.240000000002</v>
      </c>
      <c r="K92" s="189" t="s">
        <v>19</v>
      </c>
      <c r="L92" s="39"/>
      <c r="M92" s="194" t="s">
        <v>19</v>
      </c>
      <c r="N92" s="195" t="s">
        <v>43</v>
      </c>
      <c r="O92" s="64"/>
      <c r="P92" s="196">
        <f t="shared" si="1"/>
        <v>0</v>
      </c>
      <c r="Q92" s="196">
        <v>0</v>
      </c>
      <c r="R92" s="196">
        <f t="shared" si="2"/>
        <v>0</v>
      </c>
      <c r="S92" s="196">
        <v>0</v>
      </c>
      <c r="T92" s="197">
        <f t="shared" si="3"/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8" t="s">
        <v>398</v>
      </c>
      <c r="AT92" s="198" t="s">
        <v>129</v>
      </c>
      <c r="AU92" s="198" t="s">
        <v>135</v>
      </c>
      <c r="AY92" s="17" t="s">
        <v>126</v>
      </c>
      <c r="BE92" s="199">
        <f t="shared" si="4"/>
        <v>0</v>
      </c>
      <c r="BF92" s="199">
        <f t="shared" si="5"/>
        <v>18071.240000000002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7" t="s">
        <v>135</v>
      </c>
      <c r="BK92" s="199">
        <f t="shared" si="9"/>
        <v>18071.240000000002</v>
      </c>
      <c r="BL92" s="17" t="s">
        <v>398</v>
      </c>
      <c r="BM92" s="198" t="s">
        <v>452</v>
      </c>
    </row>
    <row r="93" spans="1:65" s="1" customFormat="1" ht="16.5" customHeight="1">
      <c r="A93" s="34"/>
      <c r="B93" s="35"/>
      <c r="C93" s="187" t="s">
        <v>250</v>
      </c>
      <c r="D93" s="187" t="s">
        <v>129</v>
      </c>
      <c r="E93" s="188" t="s">
        <v>453</v>
      </c>
      <c r="F93" s="189" t="s">
        <v>454</v>
      </c>
      <c r="G93" s="190" t="s">
        <v>397</v>
      </c>
      <c r="H93" s="191">
        <v>13</v>
      </c>
      <c r="I93" s="328">
        <v>602.41999999999996</v>
      </c>
      <c r="J93" s="193">
        <f t="shared" si="0"/>
        <v>7831.46</v>
      </c>
      <c r="K93" s="189" t="s">
        <v>19</v>
      </c>
      <c r="L93" s="39"/>
      <c r="M93" s="194" t="s">
        <v>19</v>
      </c>
      <c r="N93" s="195" t="s">
        <v>43</v>
      </c>
      <c r="O93" s="64"/>
      <c r="P93" s="196">
        <f t="shared" si="1"/>
        <v>0</v>
      </c>
      <c r="Q93" s="196">
        <v>0</v>
      </c>
      <c r="R93" s="196">
        <f t="shared" si="2"/>
        <v>0</v>
      </c>
      <c r="S93" s="196">
        <v>0</v>
      </c>
      <c r="T93" s="197">
        <f t="shared" si="3"/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98" t="s">
        <v>398</v>
      </c>
      <c r="AT93" s="198" t="s">
        <v>129</v>
      </c>
      <c r="AU93" s="198" t="s">
        <v>135</v>
      </c>
      <c r="AY93" s="17" t="s">
        <v>126</v>
      </c>
      <c r="BE93" s="199">
        <f t="shared" si="4"/>
        <v>0</v>
      </c>
      <c r="BF93" s="199">
        <f t="shared" si="5"/>
        <v>7831.46</v>
      </c>
      <c r="BG93" s="199">
        <f t="shared" si="6"/>
        <v>0</v>
      </c>
      <c r="BH93" s="199">
        <f t="shared" si="7"/>
        <v>0</v>
      </c>
      <c r="BI93" s="199">
        <f t="shared" si="8"/>
        <v>0</v>
      </c>
      <c r="BJ93" s="17" t="s">
        <v>135</v>
      </c>
      <c r="BK93" s="199">
        <f t="shared" si="9"/>
        <v>7831.46</v>
      </c>
      <c r="BL93" s="17" t="s">
        <v>398</v>
      </c>
      <c r="BM93" s="198" t="s">
        <v>455</v>
      </c>
    </row>
    <row r="94" spans="1:65" s="1" customFormat="1" ht="16.5" customHeight="1">
      <c r="A94" s="34"/>
      <c r="B94" s="35"/>
      <c r="C94" s="187" t="s">
        <v>456</v>
      </c>
      <c r="D94" s="187" t="s">
        <v>129</v>
      </c>
      <c r="E94" s="188" t="s">
        <v>457</v>
      </c>
      <c r="F94" s="189" t="s">
        <v>458</v>
      </c>
      <c r="G94" s="190" t="s">
        <v>198</v>
      </c>
      <c r="H94" s="191">
        <v>1</v>
      </c>
      <c r="I94" s="328">
        <v>9555</v>
      </c>
      <c r="J94" s="193">
        <f t="shared" si="0"/>
        <v>9555</v>
      </c>
      <c r="K94" s="189" t="s">
        <v>19</v>
      </c>
      <c r="L94" s="39"/>
      <c r="M94" s="194" t="s">
        <v>19</v>
      </c>
      <c r="N94" s="195" t="s">
        <v>43</v>
      </c>
      <c r="O94" s="64"/>
      <c r="P94" s="196">
        <f t="shared" si="1"/>
        <v>0</v>
      </c>
      <c r="Q94" s="196">
        <v>0</v>
      </c>
      <c r="R94" s="196">
        <f t="shared" si="2"/>
        <v>0</v>
      </c>
      <c r="S94" s="196">
        <v>0</v>
      </c>
      <c r="T94" s="197">
        <f t="shared" si="3"/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8" t="s">
        <v>398</v>
      </c>
      <c r="AT94" s="198" t="s">
        <v>129</v>
      </c>
      <c r="AU94" s="198" t="s">
        <v>135</v>
      </c>
      <c r="AY94" s="17" t="s">
        <v>126</v>
      </c>
      <c r="BE94" s="199">
        <f t="shared" si="4"/>
        <v>0</v>
      </c>
      <c r="BF94" s="199">
        <f t="shared" si="5"/>
        <v>9555</v>
      </c>
      <c r="BG94" s="199">
        <f t="shared" si="6"/>
        <v>0</v>
      </c>
      <c r="BH94" s="199">
        <f t="shared" si="7"/>
        <v>0</v>
      </c>
      <c r="BI94" s="199">
        <f t="shared" si="8"/>
        <v>0</v>
      </c>
      <c r="BJ94" s="17" t="s">
        <v>135</v>
      </c>
      <c r="BK94" s="199">
        <f t="shared" si="9"/>
        <v>9555</v>
      </c>
      <c r="BL94" s="17" t="s">
        <v>398</v>
      </c>
      <c r="BM94" s="198" t="s">
        <v>459</v>
      </c>
    </row>
    <row r="95" spans="1:65" s="11" customFormat="1" ht="22.75" customHeight="1">
      <c r="B95" s="171"/>
      <c r="C95" s="172"/>
      <c r="D95" s="173" t="s">
        <v>70</v>
      </c>
      <c r="E95" s="185" t="s">
        <v>393</v>
      </c>
      <c r="F95" s="185" t="s">
        <v>460</v>
      </c>
      <c r="G95" s="172"/>
      <c r="H95" s="172"/>
      <c r="I95" s="327"/>
      <c r="J95" s="186">
        <f>BK95</f>
        <v>58206.539999999994</v>
      </c>
      <c r="K95" s="172"/>
      <c r="L95" s="177"/>
      <c r="M95" s="178"/>
      <c r="N95" s="179"/>
      <c r="O95" s="179"/>
      <c r="P95" s="180">
        <f>SUM(P96:P109)</f>
        <v>0</v>
      </c>
      <c r="Q95" s="179"/>
      <c r="R95" s="180">
        <f>SUM(R96:R109)</f>
        <v>0</v>
      </c>
      <c r="S95" s="179"/>
      <c r="T95" s="181">
        <f>SUM(T96:T109)</f>
        <v>0</v>
      </c>
      <c r="AR95" s="182" t="s">
        <v>134</v>
      </c>
      <c r="AT95" s="183" t="s">
        <v>70</v>
      </c>
      <c r="AU95" s="183" t="s">
        <v>79</v>
      </c>
      <c r="AY95" s="182" t="s">
        <v>126</v>
      </c>
      <c r="BK95" s="184">
        <f>SUM(BK96:BK109)</f>
        <v>58206.539999999994</v>
      </c>
    </row>
    <row r="96" spans="1:65" s="1" customFormat="1" ht="16.5" customHeight="1">
      <c r="A96" s="34"/>
      <c r="B96" s="35"/>
      <c r="C96" s="187" t="s">
        <v>461</v>
      </c>
      <c r="D96" s="187" t="s">
        <v>129</v>
      </c>
      <c r="E96" s="188" t="s">
        <v>462</v>
      </c>
      <c r="F96" s="189" t="s">
        <v>463</v>
      </c>
      <c r="G96" s="190" t="s">
        <v>150</v>
      </c>
      <c r="H96" s="191">
        <v>100</v>
      </c>
      <c r="I96" s="328">
        <v>190.41</v>
      </c>
      <c r="J96" s="193">
        <f t="shared" ref="J96:J109" si="10">ROUND(I96*H96,2)</f>
        <v>19041</v>
      </c>
      <c r="K96" s="189" t="s">
        <v>19</v>
      </c>
      <c r="L96" s="39"/>
      <c r="M96" s="194" t="s">
        <v>19</v>
      </c>
      <c r="N96" s="195" t="s">
        <v>43</v>
      </c>
      <c r="O96" s="64"/>
      <c r="P96" s="196">
        <f t="shared" ref="P96:P109" si="11">O96*H96</f>
        <v>0</v>
      </c>
      <c r="Q96" s="196">
        <v>0</v>
      </c>
      <c r="R96" s="196">
        <f t="shared" ref="R96:R109" si="12">Q96*H96</f>
        <v>0</v>
      </c>
      <c r="S96" s="196">
        <v>0</v>
      </c>
      <c r="T96" s="197">
        <f t="shared" ref="T96:T109" si="13"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98" t="s">
        <v>398</v>
      </c>
      <c r="AT96" s="198" t="s">
        <v>129</v>
      </c>
      <c r="AU96" s="198" t="s">
        <v>135</v>
      </c>
      <c r="AY96" s="17" t="s">
        <v>126</v>
      </c>
      <c r="BE96" s="199">
        <f t="shared" ref="BE96:BE109" si="14">IF(N96="základní",J96,0)</f>
        <v>0</v>
      </c>
      <c r="BF96" s="199">
        <f t="shared" ref="BF96:BF109" si="15">IF(N96="snížená",J96,0)</f>
        <v>19041</v>
      </c>
      <c r="BG96" s="199">
        <f t="shared" ref="BG96:BG109" si="16">IF(N96="zákl. přenesená",J96,0)</f>
        <v>0</v>
      </c>
      <c r="BH96" s="199">
        <f t="shared" ref="BH96:BH109" si="17">IF(N96="sníž. přenesená",J96,0)</f>
        <v>0</v>
      </c>
      <c r="BI96" s="199">
        <f t="shared" ref="BI96:BI109" si="18">IF(N96="nulová",J96,0)</f>
        <v>0</v>
      </c>
      <c r="BJ96" s="17" t="s">
        <v>135</v>
      </c>
      <c r="BK96" s="199">
        <f t="shared" ref="BK96:BK109" si="19">ROUND(I96*H96,2)</f>
        <v>19041</v>
      </c>
      <c r="BL96" s="17" t="s">
        <v>398</v>
      </c>
      <c r="BM96" s="198" t="s">
        <v>464</v>
      </c>
    </row>
    <row r="97" spans="1:65" s="1" customFormat="1" ht="16.5" customHeight="1">
      <c r="A97" s="34"/>
      <c r="B97" s="35"/>
      <c r="C97" s="187" t="s">
        <v>465</v>
      </c>
      <c r="D97" s="187" t="s">
        <v>129</v>
      </c>
      <c r="E97" s="188" t="s">
        <v>466</v>
      </c>
      <c r="F97" s="189" t="s">
        <v>467</v>
      </c>
      <c r="G97" s="190" t="s">
        <v>150</v>
      </c>
      <c r="H97" s="191">
        <v>16</v>
      </c>
      <c r="I97" s="328">
        <v>213.81</v>
      </c>
      <c r="J97" s="193">
        <f t="shared" si="10"/>
        <v>3420.96</v>
      </c>
      <c r="K97" s="189" t="s">
        <v>19</v>
      </c>
      <c r="L97" s="39"/>
      <c r="M97" s="194" t="s">
        <v>19</v>
      </c>
      <c r="N97" s="195" t="s">
        <v>43</v>
      </c>
      <c r="O97" s="64"/>
      <c r="P97" s="196">
        <f t="shared" si="11"/>
        <v>0</v>
      </c>
      <c r="Q97" s="196">
        <v>0</v>
      </c>
      <c r="R97" s="196">
        <f t="shared" si="12"/>
        <v>0</v>
      </c>
      <c r="S97" s="196">
        <v>0</v>
      </c>
      <c r="T97" s="197">
        <f t="shared" si="13"/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8" t="s">
        <v>398</v>
      </c>
      <c r="AT97" s="198" t="s">
        <v>129</v>
      </c>
      <c r="AU97" s="198" t="s">
        <v>135</v>
      </c>
      <c r="AY97" s="17" t="s">
        <v>126</v>
      </c>
      <c r="BE97" s="199">
        <f t="shared" si="14"/>
        <v>0</v>
      </c>
      <c r="BF97" s="199">
        <f t="shared" si="15"/>
        <v>3420.96</v>
      </c>
      <c r="BG97" s="199">
        <f t="shared" si="16"/>
        <v>0</v>
      </c>
      <c r="BH97" s="199">
        <f t="shared" si="17"/>
        <v>0</v>
      </c>
      <c r="BI97" s="199">
        <f t="shared" si="18"/>
        <v>0</v>
      </c>
      <c r="BJ97" s="17" t="s">
        <v>135</v>
      </c>
      <c r="BK97" s="199">
        <f t="shared" si="19"/>
        <v>3420.96</v>
      </c>
      <c r="BL97" s="17" t="s">
        <v>398</v>
      </c>
      <c r="BM97" s="198" t="s">
        <v>468</v>
      </c>
    </row>
    <row r="98" spans="1:65" s="1" customFormat="1" ht="16.5" customHeight="1">
      <c r="A98" s="34"/>
      <c r="B98" s="35"/>
      <c r="C98" s="187" t="s">
        <v>469</v>
      </c>
      <c r="D98" s="187" t="s">
        <v>129</v>
      </c>
      <c r="E98" s="188" t="s">
        <v>470</v>
      </c>
      <c r="F98" s="189" t="s">
        <v>471</v>
      </c>
      <c r="G98" s="190" t="s">
        <v>397</v>
      </c>
      <c r="H98" s="191">
        <v>8</v>
      </c>
      <c r="I98" s="328">
        <v>107.72</v>
      </c>
      <c r="J98" s="193">
        <f t="shared" si="10"/>
        <v>861.76</v>
      </c>
      <c r="K98" s="189" t="s">
        <v>19</v>
      </c>
      <c r="L98" s="39"/>
      <c r="M98" s="194" t="s">
        <v>19</v>
      </c>
      <c r="N98" s="195" t="s">
        <v>43</v>
      </c>
      <c r="O98" s="64"/>
      <c r="P98" s="196">
        <f t="shared" si="11"/>
        <v>0</v>
      </c>
      <c r="Q98" s="196">
        <v>0</v>
      </c>
      <c r="R98" s="196">
        <f t="shared" si="12"/>
        <v>0</v>
      </c>
      <c r="S98" s="196">
        <v>0</v>
      </c>
      <c r="T98" s="197">
        <f t="shared" si="13"/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98" t="s">
        <v>398</v>
      </c>
      <c r="AT98" s="198" t="s">
        <v>129</v>
      </c>
      <c r="AU98" s="198" t="s">
        <v>135</v>
      </c>
      <c r="AY98" s="17" t="s">
        <v>126</v>
      </c>
      <c r="BE98" s="199">
        <f t="shared" si="14"/>
        <v>0</v>
      </c>
      <c r="BF98" s="199">
        <f t="shared" si="15"/>
        <v>861.76</v>
      </c>
      <c r="BG98" s="199">
        <f t="shared" si="16"/>
        <v>0</v>
      </c>
      <c r="BH98" s="199">
        <f t="shared" si="17"/>
        <v>0</v>
      </c>
      <c r="BI98" s="199">
        <f t="shared" si="18"/>
        <v>0</v>
      </c>
      <c r="BJ98" s="17" t="s">
        <v>135</v>
      </c>
      <c r="BK98" s="199">
        <f t="shared" si="19"/>
        <v>861.76</v>
      </c>
      <c r="BL98" s="17" t="s">
        <v>398</v>
      </c>
      <c r="BM98" s="198" t="s">
        <v>472</v>
      </c>
    </row>
    <row r="99" spans="1:65" s="1" customFormat="1" ht="16.5" customHeight="1">
      <c r="A99" s="34"/>
      <c r="B99" s="35"/>
      <c r="C99" s="187" t="s">
        <v>473</v>
      </c>
      <c r="D99" s="187" t="s">
        <v>129</v>
      </c>
      <c r="E99" s="188" t="s">
        <v>474</v>
      </c>
      <c r="F99" s="189" t="s">
        <v>475</v>
      </c>
      <c r="G99" s="190" t="s">
        <v>397</v>
      </c>
      <c r="H99" s="191">
        <v>6</v>
      </c>
      <c r="I99" s="328">
        <v>109.41</v>
      </c>
      <c r="J99" s="193">
        <f t="shared" si="10"/>
        <v>656.46</v>
      </c>
      <c r="K99" s="189" t="s">
        <v>19</v>
      </c>
      <c r="L99" s="39"/>
      <c r="M99" s="194" t="s">
        <v>19</v>
      </c>
      <c r="N99" s="195" t="s">
        <v>43</v>
      </c>
      <c r="O99" s="64"/>
      <c r="P99" s="196">
        <f t="shared" si="11"/>
        <v>0</v>
      </c>
      <c r="Q99" s="196">
        <v>0</v>
      </c>
      <c r="R99" s="196">
        <f t="shared" si="12"/>
        <v>0</v>
      </c>
      <c r="S99" s="196">
        <v>0</v>
      </c>
      <c r="T99" s="197">
        <f t="shared" si="13"/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98" t="s">
        <v>398</v>
      </c>
      <c r="AT99" s="198" t="s">
        <v>129</v>
      </c>
      <c r="AU99" s="198" t="s">
        <v>135</v>
      </c>
      <c r="AY99" s="17" t="s">
        <v>126</v>
      </c>
      <c r="BE99" s="199">
        <f t="shared" si="14"/>
        <v>0</v>
      </c>
      <c r="BF99" s="199">
        <f t="shared" si="15"/>
        <v>656.46</v>
      </c>
      <c r="BG99" s="199">
        <f t="shared" si="16"/>
        <v>0</v>
      </c>
      <c r="BH99" s="199">
        <f t="shared" si="17"/>
        <v>0</v>
      </c>
      <c r="BI99" s="199">
        <f t="shared" si="18"/>
        <v>0</v>
      </c>
      <c r="BJ99" s="17" t="s">
        <v>135</v>
      </c>
      <c r="BK99" s="199">
        <f t="shared" si="19"/>
        <v>656.46</v>
      </c>
      <c r="BL99" s="17" t="s">
        <v>398</v>
      </c>
      <c r="BM99" s="198" t="s">
        <v>476</v>
      </c>
    </row>
    <row r="100" spans="1:65" s="1" customFormat="1" ht="16.5" customHeight="1">
      <c r="A100" s="34"/>
      <c r="B100" s="35"/>
      <c r="C100" s="187" t="s">
        <v>477</v>
      </c>
      <c r="D100" s="187" t="s">
        <v>129</v>
      </c>
      <c r="E100" s="188" t="s">
        <v>478</v>
      </c>
      <c r="F100" s="189" t="s">
        <v>479</v>
      </c>
      <c r="G100" s="190" t="s">
        <v>397</v>
      </c>
      <c r="H100" s="191">
        <v>4</v>
      </c>
      <c r="I100" s="328">
        <v>160.69</v>
      </c>
      <c r="J100" s="193">
        <f t="shared" si="10"/>
        <v>642.76</v>
      </c>
      <c r="K100" s="189" t="s">
        <v>19</v>
      </c>
      <c r="L100" s="39"/>
      <c r="M100" s="194" t="s">
        <v>19</v>
      </c>
      <c r="N100" s="195" t="s">
        <v>43</v>
      </c>
      <c r="O100" s="64"/>
      <c r="P100" s="196">
        <f t="shared" si="11"/>
        <v>0</v>
      </c>
      <c r="Q100" s="196">
        <v>0</v>
      </c>
      <c r="R100" s="196">
        <f t="shared" si="12"/>
        <v>0</v>
      </c>
      <c r="S100" s="196">
        <v>0</v>
      </c>
      <c r="T100" s="197">
        <f t="shared" si="13"/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98" t="s">
        <v>398</v>
      </c>
      <c r="AT100" s="198" t="s">
        <v>129</v>
      </c>
      <c r="AU100" s="198" t="s">
        <v>135</v>
      </c>
      <c r="AY100" s="17" t="s">
        <v>126</v>
      </c>
      <c r="BE100" s="199">
        <f t="shared" si="14"/>
        <v>0</v>
      </c>
      <c r="BF100" s="199">
        <f t="shared" si="15"/>
        <v>642.76</v>
      </c>
      <c r="BG100" s="199">
        <f t="shared" si="16"/>
        <v>0</v>
      </c>
      <c r="BH100" s="199">
        <f t="shared" si="17"/>
        <v>0</v>
      </c>
      <c r="BI100" s="199">
        <f t="shared" si="18"/>
        <v>0</v>
      </c>
      <c r="BJ100" s="17" t="s">
        <v>135</v>
      </c>
      <c r="BK100" s="199">
        <f t="shared" si="19"/>
        <v>642.76</v>
      </c>
      <c r="BL100" s="17" t="s">
        <v>398</v>
      </c>
      <c r="BM100" s="198" t="s">
        <v>480</v>
      </c>
    </row>
    <row r="101" spans="1:65" s="1" customFormat="1" ht="16.5" customHeight="1">
      <c r="A101" s="34"/>
      <c r="B101" s="35"/>
      <c r="C101" s="187" t="s">
        <v>481</v>
      </c>
      <c r="D101" s="187" t="s">
        <v>129</v>
      </c>
      <c r="E101" s="188" t="s">
        <v>482</v>
      </c>
      <c r="F101" s="189" t="s">
        <v>483</v>
      </c>
      <c r="G101" s="190" t="s">
        <v>397</v>
      </c>
      <c r="H101" s="191">
        <v>4</v>
      </c>
      <c r="I101" s="328">
        <v>114.05</v>
      </c>
      <c r="J101" s="193">
        <f t="shared" si="10"/>
        <v>456.2</v>
      </c>
      <c r="K101" s="189" t="s">
        <v>19</v>
      </c>
      <c r="L101" s="39"/>
      <c r="M101" s="194" t="s">
        <v>19</v>
      </c>
      <c r="N101" s="195" t="s">
        <v>43</v>
      </c>
      <c r="O101" s="64"/>
      <c r="P101" s="196">
        <f t="shared" si="11"/>
        <v>0</v>
      </c>
      <c r="Q101" s="196">
        <v>0</v>
      </c>
      <c r="R101" s="196">
        <f t="shared" si="12"/>
        <v>0</v>
      </c>
      <c r="S101" s="196">
        <v>0</v>
      </c>
      <c r="T101" s="197">
        <f t="shared" si="13"/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98" t="s">
        <v>398</v>
      </c>
      <c r="AT101" s="198" t="s">
        <v>129</v>
      </c>
      <c r="AU101" s="198" t="s">
        <v>135</v>
      </c>
      <c r="AY101" s="17" t="s">
        <v>126</v>
      </c>
      <c r="BE101" s="199">
        <f t="shared" si="14"/>
        <v>0</v>
      </c>
      <c r="BF101" s="199">
        <f t="shared" si="15"/>
        <v>456.2</v>
      </c>
      <c r="BG101" s="199">
        <f t="shared" si="16"/>
        <v>0</v>
      </c>
      <c r="BH101" s="199">
        <f t="shared" si="17"/>
        <v>0</v>
      </c>
      <c r="BI101" s="199">
        <f t="shared" si="18"/>
        <v>0</v>
      </c>
      <c r="BJ101" s="17" t="s">
        <v>135</v>
      </c>
      <c r="BK101" s="199">
        <f t="shared" si="19"/>
        <v>456.2</v>
      </c>
      <c r="BL101" s="17" t="s">
        <v>398</v>
      </c>
      <c r="BM101" s="198" t="s">
        <v>484</v>
      </c>
    </row>
    <row r="102" spans="1:65" s="1" customFormat="1" ht="16.5" customHeight="1">
      <c r="A102" s="34"/>
      <c r="B102" s="35"/>
      <c r="C102" s="187" t="s">
        <v>485</v>
      </c>
      <c r="D102" s="187" t="s">
        <v>129</v>
      </c>
      <c r="E102" s="188" t="s">
        <v>486</v>
      </c>
      <c r="F102" s="189" t="s">
        <v>487</v>
      </c>
      <c r="G102" s="190" t="s">
        <v>397</v>
      </c>
      <c r="H102" s="191">
        <v>4</v>
      </c>
      <c r="I102" s="328">
        <v>143.32</v>
      </c>
      <c r="J102" s="193">
        <f t="shared" si="10"/>
        <v>573.28</v>
      </c>
      <c r="K102" s="189" t="s">
        <v>19</v>
      </c>
      <c r="L102" s="39"/>
      <c r="M102" s="194" t="s">
        <v>19</v>
      </c>
      <c r="N102" s="195" t="s">
        <v>43</v>
      </c>
      <c r="O102" s="64"/>
      <c r="P102" s="196">
        <f t="shared" si="11"/>
        <v>0</v>
      </c>
      <c r="Q102" s="196">
        <v>0</v>
      </c>
      <c r="R102" s="196">
        <f t="shared" si="12"/>
        <v>0</v>
      </c>
      <c r="S102" s="196">
        <v>0</v>
      </c>
      <c r="T102" s="197">
        <f t="shared" si="13"/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8" t="s">
        <v>398</v>
      </c>
      <c r="AT102" s="198" t="s">
        <v>129</v>
      </c>
      <c r="AU102" s="198" t="s">
        <v>135</v>
      </c>
      <c r="AY102" s="17" t="s">
        <v>126</v>
      </c>
      <c r="BE102" s="199">
        <f t="shared" si="14"/>
        <v>0</v>
      </c>
      <c r="BF102" s="199">
        <f t="shared" si="15"/>
        <v>573.28</v>
      </c>
      <c r="BG102" s="199">
        <f t="shared" si="16"/>
        <v>0</v>
      </c>
      <c r="BH102" s="199">
        <f t="shared" si="17"/>
        <v>0</v>
      </c>
      <c r="BI102" s="199">
        <f t="shared" si="18"/>
        <v>0</v>
      </c>
      <c r="BJ102" s="17" t="s">
        <v>135</v>
      </c>
      <c r="BK102" s="199">
        <f t="shared" si="19"/>
        <v>573.28</v>
      </c>
      <c r="BL102" s="17" t="s">
        <v>398</v>
      </c>
      <c r="BM102" s="198" t="s">
        <v>488</v>
      </c>
    </row>
    <row r="103" spans="1:65" s="1" customFormat="1" ht="16.5" customHeight="1">
      <c r="A103" s="34"/>
      <c r="B103" s="35"/>
      <c r="C103" s="187" t="s">
        <v>489</v>
      </c>
      <c r="D103" s="187" t="s">
        <v>129</v>
      </c>
      <c r="E103" s="188" t="s">
        <v>490</v>
      </c>
      <c r="F103" s="189" t="s">
        <v>491</v>
      </c>
      <c r="G103" s="190" t="s">
        <v>397</v>
      </c>
      <c r="H103" s="191">
        <v>4</v>
      </c>
      <c r="I103" s="328">
        <v>68.08</v>
      </c>
      <c r="J103" s="193">
        <f t="shared" si="10"/>
        <v>272.32</v>
      </c>
      <c r="K103" s="189" t="s">
        <v>19</v>
      </c>
      <c r="L103" s="39"/>
      <c r="M103" s="194" t="s">
        <v>19</v>
      </c>
      <c r="N103" s="195" t="s">
        <v>43</v>
      </c>
      <c r="O103" s="64"/>
      <c r="P103" s="196">
        <f t="shared" si="11"/>
        <v>0</v>
      </c>
      <c r="Q103" s="196">
        <v>0</v>
      </c>
      <c r="R103" s="196">
        <f t="shared" si="12"/>
        <v>0</v>
      </c>
      <c r="S103" s="196">
        <v>0</v>
      </c>
      <c r="T103" s="197">
        <f t="shared" si="13"/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98" t="s">
        <v>398</v>
      </c>
      <c r="AT103" s="198" t="s">
        <v>129</v>
      </c>
      <c r="AU103" s="198" t="s">
        <v>135</v>
      </c>
      <c r="AY103" s="17" t="s">
        <v>126</v>
      </c>
      <c r="BE103" s="199">
        <f t="shared" si="14"/>
        <v>0</v>
      </c>
      <c r="BF103" s="199">
        <f t="shared" si="15"/>
        <v>272.32</v>
      </c>
      <c r="BG103" s="199">
        <f t="shared" si="16"/>
        <v>0</v>
      </c>
      <c r="BH103" s="199">
        <f t="shared" si="17"/>
        <v>0</v>
      </c>
      <c r="BI103" s="199">
        <f t="shared" si="18"/>
        <v>0</v>
      </c>
      <c r="BJ103" s="17" t="s">
        <v>135</v>
      </c>
      <c r="BK103" s="199">
        <f t="shared" si="19"/>
        <v>272.32</v>
      </c>
      <c r="BL103" s="17" t="s">
        <v>398</v>
      </c>
      <c r="BM103" s="198" t="s">
        <v>492</v>
      </c>
    </row>
    <row r="104" spans="1:65" s="1" customFormat="1" ht="16.5" customHeight="1">
      <c r="A104" s="34"/>
      <c r="B104" s="35"/>
      <c r="C104" s="187" t="s">
        <v>493</v>
      </c>
      <c r="D104" s="187" t="s">
        <v>129</v>
      </c>
      <c r="E104" s="188" t="s">
        <v>494</v>
      </c>
      <c r="F104" s="189" t="s">
        <v>495</v>
      </c>
      <c r="G104" s="190" t="s">
        <v>397</v>
      </c>
      <c r="H104" s="191">
        <v>4</v>
      </c>
      <c r="I104" s="328">
        <v>460.39</v>
      </c>
      <c r="J104" s="193">
        <f t="shared" si="10"/>
        <v>1841.56</v>
      </c>
      <c r="K104" s="189" t="s">
        <v>19</v>
      </c>
      <c r="L104" s="39"/>
      <c r="M104" s="194" t="s">
        <v>19</v>
      </c>
      <c r="N104" s="195" t="s">
        <v>43</v>
      </c>
      <c r="O104" s="64"/>
      <c r="P104" s="196">
        <f t="shared" si="11"/>
        <v>0</v>
      </c>
      <c r="Q104" s="196">
        <v>0</v>
      </c>
      <c r="R104" s="196">
        <f t="shared" si="12"/>
        <v>0</v>
      </c>
      <c r="S104" s="196">
        <v>0</v>
      </c>
      <c r="T104" s="197">
        <f t="shared" si="13"/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98" t="s">
        <v>398</v>
      </c>
      <c r="AT104" s="198" t="s">
        <v>129</v>
      </c>
      <c r="AU104" s="198" t="s">
        <v>135</v>
      </c>
      <c r="AY104" s="17" t="s">
        <v>126</v>
      </c>
      <c r="BE104" s="199">
        <f t="shared" si="14"/>
        <v>0</v>
      </c>
      <c r="BF104" s="199">
        <f t="shared" si="15"/>
        <v>1841.56</v>
      </c>
      <c r="BG104" s="199">
        <f t="shared" si="16"/>
        <v>0</v>
      </c>
      <c r="BH104" s="199">
        <f t="shared" si="17"/>
        <v>0</v>
      </c>
      <c r="BI104" s="199">
        <f t="shared" si="18"/>
        <v>0</v>
      </c>
      <c r="BJ104" s="17" t="s">
        <v>135</v>
      </c>
      <c r="BK104" s="199">
        <f t="shared" si="19"/>
        <v>1841.56</v>
      </c>
      <c r="BL104" s="17" t="s">
        <v>398</v>
      </c>
      <c r="BM104" s="198" t="s">
        <v>496</v>
      </c>
    </row>
    <row r="105" spans="1:65" s="1" customFormat="1" ht="16.5" customHeight="1">
      <c r="A105" s="34"/>
      <c r="B105" s="35"/>
      <c r="C105" s="187" t="s">
        <v>497</v>
      </c>
      <c r="D105" s="187" t="s">
        <v>129</v>
      </c>
      <c r="E105" s="188" t="s">
        <v>498</v>
      </c>
      <c r="F105" s="189" t="s">
        <v>499</v>
      </c>
      <c r="G105" s="190" t="s">
        <v>397</v>
      </c>
      <c r="H105" s="191">
        <v>8</v>
      </c>
      <c r="I105" s="328">
        <v>150.02000000000001</v>
      </c>
      <c r="J105" s="193">
        <f t="shared" si="10"/>
        <v>1200.1600000000001</v>
      </c>
      <c r="K105" s="189" t="s">
        <v>19</v>
      </c>
      <c r="L105" s="39"/>
      <c r="M105" s="194" t="s">
        <v>19</v>
      </c>
      <c r="N105" s="195" t="s">
        <v>43</v>
      </c>
      <c r="O105" s="64"/>
      <c r="P105" s="196">
        <f t="shared" si="11"/>
        <v>0</v>
      </c>
      <c r="Q105" s="196">
        <v>0</v>
      </c>
      <c r="R105" s="196">
        <f t="shared" si="12"/>
        <v>0</v>
      </c>
      <c r="S105" s="196">
        <v>0</v>
      </c>
      <c r="T105" s="197">
        <f t="shared" si="13"/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8" t="s">
        <v>398</v>
      </c>
      <c r="AT105" s="198" t="s">
        <v>129</v>
      </c>
      <c r="AU105" s="198" t="s">
        <v>135</v>
      </c>
      <c r="AY105" s="17" t="s">
        <v>126</v>
      </c>
      <c r="BE105" s="199">
        <f t="shared" si="14"/>
        <v>0</v>
      </c>
      <c r="BF105" s="199">
        <f t="shared" si="15"/>
        <v>1200.1600000000001</v>
      </c>
      <c r="BG105" s="199">
        <f t="shared" si="16"/>
        <v>0</v>
      </c>
      <c r="BH105" s="199">
        <f t="shared" si="17"/>
        <v>0</v>
      </c>
      <c r="BI105" s="199">
        <f t="shared" si="18"/>
        <v>0</v>
      </c>
      <c r="BJ105" s="17" t="s">
        <v>135</v>
      </c>
      <c r="BK105" s="199">
        <f t="shared" si="19"/>
        <v>1200.1600000000001</v>
      </c>
      <c r="BL105" s="17" t="s">
        <v>398</v>
      </c>
      <c r="BM105" s="198" t="s">
        <v>500</v>
      </c>
    </row>
    <row r="106" spans="1:65" s="1" customFormat="1" ht="16.5" customHeight="1">
      <c r="A106" s="34"/>
      <c r="B106" s="35"/>
      <c r="C106" s="187" t="s">
        <v>501</v>
      </c>
      <c r="D106" s="187" t="s">
        <v>129</v>
      </c>
      <c r="E106" s="188" t="s">
        <v>502</v>
      </c>
      <c r="F106" s="189" t="s">
        <v>503</v>
      </c>
      <c r="G106" s="190" t="s">
        <v>397</v>
      </c>
      <c r="H106" s="191">
        <v>12</v>
      </c>
      <c r="I106" s="328">
        <v>132.96</v>
      </c>
      <c r="J106" s="193">
        <f t="shared" si="10"/>
        <v>1595.52</v>
      </c>
      <c r="K106" s="189" t="s">
        <v>19</v>
      </c>
      <c r="L106" s="39"/>
      <c r="M106" s="194" t="s">
        <v>19</v>
      </c>
      <c r="N106" s="195" t="s">
        <v>43</v>
      </c>
      <c r="O106" s="64"/>
      <c r="P106" s="196">
        <f t="shared" si="11"/>
        <v>0</v>
      </c>
      <c r="Q106" s="196">
        <v>0</v>
      </c>
      <c r="R106" s="196">
        <f t="shared" si="12"/>
        <v>0</v>
      </c>
      <c r="S106" s="196">
        <v>0</v>
      </c>
      <c r="T106" s="197">
        <f t="shared" si="13"/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98" t="s">
        <v>398</v>
      </c>
      <c r="AT106" s="198" t="s">
        <v>129</v>
      </c>
      <c r="AU106" s="198" t="s">
        <v>135</v>
      </c>
      <c r="AY106" s="17" t="s">
        <v>126</v>
      </c>
      <c r="BE106" s="199">
        <f t="shared" si="14"/>
        <v>0</v>
      </c>
      <c r="BF106" s="199">
        <f t="shared" si="15"/>
        <v>1595.52</v>
      </c>
      <c r="BG106" s="199">
        <f t="shared" si="16"/>
        <v>0</v>
      </c>
      <c r="BH106" s="199">
        <f t="shared" si="17"/>
        <v>0</v>
      </c>
      <c r="BI106" s="199">
        <f t="shared" si="18"/>
        <v>0</v>
      </c>
      <c r="BJ106" s="17" t="s">
        <v>135</v>
      </c>
      <c r="BK106" s="199">
        <f t="shared" si="19"/>
        <v>1595.52</v>
      </c>
      <c r="BL106" s="17" t="s">
        <v>398</v>
      </c>
      <c r="BM106" s="198" t="s">
        <v>504</v>
      </c>
    </row>
    <row r="107" spans="1:65" s="1" customFormat="1" ht="16.5" customHeight="1">
      <c r="A107" s="34"/>
      <c r="B107" s="35"/>
      <c r="C107" s="187" t="s">
        <v>505</v>
      </c>
      <c r="D107" s="187" t="s">
        <v>129</v>
      </c>
      <c r="E107" s="188" t="s">
        <v>506</v>
      </c>
      <c r="F107" s="189" t="s">
        <v>507</v>
      </c>
      <c r="G107" s="190" t="s">
        <v>397</v>
      </c>
      <c r="H107" s="191">
        <v>80</v>
      </c>
      <c r="I107" s="328">
        <v>126.89</v>
      </c>
      <c r="J107" s="193">
        <f t="shared" si="10"/>
        <v>10151.200000000001</v>
      </c>
      <c r="K107" s="189" t="s">
        <v>19</v>
      </c>
      <c r="L107" s="39"/>
      <c r="M107" s="194" t="s">
        <v>19</v>
      </c>
      <c r="N107" s="195" t="s">
        <v>43</v>
      </c>
      <c r="O107" s="64"/>
      <c r="P107" s="196">
        <f t="shared" si="11"/>
        <v>0</v>
      </c>
      <c r="Q107" s="196">
        <v>0</v>
      </c>
      <c r="R107" s="196">
        <f t="shared" si="12"/>
        <v>0</v>
      </c>
      <c r="S107" s="196">
        <v>0</v>
      </c>
      <c r="T107" s="197">
        <f t="shared" si="13"/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98" t="s">
        <v>398</v>
      </c>
      <c r="AT107" s="198" t="s">
        <v>129</v>
      </c>
      <c r="AU107" s="198" t="s">
        <v>135</v>
      </c>
      <c r="AY107" s="17" t="s">
        <v>126</v>
      </c>
      <c r="BE107" s="199">
        <f t="shared" si="14"/>
        <v>0</v>
      </c>
      <c r="BF107" s="199">
        <f t="shared" si="15"/>
        <v>10151.200000000001</v>
      </c>
      <c r="BG107" s="199">
        <f t="shared" si="16"/>
        <v>0</v>
      </c>
      <c r="BH107" s="199">
        <f t="shared" si="17"/>
        <v>0</v>
      </c>
      <c r="BI107" s="199">
        <f t="shared" si="18"/>
        <v>0</v>
      </c>
      <c r="BJ107" s="17" t="s">
        <v>135</v>
      </c>
      <c r="BK107" s="199">
        <f t="shared" si="19"/>
        <v>10151.200000000001</v>
      </c>
      <c r="BL107" s="17" t="s">
        <v>398</v>
      </c>
      <c r="BM107" s="198" t="s">
        <v>508</v>
      </c>
    </row>
    <row r="108" spans="1:65" s="1" customFormat="1" ht="16.5" customHeight="1">
      <c r="A108" s="34"/>
      <c r="B108" s="35"/>
      <c r="C108" s="187" t="s">
        <v>509</v>
      </c>
      <c r="D108" s="187" t="s">
        <v>129</v>
      </c>
      <c r="E108" s="188" t="s">
        <v>510</v>
      </c>
      <c r="F108" s="189" t="s">
        <v>511</v>
      </c>
      <c r="G108" s="190" t="s">
        <v>397</v>
      </c>
      <c r="H108" s="191">
        <v>6</v>
      </c>
      <c r="I108" s="328">
        <v>749.76</v>
      </c>
      <c r="J108" s="193">
        <f t="shared" si="10"/>
        <v>4498.5600000000004</v>
      </c>
      <c r="K108" s="189" t="s">
        <v>19</v>
      </c>
      <c r="L108" s="39"/>
      <c r="M108" s="194" t="s">
        <v>19</v>
      </c>
      <c r="N108" s="195" t="s">
        <v>43</v>
      </c>
      <c r="O108" s="64"/>
      <c r="P108" s="196">
        <f t="shared" si="11"/>
        <v>0</v>
      </c>
      <c r="Q108" s="196">
        <v>0</v>
      </c>
      <c r="R108" s="196">
        <f t="shared" si="12"/>
        <v>0</v>
      </c>
      <c r="S108" s="196">
        <v>0</v>
      </c>
      <c r="T108" s="197">
        <f t="shared" si="13"/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98" t="s">
        <v>398</v>
      </c>
      <c r="AT108" s="198" t="s">
        <v>129</v>
      </c>
      <c r="AU108" s="198" t="s">
        <v>135</v>
      </c>
      <c r="AY108" s="17" t="s">
        <v>126</v>
      </c>
      <c r="BE108" s="199">
        <f t="shared" si="14"/>
        <v>0</v>
      </c>
      <c r="BF108" s="199">
        <f t="shared" si="15"/>
        <v>4498.5600000000004</v>
      </c>
      <c r="BG108" s="199">
        <f t="shared" si="16"/>
        <v>0</v>
      </c>
      <c r="BH108" s="199">
        <f t="shared" si="17"/>
        <v>0</v>
      </c>
      <c r="BI108" s="199">
        <f t="shared" si="18"/>
        <v>0</v>
      </c>
      <c r="BJ108" s="17" t="s">
        <v>135</v>
      </c>
      <c r="BK108" s="199">
        <f t="shared" si="19"/>
        <v>4498.5600000000004</v>
      </c>
      <c r="BL108" s="17" t="s">
        <v>398</v>
      </c>
      <c r="BM108" s="198" t="s">
        <v>512</v>
      </c>
    </row>
    <row r="109" spans="1:65" s="1" customFormat="1" ht="16.5" customHeight="1">
      <c r="A109" s="34"/>
      <c r="B109" s="35"/>
      <c r="C109" s="187" t="s">
        <v>513</v>
      </c>
      <c r="D109" s="187" t="s">
        <v>129</v>
      </c>
      <c r="E109" s="188" t="s">
        <v>514</v>
      </c>
      <c r="F109" s="189" t="s">
        <v>515</v>
      </c>
      <c r="G109" s="190" t="s">
        <v>198</v>
      </c>
      <c r="H109" s="191">
        <v>1</v>
      </c>
      <c r="I109" s="328">
        <v>12994.8</v>
      </c>
      <c r="J109" s="193">
        <f t="shared" si="10"/>
        <v>12994.8</v>
      </c>
      <c r="K109" s="189" t="s">
        <v>19</v>
      </c>
      <c r="L109" s="39"/>
      <c r="M109" s="243" t="s">
        <v>19</v>
      </c>
      <c r="N109" s="244" t="s">
        <v>43</v>
      </c>
      <c r="O109" s="245"/>
      <c r="P109" s="246">
        <f t="shared" si="11"/>
        <v>0</v>
      </c>
      <c r="Q109" s="246">
        <v>0</v>
      </c>
      <c r="R109" s="246">
        <f t="shared" si="12"/>
        <v>0</v>
      </c>
      <c r="S109" s="246">
        <v>0</v>
      </c>
      <c r="T109" s="247">
        <f t="shared" si="13"/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8" t="s">
        <v>398</v>
      </c>
      <c r="AT109" s="198" t="s">
        <v>129</v>
      </c>
      <c r="AU109" s="198" t="s">
        <v>135</v>
      </c>
      <c r="AY109" s="17" t="s">
        <v>126</v>
      </c>
      <c r="BE109" s="199">
        <f t="shared" si="14"/>
        <v>0</v>
      </c>
      <c r="BF109" s="199">
        <f t="shared" si="15"/>
        <v>12994.8</v>
      </c>
      <c r="BG109" s="199">
        <f t="shared" si="16"/>
        <v>0</v>
      </c>
      <c r="BH109" s="199">
        <f t="shared" si="17"/>
        <v>0</v>
      </c>
      <c r="BI109" s="199">
        <f t="shared" si="18"/>
        <v>0</v>
      </c>
      <c r="BJ109" s="17" t="s">
        <v>135</v>
      </c>
      <c r="BK109" s="199">
        <f t="shared" si="19"/>
        <v>12994.8</v>
      </c>
      <c r="BL109" s="17" t="s">
        <v>398</v>
      </c>
      <c r="BM109" s="198" t="s">
        <v>516</v>
      </c>
    </row>
    <row r="110" spans="1:65" s="1" customFormat="1" ht="7" customHeight="1">
      <c r="A110" s="34"/>
      <c r="B110" s="47"/>
      <c r="C110" s="48"/>
      <c r="D110" s="48"/>
      <c r="E110" s="48"/>
      <c r="F110" s="48"/>
      <c r="G110" s="48"/>
      <c r="H110" s="48"/>
      <c r="I110" s="136"/>
      <c r="J110" s="48"/>
      <c r="K110" s="48"/>
      <c r="L110" s="39"/>
      <c r="M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</sheetData>
  <sheetProtection password="CC35" sheet="1" objects="1" scenarios="1" formatColumns="0" formatRows="0" autoFilter="0"/>
  <autoFilter ref="C81:K109" xr:uid="{00000000-0009-0000-0000-000004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65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18"/>
  <sheetViews>
    <sheetView showGridLines="0" zoomScale="110" zoomScaleNormal="110" workbookViewId="0"/>
  </sheetViews>
  <sheetFormatPr baseColWidth="10" defaultColWidth="8.75" defaultRowHeight="11"/>
  <cols>
    <col min="1" max="1" width="8.25" style="248" customWidth="1"/>
    <col min="2" max="2" width="1.75" style="248" customWidth="1"/>
    <col min="3" max="4" width="5" style="248" customWidth="1"/>
    <col min="5" max="5" width="11.75" style="248" customWidth="1"/>
    <col min="6" max="6" width="9.25" style="248" customWidth="1"/>
    <col min="7" max="7" width="5" style="248" customWidth="1"/>
    <col min="8" max="8" width="77.75" style="248" customWidth="1"/>
    <col min="9" max="10" width="20" style="248" customWidth="1"/>
    <col min="11" max="11" width="1.75" style="248" customWidth="1"/>
  </cols>
  <sheetData>
    <row r="1" spans="2:1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5" customFormat="1" ht="45" customHeight="1">
      <c r="B3" s="252"/>
      <c r="C3" s="380" t="s">
        <v>517</v>
      </c>
      <c r="D3" s="380"/>
      <c r="E3" s="380"/>
      <c r="F3" s="380"/>
      <c r="G3" s="380"/>
      <c r="H3" s="380"/>
      <c r="I3" s="380"/>
      <c r="J3" s="380"/>
      <c r="K3" s="253"/>
    </row>
    <row r="4" spans="2:11" ht="25.5" customHeight="1">
      <c r="B4" s="254"/>
      <c r="C4" s="386" t="s">
        <v>518</v>
      </c>
      <c r="D4" s="386"/>
      <c r="E4" s="386"/>
      <c r="F4" s="386"/>
      <c r="G4" s="386"/>
      <c r="H4" s="386"/>
      <c r="I4" s="386"/>
      <c r="J4" s="386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84" t="s">
        <v>519</v>
      </c>
      <c r="D6" s="384"/>
      <c r="E6" s="384"/>
      <c r="F6" s="384"/>
      <c r="G6" s="384"/>
      <c r="H6" s="384"/>
      <c r="I6" s="384"/>
      <c r="J6" s="384"/>
      <c r="K6" s="255"/>
    </row>
    <row r="7" spans="2:11" ht="15" customHeight="1">
      <c r="B7" s="258"/>
      <c r="C7" s="384" t="s">
        <v>520</v>
      </c>
      <c r="D7" s="384"/>
      <c r="E7" s="384"/>
      <c r="F7" s="384"/>
      <c r="G7" s="384"/>
      <c r="H7" s="384"/>
      <c r="I7" s="384"/>
      <c r="J7" s="384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84" t="s">
        <v>521</v>
      </c>
      <c r="D9" s="384"/>
      <c r="E9" s="384"/>
      <c r="F9" s="384"/>
      <c r="G9" s="384"/>
      <c r="H9" s="384"/>
      <c r="I9" s="384"/>
      <c r="J9" s="384"/>
      <c r="K9" s="255"/>
    </row>
    <row r="10" spans="2:11" ht="15" customHeight="1">
      <c r="B10" s="258"/>
      <c r="C10" s="257"/>
      <c r="D10" s="384" t="s">
        <v>522</v>
      </c>
      <c r="E10" s="384"/>
      <c r="F10" s="384"/>
      <c r="G10" s="384"/>
      <c r="H10" s="384"/>
      <c r="I10" s="384"/>
      <c r="J10" s="384"/>
      <c r="K10" s="255"/>
    </row>
    <row r="11" spans="2:11" ht="15" customHeight="1">
      <c r="B11" s="258"/>
      <c r="C11" s="259"/>
      <c r="D11" s="384" t="s">
        <v>523</v>
      </c>
      <c r="E11" s="384"/>
      <c r="F11" s="384"/>
      <c r="G11" s="384"/>
      <c r="H11" s="384"/>
      <c r="I11" s="384"/>
      <c r="J11" s="384"/>
      <c r="K11" s="255"/>
    </row>
    <row r="12" spans="2:1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ht="15" customHeight="1">
      <c r="B13" s="258"/>
      <c r="C13" s="259"/>
      <c r="D13" s="260" t="s">
        <v>524</v>
      </c>
      <c r="E13" s="257"/>
      <c r="F13" s="257"/>
      <c r="G13" s="257"/>
      <c r="H13" s="257"/>
      <c r="I13" s="257"/>
      <c r="J13" s="257"/>
      <c r="K13" s="255"/>
    </row>
    <row r="14" spans="2:1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ht="15" customHeight="1">
      <c r="B15" s="258"/>
      <c r="C15" s="259"/>
      <c r="D15" s="384" t="s">
        <v>525</v>
      </c>
      <c r="E15" s="384"/>
      <c r="F15" s="384"/>
      <c r="G15" s="384"/>
      <c r="H15" s="384"/>
      <c r="I15" s="384"/>
      <c r="J15" s="384"/>
      <c r="K15" s="255"/>
    </row>
    <row r="16" spans="2:11" ht="15" customHeight="1">
      <c r="B16" s="258"/>
      <c r="C16" s="259"/>
      <c r="D16" s="384" t="s">
        <v>526</v>
      </c>
      <c r="E16" s="384"/>
      <c r="F16" s="384"/>
      <c r="G16" s="384"/>
      <c r="H16" s="384"/>
      <c r="I16" s="384"/>
      <c r="J16" s="384"/>
      <c r="K16" s="255"/>
    </row>
    <row r="17" spans="2:11" ht="15" customHeight="1">
      <c r="B17" s="258"/>
      <c r="C17" s="259"/>
      <c r="D17" s="384" t="s">
        <v>527</v>
      </c>
      <c r="E17" s="384"/>
      <c r="F17" s="384"/>
      <c r="G17" s="384"/>
      <c r="H17" s="384"/>
      <c r="I17" s="384"/>
      <c r="J17" s="384"/>
      <c r="K17" s="255"/>
    </row>
    <row r="18" spans="2:11" ht="15" customHeight="1">
      <c r="B18" s="258"/>
      <c r="C18" s="259"/>
      <c r="D18" s="259"/>
      <c r="E18" s="261" t="s">
        <v>78</v>
      </c>
      <c r="F18" s="384" t="s">
        <v>528</v>
      </c>
      <c r="G18" s="384"/>
      <c r="H18" s="384"/>
      <c r="I18" s="384"/>
      <c r="J18" s="384"/>
      <c r="K18" s="255"/>
    </row>
    <row r="19" spans="2:11" ht="15" customHeight="1">
      <c r="B19" s="258"/>
      <c r="C19" s="259"/>
      <c r="D19" s="259"/>
      <c r="E19" s="261" t="s">
        <v>529</v>
      </c>
      <c r="F19" s="384" t="s">
        <v>530</v>
      </c>
      <c r="G19" s="384"/>
      <c r="H19" s="384"/>
      <c r="I19" s="384"/>
      <c r="J19" s="384"/>
      <c r="K19" s="255"/>
    </row>
    <row r="20" spans="2:11" ht="15" customHeight="1">
      <c r="B20" s="258"/>
      <c r="C20" s="259"/>
      <c r="D20" s="259"/>
      <c r="E20" s="261" t="s">
        <v>531</v>
      </c>
      <c r="F20" s="384" t="s">
        <v>532</v>
      </c>
      <c r="G20" s="384"/>
      <c r="H20" s="384"/>
      <c r="I20" s="384"/>
      <c r="J20" s="384"/>
      <c r="K20" s="255"/>
    </row>
    <row r="21" spans="2:11" ht="15" customHeight="1">
      <c r="B21" s="258"/>
      <c r="C21" s="259"/>
      <c r="D21" s="259"/>
      <c r="E21" s="261" t="s">
        <v>533</v>
      </c>
      <c r="F21" s="384" t="s">
        <v>534</v>
      </c>
      <c r="G21" s="384"/>
      <c r="H21" s="384"/>
      <c r="I21" s="384"/>
      <c r="J21" s="384"/>
      <c r="K21" s="255"/>
    </row>
    <row r="22" spans="2:11" ht="15" customHeight="1">
      <c r="B22" s="258"/>
      <c r="C22" s="259"/>
      <c r="D22" s="259"/>
      <c r="E22" s="261" t="s">
        <v>391</v>
      </c>
      <c r="F22" s="384" t="s">
        <v>392</v>
      </c>
      <c r="G22" s="384"/>
      <c r="H22" s="384"/>
      <c r="I22" s="384"/>
      <c r="J22" s="384"/>
      <c r="K22" s="255"/>
    </row>
    <row r="23" spans="2:11" ht="15" customHeight="1">
      <c r="B23" s="258"/>
      <c r="C23" s="259"/>
      <c r="D23" s="259"/>
      <c r="E23" s="261" t="s">
        <v>535</v>
      </c>
      <c r="F23" s="384" t="s">
        <v>536</v>
      </c>
      <c r="G23" s="384"/>
      <c r="H23" s="384"/>
      <c r="I23" s="384"/>
      <c r="J23" s="384"/>
      <c r="K23" s="255"/>
    </row>
    <row r="24" spans="2:1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ht="15" customHeight="1">
      <c r="B25" s="258"/>
      <c r="C25" s="384" t="s">
        <v>537</v>
      </c>
      <c r="D25" s="384"/>
      <c r="E25" s="384"/>
      <c r="F25" s="384"/>
      <c r="G25" s="384"/>
      <c r="H25" s="384"/>
      <c r="I25" s="384"/>
      <c r="J25" s="384"/>
      <c r="K25" s="255"/>
    </row>
    <row r="26" spans="2:11" ht="15" customHeight="1">
      <c r="B26" s="258"/>
      <c r="C26" s="384" t="s">
        <v>538</v>
      </c>
      <c r="D26" s="384"/>
      <c r="E26" s="384"/>
      <c r="F26" s="384"/>
      <c r="G26" s="384"/>
      <c r="H26" s="384"/>
      <c r="I26" s="384"/>
      <c r="J26" s="384"/>
      <c r="K26" s="255"/>
    </row>
    <row r="27" spans="2:11" ht="15" customHeight="1">
      <c r="B27" s="258"/>
      <c r="C27" s="257"/>
      <c r="D27" s="384" t="s">
        <v>539</v>
      </c>
      <c r="E27" s="384"/>
      <c r="F27" s="384"/>
      <c r="G27" s="384"/>
      <c r="H27" s="384"/>
      <c r="I27" s="384"/>
      <c r="J27" s="384"/>
      <c r="K27" s="255"/>
    </row>
    <row r="28" spans="2:11" ht="15" customHeight="1">
      <c r="B28" s="258"/>
      <c r="C28" s="259"/>
      <c r="D28" s="384" t="s">
        <v>540</v>
      </c>
      <c r="E28" s="384"/>
      <c r="F28" s="384"/>
      <c r="G28" s="384"/>
      <c r="H28" s="384"/>
      <c r="I28" s="384"/>
      <c r="J28" s="384"/>
      <c r="K28" s="255"/>
    </row>
    <row r="29" spans="2:1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ht="15" customHeight="1">
      <c r="B30" s="258"/>
      <c r="C30" s="259"/>
      <c r="D30" s="384" t="s">
        <v>541</v>
      </c>
      <c r="E30" s="384"/>
      <c r="F30" s="384"/>
      <c r="G30" s="384"/>
      <c r="H30" s="384"/>
      <c r="I30" s="384"/>
      <c r="J30" s="384"/>
      <c r="K30" s="255"/>
    </row>
    <row r="31" spans="2:11" ht="15" customHeight="1">
      <c r="B31" s="258"/>
      <c r="C31" s="259"/>
      <c r="D31" s="384" t="s">
        <v>542</v>
      </c>
      <c r="E31" s="384"/>
      <c r="F31" s="384"/>
      <c r="G31" s="384"/>
      <c r="H31" s="384"/>
      <c r="I31" s="384"/>
      <c r="J31" s="384"/>
      <c r="K31" s="255"/>
    </row>
    <row r="32" spans="2:1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ht="15" customHeight="1">
      <c r="B33" s="258"/>
      <c r="C33" s="259"/>
      <c r="D33" s="384" t="s">
        <v>543</v>
      </c>
      <c r="E33" s="384"/>
      <c r="F33" s="384"/>
      <c r="G33" s="384"/>
      <c r="H33" s="384"/>
      <c r="I33" s="384"/>
      <c r="J33" s="384"/>
      <c r="K33" s="255"/>
    </row>
    <row r="34" spans="2:11" ht="15" customHeight="1">
      <c r="B34" s="258"/>
      <c r="C34" s="259"/>
      <c r="D34" s="384" t="s">
        <v>544</v>
      </c>
      <c r="E34" s="384"/>
      <c r="F34" s="384"/>
      <c r="G34" s="384"/>
      <c r="H34" s="384"/>
      <c r="I34" s="384"/>
      <c r="J34" s="384"/>
      <c r="K34" s="255"/>
    </row>
    <row r="35" spans="2:11" ht="15" customHeight="1">
      <c r="B35" s="258"/>
      <c r="C35" s="259"/>
      <c r="D35" s="384" t="s">
        <v>545</v>
      </c>
      <c r="E35" s="384"/>
      <c r="F35" s="384"/>
      <c r="G35" s="384"/>
      <c r="H35" s="384"/>
      <c r="I35" s="384"/>
      <c r="J35" s="384"/>
      <c r="K35" s="255"/>
    </row>
    <row r="36" spans="2:11" ht="15" customHeight="1">
      <c r="B36" s="258"/>
      <c r="C36" s="259"/>
      <c r="D36" s="257"/>
      <c r="E36" s="260" t="s">
        <v>112</v>
      </c>
      <c r="F36" s="257"/>
      <c r="G36" s="384" t="s">
        <v>546</v>
      </c>
      <c r="H36" s="384"/>
      <c r="I36" s="384"/>
      <c r="J36" s="384"/>
      <c r="K36" s="255"/>
    </row>
    <row r="37" spans="2:11" ht="30.75" customHeight="1">
      <c r="B37" s="258"/>
      <c r="C37" s="259"/>
      <c r="D37" s="257"/>
      <c r="E37" s="260" t="s">
        <v>547</v>
      </c>
      <c r="F37" s="257"/>
      <c r="G37" s="384" t="s">
        <v>548</v>
      </c>
      <c r="H37" s="384"/>
      <c r="I37" s="384"/>
      <c r="J37" s="384"/>
      <c r="K37" s="255"/>
    </row>
    <row r="38" spans="2:11" ht="15" customHeight="1">
      <c r="B38" s="258"/>
      <c r="C38" s="259"/>
      <c r="D38" s="257"/>
      <c r="E38" s="260" t="s">
        <v>52</v>
      </c>
      <c r="F38" s="257"/>
      <c r="G38" s="384" t="s">
        <v>549</v>
      </c>
      <c r="H38" s="384"/>
      <c r="I38" s="384"/>
      <c r="J38" s="384"/>
      <c r="K38" s="255"/>
    </row>
    <row r="39" spans="2:11" ht="15" customHeight="1">
      <c r="B39" s="258"/>
      <c r="C39" s="259"/>
      <c r="D39" s="257"/>
      <c r="E39" s="260" t="s">
        <v>53</v>
      </c>
      <c r="F39" s="257"/>
      <c r="G39" s="384" t="s">
        <v>550</v>
      </c>
      <c r="H39" s="384"/>
      <c r="I39" s="384"/>
      <c r="J39" s="384"/>
      <c r="K39" s="255"/>
    </row>
    <row r="40" spans="2:11" ht="15" customHeight="1">
      <c r="B40" s="258"/>
      <c r="C40" s="259"/>
      <c r="D40" s="257"/>
      <c r="E40" s="260" t="s">
        <v>113</v>
      </c>
      <c r="F40" s="257"/>
      <c r="G40" s="384" t="s">
        <v>551</v>
      </c>
      <c r="H40" s="384"/>
      <c r="I40" s="384"/>
      <c r="J40" s="384"/>
      <c r="K40" s="255"/>
    </row>
    <row r="41" spans="2:11" ht="15" customHeight="1">
      <c r="B41" s="258"/>
      <c r="C41" s="259"/>
      <c r="D41" s="257"/>
      <c r="E41" s="260" t="s">
        <v>114</v>
      </c>
      <c r="F41" s="257"/>
      <c r="G41" s="384" t="s">
        <v>552</v>
      </c>
      <c r="H41" s="384"/>
      <c r="I41" s="384"/>
      <c r="J41" s="384"/>
      <c r="K41" s="255"/>
    </row>
    <row r="42" spans="2:11" ht="15" customHeight="1">
      <c r="B42" s="258"/>
      <c r="C42" s="259"/>
      <c r="D42" s="257"/>
      <c r="E42" s="260" t="s">
        <v>553</v>
      </c>
      <c r="F42" s="257"/>
      <c r="G42" s="384" t="s">
        <v>554</v>
      </c>
      <c r="H42" s="384"/>
      <c r="I42" s="384"/>
      <c r="J42" s="384"/>
      <c r="K42" s="255"/>
    </row>
    <row r="43" spans="2:11" ht="15" customHeight="1">
      <c r="B43" s="258"/>
      <c r="C43" s="259"/>
      <c r="D43" s="257"/>
      <c r="E43" s="260"/>
      <c r="F43" s="257"/>
      <c r="G43" s="384" t="s">
        <v>555</v>
      </c>
      <c r="H43" s="384"/>
      <c r="I43" s="384"/>
      <c r="J43" s="384"/>
      <c r="K43" s="255"/>
    </row>
    <row r="44" spans="2:11" ht="15" customHeight="1">
      <c r="B44" s="258"/>
      <c r="C44" s="259"/>
      <c r="D44" s="257"/>
      <c r="E44" s="260" t="s">
        <v>556</v>
      </c>
      <c r="F44" s="257"/>
      <c r="G44" s="384" t="s">
        <v>557</v>
      </c>
      <c r="H44" s="384"/>
      <c r="I44" s="384"/>
      <c r="J44" s="384"/>
      <c r="K44" s="255"/>
    </row>
    <row r="45" spans="2:11" ht="15" customHeight="1">
      <c r="B45" s="258"/>
      <c r="C45" s="259"/>
      <c r="D45" s="257"/>
      <c r="E45" s="260" t="s">
        <v>116</v>
      </c>
      <c r="F45" s="257"/>
      <c r="G45" s="384" t="s">
        <v>558</v>
      </c>
      <c r="H45" s="384"/>
      <c r="I45" s="384"/>
      <c r="J45" s="384"/>
      <c r="K45" s="255"/>
    </row>
    <row r="46" spans="2:1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ht="15" customHeight="1">
      <c r="B47" s="258"/>
      <c r="C47" s="259"/>
      <c r="D47" s="384" t="s">
        <v>559</v>
      </c>
      <c r="E47" s="384"/>
      <c r="F47" s="384"/>
      <c r="G47" s="384"/>
      <c r="H47" s="384"/>
      <c r="I47" s="384"/>
      <c r="J47" s="384"/>
      <c r="K47" s="255"/>
    </row>
    <row r="48" spans="2:11" ht="15" customHeight="1">
      <c r="B48" s="258"/>
      <c r="C48" s="259"/>
      <c r="D48" s="259"/>
      <c r="E48" s="384" t="s">
        <v>560</v>
      </c>
      <c r="F48" s="384"/>
      <c r="G48" s="384"/>
      <c r="H48" s="384"/>
      <c r="I48" s="384"/>
      <c r="J48" s="384"/>
      <c r="K48" s="255"/>
    </row>
    <row r="49" spans="2:11" ht="15" customHeight="1">
      <c r="B49" s="258"/>
      <c r="C49" s="259"/>
      <c r="D49" s="259"/>
      <c r="E49" s="384" t="s">
        <v>561</v>
      </c>
      <c r="F49" s="384"/>
      <c r="G49" s="384"/>
      <c r="H49" s="384"/>
      <c r="I49" s="384"/>
      <c r="J49" s="384"/>
      <c r="K49" s="255"/>
    </row>
    <row r="50" spans="2:11" ht="15" customHeight="1">
      <c r="B50" s="258"/>
      <c r="C50" s="259"/>
      <c r="D50" s="259"/>
      <c r="E50" s="384" t="s">
        <v>562</v>
      </c>
      <c r="F50" s="384"/>
      <c r="G50" s="384"/>
      <c r="H50" s="384"/>
      <c r="I50" s="384"/>
      <c r="J50" s="384"/>
      <c r="K50" s="255"/>
    </row>
    <row r="51" spans="2:11" ht="15" customHeight="1">
      <c r="B51" s="258"/>
      <c r="C51" s="259"/>
      <c r="D51" s="384" t="s">
        <v>563</v>
      </c>
      <c r="E51" s="384"/>
      <c r="F51" s="384"/>
      <c r="G51" s="384"/>
      <c r="H51" s="384"/>
      <c r="I51" s="384"/>
      <c r="J51" s="384"/>
      <c r="K51" s="255"/>
    </row>
    <row r="52" spans="2:11" ht="25.5" customHeight="1">
      <c r="B52" s="254"/>
      <c r="C52" s="386" t="s">
        <v>564</v>
      </c>
      <c r="D52" s="386"/>
      <c r="E52" s="386"/>
      <c r="F52" s="386"/>
      <c r="G52" s="386"/>
      <c r="H52" s="386"/>
      <c r="I52" s="386"/>
      <c r="J52" s="386"/>
      <c r="K52" s="255"/>
    </row>
    <row r="53" spans="2:11" ht="5.25" customHeight="1">
      <c r="B53" s="254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ht="15" customHeight="1">
      <c r="B54" s="254"/>
      <c r="C54" s="384" t="s">
        <v>565</v>
      </c>
      <c r="D54" s="384"/>
      <c r="E54" s="384"/>
      <c r="F54" s="384"/>
      <c r="G54" s="384"/>
      <c r="H54" s="384"/>
      <c r="I54" s="384"/>
      <c r="J54" s="384"/>
      <c r="K54" s="255"/>
    </row>
    <row r="55" spans="2:11" ht="15" customHeight="1">
      <c r="B55" s="254"/>
      <c r="C55" s="384" t="s">
        <v>566</v>
      </c>
      <c r="D55" s="384"/>
      <c r="E55" s="384"/>
      <c r="F55" s="384"/>
      <c r="G55" s="384"/>
      <c r="H55" s="384"/>
      <c r="I55" s="384"/>
      <c r="J55" s="384"/>
      <c r="K55" s="255"/>
    </row>
    <row r="56" spans="2:11" ht="12.75" customHeight="1">
      <c r="B56" s="254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ht="15" customHeight="1">
      <c r="B57" s="254"/>
      <c r="C57" s="384" t="s">
        <v>567</v>
      </c>
      <c r="D57" s="384"/>
      <c r="E57" s="384"/>
      <c r="F57" s="384"/>
      <c r="G57" s="384"/>
      <c r="H57" s="384"/>
      <c r="I57" s="384"/>
      <c r="J57" s="384"/>
      <c r="K57" s="255"/>
    </row>
    <row r="58" spans="2:11" ht="15" customHeight="1">
      <c r="B58" s="254"/>
      <c r="C58" s="259"/>
      <c r="D58" s="384" t="s">
        <v>568</v>
      </c>
      <c r="E58" s="384"/>
      <c r="F58" s="384"/>
      <c r="G58" s="384"/>
      <c r="H58" s="384"/>
      <c r="I58" s="384"/>
      <c r="J58" s="384"/>
      <c r="K58" s="255"/>
    </row>
    <row r="59" spans="2:11" ht="15" customHeight="1">
      <c r="B59" s="254"/>
      <c r="C59" s="259"/>
      <c r="D59" s="384" t="s">
        <v>569</v>
      </c>
      <c r="E59" s="384"/>
      <c r="F59" s="384"/>
      <c r="G59" s="384"/>
      <c r="H59" s="384"/>
      <c r="I59" s="384"/>
      <c r="J59" s="384"/>
      <c r="K59" s="255"/>
    </row>
    <row r="60" spans="2:11" ht="15" customHeight="1">
      <c r="B60" s="254"/>
      <c r="C60" s="259"/>
      <c r="D60" s="384" t="s">
        <v>570</v>
      </c>
      <c r="E60" s="384"/>
      <c r="F60" s="384"/>
      <c r="G60" s="384"/>
      <c r="H60" s="384"/>
      <c r="I60" s="384"/>
      <c r="J60" s="384"/>
      <c r="K60" s="255"/>
    </row>
    <row r="61" spans="2:11" ht="15" customHeight="1">
      <c r="B61" s="254"/>
      <c r="C61" s="259"/>
      <c r="D61" s="384" t="s">
        <v>571</v>
      </c>
      <c r="E61" s="384"/>
      <c r="F61" s="384"/>
      <c r="G61" s="384"/>
      <c r="H61" s="384"/>
      <c r="I61" s="384"/>
      <c r="J61" s="384"/>
      <c r="K61" s="255"/>
    </row>
    <row r="62" spans="2:11" ht="15" customHeight="1">
      <c r="B62" s="254"/>
      <c r="C62" s="259"/>
      <c r="D62" s="385" t="s">
        <v>572</v>
      </c>
      <c r="E62" s="385"/>
      <c r="F62" s="385"/>
      <c r="G62" s="385"/>
      <c r="H62" s="385"/>
      <c r="I62" s="385"/>
      <c r="J62" s="385"/>
      <c r="K62" s="255"/>
    </row>
    <row r="63" spans="2:11" ht="15" customHeight="1">
      <c r="B63" s="254"/>
      <c r="C63" s="259"/>
      <c r="D63" s="384" t="s">
        <v>573</v>
      </c>
      <c r="E63" s="384"/>
      <c r="F63" s="384"/>
      <c r="G63" s="384"/>
      <c r="H63" s="384"/>
      <c r="I63" s="384"/>
      <c r="J63" s="384"/>
      <c r="K63" s="255"/>
    </row>
    <row r="64" spans="2:11" ht="12.75" customHeight="1">
      <c r="B64" s="254"/>
      <c r="C64" s="259"/>
      <c r="D64" s="259"/>
      <c r="E64" s="262"/>
      <c r="F64" s="259"/>
      <c r="G64" s="259"/>
      <c r="H64" s="259"/>
      <c r="I64" s="259"/>
      <c r="J64" s="259"/>
      <c r="K64" s="255"/>
    </row>
    <row r="65" spans="2:11" ht="15" customHeight="1">
      <c r="B65" s="254"/>
      <c r="C65" s="259"/>
      <c r="D65" s="384" t="s">
        <v>574</v>
      </c>
      <c r="E65" s="384"/>
      <c r="F65" s="384"/>
      <c r="G65" s="384"/>
      <c r="H65" s="384"/>
      <c r="I65" s="384"/>
      <c r="J65" s="384"/>
      <c r="K65" s="255"/>
    </row>
    <row r="66" spans="2:11" ht="15" customHeight="1">
      <c r="B66" s="254"/>
      <c r="C66" s="259"/>
      <c r="D66" s="385" t="s">
        <v>575</v>
      </c>
      <c r="E66" s="385"/>
      <c r="F66" s="385"/>
      <c r="G66" s="385"/>
      <c r="H66" s="385"/>
      <c r="I66" s="385"/>
      <c r="J66" s="385"/>
      <c r="K66" s="255"/>
    </row>
    <row r="67" spans="2:11" ht="15" customHeight="1">
      <c r="B67" s="254"/>
      <c r="C67" s="259"/>
      <c r="D67" s="384" t="s">
        <v>576</v>
      </c>
      <c r="E67" s="384"/>
      <c r="F67" s="384"/>
      <c r="G67" s="384"/>
      <c r="H67" s="384"/>
      <c r="I67" s="384"/>
      <c r="J67" s="384"/>
      <c r="K67" s="255"/>
    </row>
    <row r="68" spans="2:11" ht="15" customHeight="1">
      <c r="B68" s="254"/>
      <c r="C68" s="259"/>
      <c r="D68" s="384" t="s">
        <v>577</v>
      </c>
      <c r="E68" s="384"/>
      <c r="F68" s="384"/>
      <c r="G68" s="384"/>
      <c r="H68" s="384"/>
      <c r="I68" s="384"/>
      <c r="J68" s="384"/>
      <c r="K68" s="255"/>
    </row>
    <row r="69" spans="2:11" ht="15" customHeight="1">
      <c r="B69" s="254"/>
      <c r="C69" s="259"/>
      <c r="D69" s="384" t="s">
        <v>578</v>
      </c>
      <c r="E69" s="384"/>
      <c r="F69" s="384"/>
      <c r="G69" s="384"/>
      <c r="H69" s="384"/>
      <c r="I69" s="384"/>
      <c r="J69" s="384"/>
      <c r="K69" s="255"/>
    </row>
    <row r="70" spans="2:11" ht="15" customHeight="1">
      <c r="B70" s="254"/>
      <c r="C70" s="259"/>
      <c r="D70" s="384" t="s">
        <v>579</v>
      </c>
      <c r="E70" s="384"/>
      <c r="F70" s="384"/>
      <c r="G70" s="384"/>
      <c r="H70" s="384"/>
      <c r="I70" s="384"/>
      <c r="J70" s="384"/>
      <c r="K70" s="255"/>
    </row>
    <row r="71" spans="2:1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ht="45" customHeight="1">
      <c r="B75" s="271"/>
      <c r="C75" s="383" t="s">
        <v>580</v>
      </c>
      <c r="D75" s="383"/>
      <c r="E75" s="383"/>
      <c r="F75" s="383"/>
      <c r="G75" s="383"/>
      <c r="H75" s="383"/>
      <c r="I75" s="383"/>
      <c r="J75" s="383"/>
      <c r="K75" s="272"/>
    </row>
    <row r="76" spans="2:11" ht="17.25" customHeight="1">
      <c r="B76" s="271"/>
      <c r="C76" s="273" t="s">
        <v>581</v>
      </c>
      <c r="D76" s="273"/>
      <c r="E76" s="273"/>
      <c r="F76" s="273" t="s">
        <v>582</v>
      </c>
      <c r="G76" s="274"/>
      <c r="H76" s="273" t="s">
        <v>53</v>
      </c>
      <c r="I76" s="273" t="s">
        <v>56</v>
      </c>
      <c r="J76" s="273" t="s">
        <v>583</v>
      </c>
      <c r="K76" s="272"/>
    </row>
    <row r="77" spans="2:11" ht="17.25" customHeight="1">
      <c r="B77" s="271"/>
      <c r="C77" s="275" t="s">
        <v>584</v>
      </c>
      <c r="D77" s="275"/>
      <c r="E77" s="275"/>
      <c r="F77" s="276" t="s">
        <v>585</v>
      </c>
      <c r="G77" s="277"/>
      <c r="H77" s="275"/>
      <c r="I77" s="275"/>
      <c r="J77" s="275" t="s">
        <v>586</v>
      </c>
      <c r="K77" s="272"/>
    </row>
    <row r="78" spans="2:11" ht="5.25" customHeight="1">
      <c r="B78" s="271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ht="15" customHeight="1">
      <c r="B79" s="271"/>
      <c r="C79" s="260" t="s">
        <v>52</v>
      </c>
      <c r="D79" s="278"/>
      <c r="E79" s="278"/>
      <c r="F79" s="280" t="s">
        <v>587</v>
      </c>
      <c r="G79" s="279"/>
      <c r="H79" s="260" t="s">
        <v>588</v>
      </c>
      <c r="I79" s="260" t="s">
        <v>589</v>
      </c>
      <c r="J79" s="260">
        <v>20</v>
      </c>
      <c r="K79" s="272"/>
    </row>
    <row r="80" spans="2:11" ht="15" customHeight="1">
      <c r="B80" s="271"/>
      <c r="C80" s="260" t="s">
        <v>590</v>
      </c>
      <c r="D80" s="260"/>
      <c r="E80" s="260"/>
      <c r="F80" s="280" t="s">
        <v>587</v>
      </c>
      <c r="G80" s="279"/>
      <c r="H80" s="260" t="s">
        <v>591</v>
      </c>
      <c r="I80" s="260" t="s">
        <v>589</v>
      </c>
      <c r="J80" s="260">
        <v>120</v>
      </c>
      <c r="K80" s="272"/>
    </row>
    <row r="81" spans="2:11" ht="15" customHeight="1">
      <c r="B81" s="281"/>
      <c r="C81" s="260" t="s">
        <v>592</v>
      </c>
      <c r="D81" s="260"/>
      <c r="E81" s="260"/>
      <c r="F81" s="280" t="s">
        <v>593</v>
      </c>
      <c r="G81" s="279"/>
      <c r="H81" s="260" t="s">
        <v>594</v>
      </c>
      <c r="I81" s="260" t="s">
        <v>589</v>
      </c>
      <c r="J81" s="260">
        <v>50</v>
      </c>
      <c r="K81" s="272"/>
    </row>
    <row r="82" spans="2:11" ht="15" customHeight="1">
      <c r="B82" s="281"/>
      <c r="C82" s="260" t="s">
        <v>595</v>
      </c>
      <c r="D82" s="260"/>
      <c r="E82" s="260"/>
      <c r="F82" s="280" t="s">
        <v>587</v>
      </c>
      <c r="G82" s="279"/>
      <c r="H82" s="260" t="s">
        <v>596</v>
      </c>
      <c r="I82" s="260" t="s">
        <v>597</v>
      </c>
      <c r="J82" s="260"/>
      <c r="K82" s="272"/>
    </row>
    <row r="83" spans="2:11" ht="15" customHeight="1">
      <c r="B83" s="281"/>
      <c r="C83" s="282" t="s">
        <v>598</v>
      </c>
      <c r="D83" s="282"/>
      <c r="E83" s="282"/>
      <c r="F83" s="283" t="s">
        <v>593</v>
      </c>
      <c r="G83" s="282"/>
      <c r="H83" s="282" t="s">
        <v>599</v>
      </c>
      <c r="I83" s="282" t="s">
        <v>589</v>
      </c>
      <c r="J83" s="282">
        <v>15</v>
      </c>
      <c r="K83" s="272"/>
    </row>
    <row r="84" spans="2:11" ht="15" customHeight="1">
      <c r="B84" s="281"/>
      <c r="C84" s="282" t="s">
        <v>600</v>
      </c>
      <c r="D84" s="282"/>
      <c r="E84" s="282"/>
      <c r="F84" s="283" t="s">
        <v>593</v>
      </c>
      <c r="G84" s="282"/>
      <c r="H84" s="282" t="s">
        <v>601</v>
      </c>
      <c r="I84" s="282" t="s">
        <v>589</v>
      </c>
      <c r="J84" s="282">
        <v>15</v>
      </c>
      <c r="K84" s="272"/>
    </row>
    <row r="85" spans="2:11" ht="15" customHeight="1">
      <c r="B85" s="281"/>
      <c r="C85" s="282" t="s">
        <v>602</v>
      </c>
      <c r="D85" s="282"/>
      <c r="E85" s="282"/>
      <c r="F85" s="283" t="s">
        <v>593</v>
      </c>
      <c r="G85" s="282"/>
      <c r="H85" s="282" t="s">
        <v>603</v>
      </c>
      <c r="I85" s="282" t="s">
        <v>589</v>
      </c>
      <c r="J85" s="282">
        <v>20</v>
      </c>
      <c r="K85" s="272"/>
    </row>
    <row r="86" spans="2:11" ht="15" customHeight="1">
      <c r="B86" s="281"/>
      <c r="C86" s="282" t="s">
        <v>604</v>
      </c>
      <c r="D86" s="282"/>
      <c r="E86" s="282"/>
      <c r="F86" s="283" t="s">
        <v>593</v>
      </c>
      <c r="G86" s="282"/>
      <c r="H86" s="282" t="s">
        <v>605</v>
      </c>
      <c r="I86" s="282" t="s">
        <v>589</v>
      </c>
      <c r="J86" s="282">
        <v>20</v>
      </c>
      <c r="K86" s="272"/>
    </row>
    <row r="87" spans="2:11" ht="15" customHeight="1">
      <c r="B87" s="281"/>
      <c r="C87" s="260" t="s">
        <v>606</v>
      </c>
      <c r="D87" s="260"/>
      <c r="E87" s="260"/>
      <c r="F87" s="280" t="s">
        <v>593</v>
      </c>
      <c r="G87" s="279"/>
      <c r="H87" s="260" t="s">
        <v>607</v>
      </c>
      <c r="I87" s="260" t="s">
        <v>589</v>
      </c>
      <c r="J87" s="260">
        <v>50</v>
      </c>
      <c r="K87" s="272"/>
    </row>
    <row r="88" spans="2:11" ht="15" customHeight="1">
      <c r="B88" s="281"/>
      <c r="C88" s="260" t="s">
        <v>608</v>
      </c>
      <c r="D88" s="260"/>
      <c r="E88" s="260"/>
      <c r="F88" s="280" t="s">
        <v>593</v>
      </c>
      <c r="G88" s="279"/>
      <c r="H88" s="260" t="s">
        <v>609</v>
      </c>
      <c r="I88" s="260" t="s">
        <v>589</v>
      </c>
      <c r="J88" s="260">
        <v>20</v>
      </c>
      <c r="K88" s="272"/>
    </row>
    <row r="89" spans="2:11" ht="15" customHeight="1">
      <c r="B89" s="281"/>
      <c r="C89" s="260" t="s">
        <v>610</v>
      </c>
      <c r="D89" s="260"/>
      <c r="E89" s="260"/>
      <c r="F89" s="280" t="s">
        <v>593</v>
      </c>
      <c r="G89" s="279"/>
      <c r="H89" s="260" t="s">
        <v>611</v>
      </c>
      <c r="I89" s="260" t="s">
        <v>589</v>
      </c>
      <c r="J89" s="260">
        <v>20</v>
      </c>
      <c r="K89" s="272"/>
    </row>
    <row r="90" spans="2:11" ht="15" customHeight="1">
      <c r="B90" s="281"/>
      <c r="C90" s="260" t="s">
        <v>612</v>
      </c>
      <c r="D90" s="260"/>
      <c r="E90" s="260"/>
      <c r="F90" s="280" t="s">
        <v>593</v>
      </c>
      <c r="G90" s="279"/>
      <c r="H90" s="260" t="s">
        <v>613</v>
      </c>
      <c r="I90" s="260" t="s">
        <v>589</v>
      </c>
      <c r="J90" s="260">
        <v>50</v>
      </c>
      <c r="K90" s="272"/>
    </row>
    <row r="91" spans="2:11" ht="15" customHeight="1">
      <c r="B91" s="281"/>
      <c r="C91" s="260" t="s">
        <v>614</v>
      </c>
      <c r="D91" s="260"/>
      <c r="E91" s="260"/>
      <c r="F91" s="280" t="s">
        <v>593</v>
      </c>
      <c r="G91" s="279"/>
      <c r="H91" s="260" t="s">
        <v>614</v>
      </c>
      <c r="I91" s="260" t="s">
        <v>589</v>
      </c>
      <c r="J91" s="260">
        <v>50</v>
      </c>
      <c r="K91" s="272"/>
    </row>
    <row r="92" spans="2:11" ht="15" customHeight="1">
      <c r="B92" s="281"/>
      <c r="C92" s="260" t="s">
        <v>615</v>
      </c>
      <c r="D92" s="260"/>
      <c r="E92" s="260"/>
      <c r="F92" s="280" t="s">
        <v>593</v>
      </c>
      <c r="G92" s="279"/>
      <c r="H92" s="260" t="s">
        <v>616</v>
      </c>
      <c r="I92" s="260" t="s">
        <v>589</v>
      </c>
      <c r="J92" s="260">
        <v>255</v>
      </c>
      <c r="K92" s="272"/>
    </row>
    <row r="93" spans="2:11" ht="15" customHeight="1">
      <c r="B93" s="281"/>
      <c r="C93" s="260" t="s">
        <v>617</v>
      </c>
      <c r="D93" s="260"/>
      <c r="E93" s="260"/>
      <c r="F93" s="280" t="s">
        <v>587</v>
      </c>
      <c r="G93" s="279"/>
      <c r="H93" s="260" t="s">
        <v>618</v>
      </c>
      <c r="I93" s="260" t="s">
        <v>619</v>
      </c>
      <c r="J93" s="260"/>
      <c r="K93" s="272"/>
    </row>
    <row r="94" spans="2:11" ht="15" customHeight="1">
      <c r="B94" s="281"/>
      <c r="C94" s="260" t="s">
        <v>620</v>
      </c>
      <c r="D94" s="260"/>
      <c r="E94" s="260"/>
      <c r="F94" s="280" t="s">
        <v>587</v>
      </c>
      <c r="G94" s="279"/>
      <c r="H94" s="260" t="s">
        <v>621</v>
      </c>
      <c r="I94" s="260" t="s">
        <v>622</v>
      </c>
      <c r="J94" s="260"/>
      <c r="K94" s="272"/>
    </row>
    <row r="95" spans="2:11" ht="15" customHeight="1">
      <c r="B95" s="281"/>
      <c r="C95" s="260" t="s">
        <v>623</v>
      </c>
      <c r="D95" s="260"/>
      <c r="E95" s="260"/>
      <c r="F95" s="280" t="s">
        <v>587</v>
      </c>
      <c r="G95" s="279"/>
      <c r="H95" s="260" t="s">
        <v>623</v>
      </c>
      <c r="I95" s="260" t="s">
        <v>622</v>
      </c>
      <c r="J95" s="260"/>
      <c r="K95" s="272"/>
    </row>
    <row r="96" spans="2:11" ht="15" customHeight="1">
      <c r="B96" s="281"/>
      <c r="C96" s="260" t="s">
        <v>37</v>
      </c>
      <c r="D96" s="260"/>
      <c r="E96" s="260"/>
      <c r="F96" s="280" t="s">
        <v>587</v>
      </c>
      <c r="G96" s="279"/>
      <c r="H96" s="260" t="s">
        <v>624</v>
      </c>
      <c r="I96" s="260" t="s">
        <v>622</v>
      </c>
      <c r="J96" s="260"/>
      <c r="K96" s="272"/>
    </row>
    <row r="97" spans="2:11" ht="15" customHeight="1">
      <c r="B97" s="281"/>
      <c r="C97" s="260" t="s">
        <v>47</v>
      </c>
      <c r="D97" s="260"/>
      <c r="E97" s="260"/>
      <c r="F97" s="280" t="s">
        <v>587</v>
      </c>
      <c r="G97" s="279"/>
      <c r="H97" s="260" t="s">
        <v>625</v>
      </c>
      <c r="I97" s="260" t="s">
        <v>622</v>
      </c>
      <c r="J97" s="260"/>
      <c r="K97" s="272"/>
    </row>
    <row r="98" spans="2:1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ht="45" customHeight="1">
      <c r="B102" s="271"/>
      <c r="C102" s="383" t="s">
        <v>626</v>
      </c>
      <c r="D102" s="383"/>
      <c r="E102" s="383"/>
      <c r="F102" s="383"/>
      <c r="G102" s="383"/>
      <c r="H102" s="383"/>
      <c r="I102" s="383"/>
      <c r="J102" s="383"/>
      <c r="K102" s="272"/>
    </row>
    <row r="103" spans="2:11" ht="17.25" customHeight="1">
      <c r="B103" s="271"/>
      <c r="C103" s="273" t="s">
        <v>581</v>
      </c>
      <c r="D103" s="273"/>
      <c r="E103" s="273"/>
      <c r="F103" s="273" t="s">
        <v>582</v>
      </c>
      <c r="G103" s="274"/>
      <c r="H103" s="273" t="s">
        <v>53</v>
      </c>
      <c r="I103" s="273" t="s">
        <v>56</v>
      </c>
      <c r="J103" s="273" t="s">
        <v>583</v>
      </c>
      <c r="K103" s="272"/>
    </row>
    <row r="104" spans="2:11" ht="17.25" customHeight="1">
      <c r="B104" s="271"/>
      <c r="C104" s="275" t="s">
        <v>584</v>
      </c>
      <c r="D104" s="275"/>
      <c r="E104" s="275"/>
      <c r="F104" s="276" t="s">
        <v>585</v>
      </c>
      <c r="G104" s="277"/>
      <c r="H104" s="275"/>
      <c r="I104" s="275"/>
      <c r="J104" s="275" t="s">
        <v>586</v>
      </c>
      <c r="K104" s="272"/>
    </row>
    <row r="105" spans="2:11" ht="5.25" customHeight="1">
      <c r="B105" s="271"/>
      <c r="C105" s="273"/>
      <c r="D105" s="273"/>
      <c r="E105" s="273"/>
      <c r="F105" s="273"/>
      <c r="G105" s="289"/>
      <c r="H105" s="273"/>
      <c r="I105" s="273"/>
      <c r="J105" s="273"/>
      <c r="K105" s="272"/>
    </row>
    <row r="106" spans="2:11" ht="15" customHeight="1">
      <c r="B106" s="271"/>
      <c r="C106" s="260" t="s">
        <v>52</v>
      </c>
      <c r="D106" s="278"/>
      <c r="E106" s="278"/>
      <c r="F106" s="280" t="s">
        <v>587</v>
      </c>
      <c r="G106" s="289"/>
      <c r="H106" s="260" t="s">
        <v>627</v>
      </c>
      <c r="I106" s="260" t="s">
        <v>589</v>
      </c>
      <c r="J106" s="260">
        <v>20</v>
      </c>
      <c r="K106" s="272"/>
    </row>
    <row r="107" spans="2:11" ht="15" customHeight="1">
      <c r="B107" s="271"/>
      <c r="C107" s="260" t="s">
        <v>590</v>
      </c>
      <c r="D107" s="260"/>
      <c r="E107" s="260"/>
      <c r="F107" s="280" t="s">
        <v>587</v>
      </c>
      <c r="G107" s="260"/>
      <c r="H107" s="260" t="s">
        <v>627</v>
      </c>
      <c r="I107" s="260" t="s">
        <v>589</v>
      </c>
      <c r="J107" s="260">
        <v>120</v>
      </c>
      <c r="K107" s="272"/>
    </row>
    <row r="108" spans="2:11" ht="15" customHeight="1">
      <c r="B108" s="281"/>
      <c r="C108" s="260" t="s">
        <v>592</v>
      </c>
      <c r="D108" s="260"/>
      <c r="E108" s="260"/>
      <c r="F108" s="280" t="s">
        <v>593</v>
      </c>
      <c r="G108" s="260"/>
      <c r="H108" s="260" t="s">
        <v>627</v>
      </c>
      <c r="I108" s="260" t="s">
        <v>589</v>
      </c>
      <c r="J108" s="260">
        <v>50</v>
      </c>
      <c r="K108" s="272"/>
    </row>
    <row r="109" spans="2:11" ht="15" customHeight="1">
      <c r="B109" s="281"/>
      <c r="C109" s="260" t="s">
        <v>595</v>
      </c>
      <c r="D109" s="260"/>
      <c r="E109" s="260"/>
      <c r="F109" s="280" t="s">
        <v>587</v>
      </c>
      <c r="G109" s="260"/>
      <c r="H109" s="260" t="s">
        <v>627</v>
      </c>
      <c r="I109" s="260" t="s">
        <v>597</v>
      </c>
      <c r="J109" s="260"/>
      <c r="K109" s="272"/>
    </row>
    <row r="110" spans="2:11" ht="15" customHeight="1">
      <c r="B110" s="281"/>
      <c r="C110" s="260" t="s">
        <v>606</v>
      </c>
      <c r="D110" s="260"/>
      <c r="E110" s="260"/>
      <c r="F110" s="280" t="s">
        <v>593</v>
      </c>
      <c r="G110" s="260"/>
      <c r="H110" s="260" t="s">
        <v>627</v>
      </c>
      <c r="I110" s="260" t="s">
        <v>589</v>
      </c>
      <c r="J110" s="260">
        <v>50</v>
      </c>
      <c r="K110" s="272"/>
    </row>
    <row r="111" spans="2:11" ht="15" customHeight="1">
      <c r="B111" s="281"/>
      <c r="C111" s="260" t="s">
        <v>614</v>
      </c>
      <c r="D111" s="260"/>
      <c r="E111" s="260"/>
      <c r="F111" s="280" t="s">
        <v>593</v>
      </c>
      <c r="G111" s="260"/>
      <c r="H111" s="260" t="s">
        <v>627</v>
      </c>
      <c r="I111" s="260" t="s">
        <v>589</v>
      </c>
      <c r="J111" s="260">
        <v>50</v>
      </c>
      <c r="K111" s="272"/>
    </row>
    <row r="112" spans="2:11" ht="15" customHeight="1">
      <c r="B112" s="281"/>
      <c r="C112" s="260" t="s">
        <v>612</v>
      </c>
      <c r="D112" s="260"/>
      <c r="E112" s="260"/>
      <c r="F112" s="280" t="s">
        <v>593</v>
      </c>
      <c r="G112" s="260"/>
      <c r="H112" s="260" t="s">
        <v>627</v>
      </c>
      <c r="I112" s="260" t="s">
        <v>589</v>
      </c>
      <c r="J112" s="260">
        <v>50</v>
      </c>
      <c r="K112" s="272"/>
    </row>
    <row r="113" spans="2:11" ht="15" customHeight="1">
      <c r="B113" s="281"/>
      <c r="C113" s="260" t="s">
        <v>52</v>
      </c>
      <c r="D113" s="260"/>
      <c r="E113" s="260"/>
      <c r="F113" s="280" t="s">
        <v>587</v>
      </c>
      <c r="G113" s="260"/>
      <c r="H113" s="260" t="s">
        <v>628</v>
      </c>
      <c r="I113" s="260" t="s">
        <v>589</v>
      </c>
      <c r="J113" s="260">
        <v>20</v>
      </c>
      <c r="K113" s="272"/>
    </row>
    <row r="114" spans="2:11" ht="15" customHeight="1">
      <c r="B114" s="281"/>
      <c r="C114" s="260" t="s">
        <v>629</v>
      </c>
      <c r="D114" s="260"/>
      <c r="E114" s="260"/>
      <c r="F114" s="280" t="s">
        <v>587</v>
      </c>
      <c r="G114" s="260"/>
      <c r="H114" s="260" t="s">
        <v>630</v>
      </c>
      <c r="I114" s="260" t="s">
        <v>589</v>
      </c>
      <c r="J114" s="260">
        <v>120</v>
      </c>
      <c r="K114" s="272"/>
    </row>
    <row r="115" spans="2:11" ht="15" customHeight="1">
      <c r="B115" s="281"/>
      <c r="C115" s="260" t="s">
        <v>37</v>
      </c>
      <c r="D115" s="260"/>
      <c r="E115" s="260"/>
      <c r="F115" s="280" t="s">
        <v>587</v>
      </c>
      <c r="G115" s="260"/>
      <c r="H115" s="260" t="s">
        <v>631</v>
      </c>
      <c r="I115" s="260" t="s">
        <v>622</v>
      </c>
      <c r="J115" s="260"/>
      <c r="K115" s="272"/>
    </row>
    <row r="116" spans="2:11" ht="15" customHeight="1">
      <c r="B116" s="281"/>
      <c r="C116" s="260" t="s">
        <v>47</v>
      </c>
      <c r="D116" s="260"/>
      <c r="E116" s="260"/>
      <c r="F116" s="280" t="s">
        <v>587</v>
      </c>
      <c r="G116" s="260"/>
      <c r="H116" s="260" t="s">
        <v>632</v>
      </c>
      <c r="I116" s="260" t="s">
        <v>622</v>
      </c>
      <c r="J116" s="260"/>
      <c r="K116" s="272"/>
    </row>
    <row r="117" spans="2:11" ht="15" customHeight="1">
      <c r="B117" s="281"/>
      <c r="C117" s="260" t="s">
        <v>56</v>
      </c>
      <c r="D117" s="260"/>
      <c r="E117" s="260"/>
      <c r="F117" s="280" t="s">
        <v>587</v>
      </c>
      <c r="G117" s="260"/>
      <c r="H117" s="260" t="s">
        <v>633</v>
      </c>
      <c r="I117" s="260" t="s">
        <v>634</v>
      </c>
      <c r="J117" s="260"/>
      <c r="K117" s="272"/>
    </row>
    <row r="118" spans="2:1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ht="18.75" customHeight="1">
      <c r="B119" s="291"/>
      <c r="C119" s="257"/>
      <c r="D119" s="257"/>
      <c r="E119" s="257"/>
      <c r="F119" s="292"/>
      <c r="G119" s="257"/>
      <c r="H119" s="257"/>
      <c r="I119" s="257"/>
      <c r="J119" s="257"/>
      <c r="K119" s="291"/>
    </row>
    <row r="120" spans="2:1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ht="45" customHeight="1">
      <c r="B122" s="296"/>
      <c r="C122" s="380" t="s">
        <v>635</v>
      </c>
      <c r="D122" s="380"/>
      <c r="E122" s="380"/>
      <c r="F122" s="380"/>
      <c r="G122" s="380"/>
      <c r="H122" s="380"/>
      <c r="I122" s="380"/>
      <c r="J122" s="380"/>
      <c r="K122" s="297"/>
    </row>
    <row r="123" spans="2:11" ht="17.25" customHeight="1">
      <c r="B123" s="298"/>
      <c r="C123" s="273" t="s">
        <v>581</v>
      </c>
      <c r="D123" s="273"/>
      <c r="E123" s="273"/>
      <c r="F123" s="273" t="s">
        <v>582</v>
      </c>
      <c r="G123" s="274"/>
      <c r="H123" s="273" t="s">
        <v>53</v>
      </c>
      <c r="I123" s="273" t="s">
        <v>56</v>
      </c>
      <c r="J123" s="273" t="s">
        <v>583</v>
      </c>
      <c r="K123" s="299"/>
    </row>
    <row r="124" spans="2:11" ht="17.25" customHeight="1">
      <c r="B124" s="298"/>
      <c r="C124" s="275" t="s">
        <v>584</v>
      </c>
      <c r="D124" s="275"/>
      <c r="E124" s="275"/>
      <c r="F124" s="276" t="s">
        <v>585</v>
      </c>
      <c r="G124" s="277"/>
      <c r="H124" s="275"/>
      <c r="I124" s="275"/>
      <c r="J124" s="275" t="s">
        <v>586</v>
      </c>
      <c r="K124" s="299"/>
    </row>
    <row r="125" spans="2:11" ht="5.25" customHeight="1">
      <c r="B125" s="300"/>
      <c r="C125" s="278"/>
      <c r="D125" s="278"/>
      <c r="E125" s="278"/>
      <c r="F125" s="278"/>
      <c r="G125" s="260"/>
      <c r="H125" s="278"/>
      <c r="I125" s="278"/>
      <c r="J125" s="278"/>
      <c r="K125" s="301"/>
    </row>
    <row r="126" spans="2:11" ht="15" customHeight="1">
      <c r="B126" s="300"/>
      <c r="C126" s="260" t="s">
        <v>590</v>
      </c>
      <c r="D126" s="278"/>
      <c r="E126" s="278"/>
      <c r="F126" s="280" t="s">
        <v>587</v>
      </c>
      <c r="G126" s="260"/>
      <c r="H126" s="260" t="s">
        <v>627</v>
      </c>
      <c r="I126" s="260" t="s">
        <v>589</v>
      </c>
      <c r="J126" s="260">
        <v>120</v>
      </c>
      <c r="K126" s="302"/>
    </row>
    <row r="127" spans="2:11" ht="15" customHeight="1">
      <c r="B127" s="300"/>
      <c r="C127" s="260" t="s">
        <v>77</v>
      </c>
      <c r="D127" s="260"/>
      <c r="E127" s="260"/>
      <c r="F127" s="280" t="s">
        <v>587</v>
      </c>
      <c r="G127" s="260"/>
      <c r="H127" s="260" t="s">
        <v>636</v>
      </c>
      <c r="I127" s="260" t="s">
        <v>589</v>
      </c>
      <c r="J127" s="260" t="s">
        <v>637</v>
      </c>
      <c r="K127" s="302"/>
    </row>
    <row r="128" spans="2:11" ht="15" customHeight="1">
      <c r="B128" s="300"/>
      <c r="C128" s="260" t="s">
        <v>535</v>
      </c>
      <c r="D128" s="260"/>
      <c r="E128" s="260"/>
      <c r="F128" s="280" t="s">
        <v>587</v>
      </c>
      <c r="G128" s="260"/>
      <c r="H128" s="260" t="s">
        <v>638</v>
      </c>
      <c r="I128" s="260" t="s">
        <v>589</v>
      </c>
      <c r="J128" s="260" t="s">
        <v>637</v>
      </c>
      <c r="K128" s="302"/>
    </row>
    <row r="129" spans="2:11" ht="15" customHeight="1">
      <c r="B129" s="300"/>
      <c r="C129" s="260" t="s">
        <v>598</v>
      </c>
      <c r="D129" s="260"/>
      <c r="E129" s="260"/>
      <c r="F129" s="280" t="s">
        <v>593</v>
      </c>
      <c r="G129" s="260"/>
      <c r="H129" s="260" t="s">
        <v>599</v>
      </c>
      <c r="I129" s="260" t="s">
        <v>589</v>
      </c>
      <c r="J129" s="260">
        <v>15</v>
      </c>
      <c r="K129" s="302"/>
    </row>
    <row r="130" spans="2:11" ht="15" customHeight="1">
      <c r="B130" s="300"/>
      <c r="C130" s="282" t="s">
        <v>600</v>
      </c>
      <c r="D130" s="282"/>
      <c r="E130" s="282"/>
      <c r="F130" s="283" t="s">
        <v>593</v>
      </c>
      <c r="G130" s="282"/>
      <c r="H130" s="282" t="s">
        <v>601</v>
      </c>
      <c r="I130" s="282" t="s">
        <v>589</v>
      </c>
      <c r="J130" s="282">
        <v>15</v>
      </c>
      <c r="K130" s="302"/>
    </row>
    <row r="131" spans="2:11" ht="15" customHeight="1">
      <c r="B131" s="300"/>
      <c r="C131" s="282" t="s">
        <v>602</v>
      </c>
      <c r="D131" s="282"/>
      <c r="E131" s="282"/>
      <c r="F131" s="283" t="s">
        <v>593</v>
      </c>
      <c r="G131" s="282"/>
      <c r="H131" s="282" t="s">
        <v>603</v>
      </c>
      <c r="I131" s="282" t="s">
        <v>589</v>
      </c>
      <c r="J131" s="282">
        <v>20</v>
      </c>
      <c r="K131" s="302"/>
    </row>
    <row r="132" spans="2:11" ht="15" customHeight="1">
      <c r="B132" s="300"/>
      <c r="C132" s="282" t="s">
        <v>604</v>
      </c>
      <c r="D132" s="282"/>
      <c r="E132" s="282"/>
      <c r="F132" s="283" t="s">
        <v>593</v>
      </c>
      <c r="G132" s="282"/>
      <c r="H132" s="282" t="s">
        <v>605</v>
      </c>
      <c r="I132" s="282" t="s">
        <v>589</v>
      </c>
      <c r="J132" s="282">
        <v>20</v>
      </c>
      <c r="K132" s="302"/>
    </row>
    <row r="133" spans="2:11" ht="15" customHeight="1">
      <c r="B133" s="300"/>
      <c r="C133" s="260" t="s">
        <v>592</v>
      </c>
      <c r="D133" s="260"/>
      <c r="E133" s="260"/>
      <c r="F133" s="280" t="s">
        <v>593</v>
      </c>
      <c r="G133" s="260"/>
      <c r="H133" s="260" t="s">
        <v>627</v>
      </c>
      <c r="I133" s="260" t="s">
        <v>589</v>
      </c>
      <c r="J133" s="260">
        <v>50</v>
      </c>
      <c r="K133" s="302"/>
    </row>
    <row r="134" spans="2:11" ht="15" customHeight="1">
      <c r="B134" s="300"/>
      <c r="C134" s="260" t="s">
        <v>606</v>
      </c>
      <c r="D134" s="260"/>
      <c r="E134" s="260"/>
      <c r="F134" s="280" t="s">
        <v>593</v>
      </c>
      <c r="G134" s="260"/>
      <c r="H134" s="260" t="s">
        <v>627</v>
      </c>
      <c r="I134" s="260" t="s">
        <v>589</v>
      </c>
      <c r="J134" s="260">
        <v>50</v>
      </c>
      <c r="K134" s="302"/>
    </row>
    <row r="135" spans="2:11" ht="15" customHeight="1">
      <c r="B135" s="300"/>
      <c r="C135" s="260" t="s">
        <v>612</v>
      </c>
      <c r="D135" s="260"/>
      <c r="E135" s="260"/>
      <c r="F135" s="280" t="s">
        <v>593</v>
      </c>
      <c r="G135" s="260"/>
      <c r="H135" s="260" t="s">
        <v>627</v>
      </c>
      <c r="I135" s="260" t="s">
        <v>589</v>
      </c>
      <c r="J135" s="260">
        <v>50</v>
      </c>
      <c r="K135" s="302"/>
    </row>
    <row r="136" spans="2:11" ht="15" customHeight="1">
      <c r="B136" s="300"/>
      <c r="C136" s="260" t="s">
        <v>614</v>
      </c>
      <c r="D136" s="260"/>
      <c r="E136" s="260"/>
      <c r="F136" s="280" t="s">
        <v>593</v>
      </c>
      <c r="G136" s="260"/>
      <c r="H136" s="260" t="s">
        <v>627</v>
      </c>
      <c r="I136" s="260" t="s">
        <v>589</v>
      </c>
      <c r="J136" s="260">
        <v>50</v>
      </c>
      <c r="K136" s="302"/>
    </row>
    <row r="137" spans="2:11" ht="15" customHeight="1">
      <c r="B137" s="300"/>
      <c r="C137" s="260" t="s">
        <v>615</v>
      </c>
      <c r="D137" s="260"/>
      <c r="E137" s="260"/>
      <c r="F137" s="280" t="s">
        <v>593</v>
      </c>
      <c r="G137" s="260"/>
      <c r="H137" s="260" t="s">
        <v>639</v>
      </c>
      <c r="I137" s="260" t="s">
        <v>589</v>
      </c>
      <c r="J137" s="260">
        <v>255</v>
      </c>
      <c r="K137" s="302"/>
    </row>
    <row r="138" spans="2:11" ht="15" customHeight="1">
      <c r="B138" s="300"/>
      <c r="C138" s="260" t="s">
        <v>617</v>
      </c>
      <c r="D138" s="260"/>
      <c r="E138" s="260"/>
      <c r="F138" s="280" t="s">
        <v>587</v>
      </c>
      <c r="G138" s="260"/>
      <c r="H138" s="260" t="s">
        <v>640</v>
      </c>
      <c r="I138" s="260" t="s">
        <v>619</v>
      </c>
      <c r="J138" s="260"/>
      <c r="K138" s="302"/>
    </row>
    <row r="139" spans="2:11" ht="15" customHeight="1">
      <c r="B139" s="300"/>
      <c r="C139" s="260" t="s">
        <v>620</v>
      </c>
      <c r="D139" s="260"/>
      <c r="E139" s="260"/>
      <c r="F139" s="280" t="s">
        <v>587</v>
      </c>
      <c r="G139" s="260"/>
      <c r="H139" s="260" t="s">
        <v>641</v>
      </c>
      <c r="I139" s="260" t="s">
        <v>622</v>
      </c>
      <c r="J139" s="260"/>
      <c r="K139" s="302"/>
    </row>
    <row r="140" spans="2:11" ht="15" customHeight="1">
      <c r="B140" s="300"/>
      <c r="C140" s="260" t="s">
        <v>623</v>
      </c>
      <c r="D140" s="260"/>
      <c r="E140" s="260"/>
      <c r="F140" s="280" t="s">
        <v>587</v>
      </c>
      <c r="G140" s="260"/>
      <c r="H140" s="260" t="s">
        <v>623</v>
      </c>
      <c r="I140" s="260" t="s">
        <v>622</v>
      </c>
      <c r="J140" s="260"/>
      <c r="K140" s="302"/>
    </row>
    <row r="141" spans="2:11" ht="15" customHeight="1">
      <c r="B141" s="300"/>
      <c r="C141" s="260" t="s">
        <v>37</v>
      </c>
      <c r="D141" s="260"/>
      <c r="E141" s="260"/>
      <c r="F141" s="280" t="s">
        <v>587</v>
      </c>
      <c r="G141" s="260"/>
      <c r="H141" s="260" t="s">
        <v>642</v>
      </c>
      <c r="I141" s="260" t="s">
        <v>622</v>
      </c>
      <c r="J141" s="260"/>
      <c r="K141" s="302"/>
    </row>
    <row r="142" spans="2:11" ht="15" customHeight="1">
      <c r="B142" s="300"/>
      <c r="C142" s="260" t="s">
        <v>643</v>
      </c>
      <c r="D142" s="260"/>
      <c r="E142" s="260"/>
      <c r="F142" s="280" t="s">
        <v>587</v>
      </c>
      <c r="G142" s="260"/>
      <c r="H142" s="260" t="s">
        <v>644</v>
      </c>
      <c r="I142" s="260" t="s">
        <v>622</v>
      </c>
      <c r="J142" s="260"/>
      <c r="K142" s="302"/>
    </row>
    <row r="143" spans="2:1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ht="18.75" customHeight="1">
      <c r="B144" s="257"/>
      <c r="C144" s="257"/>
      <c r="D144" s="257"/>
      <c r="E144" s="257"/>
      <c r="F144" s="292"/>
      <c r="G144" s="257"/>
      <c r="H144" s="257"/>
      <c r="I144" s="257"/>
      <c r="J144" s="257"/>
      <c r="K144" s="257"/>
    </row>
    <row r="145" spans="2:1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ht="45" customHeight="1">
      <c r="B147" s="271"/>
      <c r="C147" s="383" t="s">
        <v>645</v>
      </c>
      <c r="D147" s="383"/>
      <c r="E147" s="383"/>
      <c r="F147" s="383"/>
      <c r="G147" s="383"/>
      <c r="H147" s="383"/>
      <c r="I147" s="383"/>
      <c r="J147" s="383"/>
      <c r="K147" s="272"/>
    </row>
    <row r="148" spans="2:11" ht="17.25" customHeight="1">
      <c r="B148" s="271"/>
      <c r="C148" s="273" t="s">
        <v>581</v>
      </c>
      <c r="D148" s="273"/>
      <c r="E148" s="273"/>
      <c r="F148" s="273" t="s">
        <v>582</v>
      </c>
      <c r="G148" s="274"/>
      <c r="H148" s="273" t="s">
        <v>53</v>
      </c>
      <c r="I148" s="273" t="s">
        <v>56</v>
      </c>
      <c r="J148" s="273" t="s">
        <v>583</v>
      </c>
      <c r="K148" s="272"/>
    </row>
    <row r="149" spans="2:11" ht="17.25" customHeight="1">
      <c r="B149" s="271"/>
      <c r="C149" s="275" t="s">
        <v>584</v>
      </c>
      <c r="D149" s="275"/>
      <c r="E149" s="275"/>
      <c r="F149" s="276" t="s">
        <v>585</v>
      </c>
      <c r="G149" s="277"/>
      <c r="H149" s="275"/>
      <c r="I149" s="275"/>
      <c r="J149" s="275" t="s">
        <v>586</v>
      </c>
      <c r="K149" s="272"/>
    </row>
    <row r="150" spans="2:11" ht="5.25" customHeight="1">
      <c r="B150" s="281"/>
      <c r="C150" s="278"/>
      <c r="D150" s="278"/>
      <c r="E150" s="278"/>
      <c r="F150" s="278"/>
      <c r="G150" s="279"/>
      <c r="H150" s="278"/>
      <c r="I150" s="278"/>
      <c r="J150" s="278"/>
      <c r="K150" s="302"/>
    </row>
    <row r="151" spans="2:11" ht="15" customHeight="1">
      <c r="B151" s="281"/>
      <c r="C151" s="306" t="s">
        <v>590</v>
      </c>
      <c r="D151" s="260"/>
      <c r="E151" s="260"/>
      <c r="F151" s="307" t="s">
        <v>587</v>
      </c>
      <c r="G151" s="260"/>
      <c r="H151" s="306" t="s">
        <v>627</v>
      </c>
      <c r="I151" s="306" t="s">
        <v>589</v>
      </c>
      <c r="J151" s="306">
        <v>120</v>
      </c>
      <c r="K151" s="302"/>
    </row>
    <row r="152" spans="2:11" ht="15" customHeight="1">
      <c r="B152" s="281"/>
      <c r="C152" s="306" t="s">
        <v>77</v>
      </c>
      <c r="D152" s="260"/>
      <c r="E152" s="260"/>
      <c r="F152" s="307" t="s">
        <v>587</v>
      </c>
      <c r="G152" s="260"/>
      <c r="H152" s="306" t="s">
        <v>646</v>
      </c>
      <c r="I152" s="306" t="s">
        <v>589</v>
      </c>
      <c r="J152" s="306" t="s">
        <v>637</v>
      </c>
      <c r="K152" s="302"/>
    </row>
    <row r="153" spans="2:11" ht="15" customHeight="1">
      <c r="B153" s="281"/>
      <c r="C153" s="306" t="s">
        <v>535</v>
      </c>
      <c r="D153" s="260"/>
      <c r="E153" s="260"/>
      <c r="F153" s="307" t="s">
        <v>587</v>
      </c>
      <c r="G153" s="260"/>
      <c r="H153" s="306" t="s">
        <v>647</v>
      </c>
      <c r="I153" s="306" t="s">
        <v>589</v>
      </c>
      <c r="J153" s="306" t="s">
        <v>637</v>
      </c>
      <c r="K153" s="302"/>
    </row>
    <row r="154" spans="2:11" ht="15" customHeight="1">
      <c r="B154" s="281"/>
      <c r="C154" s="306" t="s">
        <v>592</v>
      </c>
      <c r="D154" s="260"/>
      <c r="E154" s="260"/>
      <c r="F154" s="307" t="s">
        <v>593</v>
      </c>
      <c r="G154" s="260"/>
      <c r="H154" s="306" t="s">
        <v>627</v>
      </c>
      <c r="I154" s="306" t="s">
        <v>589</v>
      </c>
      <c r="J154" s="306">
        <v>50</v>
      </c>
      <c r="K154" s="302"/>
    </row>
    <row r="155" spans="2:11" ht="15" customHeight="1">
      <c r="B155" s="281"/>
      <c r="C155" s="306" t="s">
        <v>595</v>
      </c>
      <c r="D155" s="260"/>
      <c r="E155" s="260"/>
      <c r="F155" s="307" t="s">
        <v>587</v>
      </c>
      <c r="G155" s="260"/>
      <c r="H155" s="306" t="s">
        <v>627</v>
      </c>
      <c r="I155" s="306" t="s">
        <v>597</v>
      </c>
      <c r="J155" s="306"/>
      <c r="K155" s="302"/>
    </row>
    <row r="156" spans="2:11" ht="15" customHeight="1">
      <c r="B156" s="281"/>
      <c r="C156" s="306" t="s">
        <v>606</v>
      </c>
      <c r="D156" s="260"/>
      <c r="E156" s="260"/>
      <c r="F156" s="307" t="s">
        <v>593</v>
      </c>
      <c r="G156" s="260"/>
      <c r="H156" s="306" t="s">
        <v>627</v>
      </c>
      <c r="I156" s="306" t="s">
        <v>589</v>
      </c>
      <c r="J156" s="306">
        <v>50</v>
      </c>
      <c r="K156" s="302"/>
    </row>
    <row r="157" spans="2:11" ht="15" customHeight="1">
      <c r="B157" s="281"/>
      <c r="C157" s="306" t="s">
        <v>614</v>
      </c>
      <c r="D157" s="260"/>
      <c r="E157" s="260"/>
      <c r="F157" s="307" t="s">
        <v>593</v>
      </c>
      <c r="G157" s="260"/>
      <c r="H157" s="306" t="s">
        <v>627</v>
      </c>
      <c r="I157" s="306" t="s">
        <v>589</v>
      </c>
      <c r="J157" s="306">
        <v>50</v>
      </c>
      <c r="K157" s="302"/>
    </row>
    <row r="158" spans="2:11" ht="15" customHeight="1">
      <c r="B158" s="281"/>
      <c r="C158" s="306" t="s">
        <v>612</v>
      </c>
      <c r="D158" s="260"/>
      <c r="E158" s="260"/>
      <c r="F158" s="307" t="s">
        <v>593</v>
      </c>
      <c r="G158" s="260"/>
      <c r="H158" s="306" t="s">
        <v>627</v>
      </c>
      <c r="I158" s="306" t="s">
        <v>589</v>
      </c>
      <c r="J158" s="306">
        <v>50</v>
      </c>
      <c r="K158" s="302"/>
    </row>
    <row r="159" spans="2:11" ht="15" customHeight="1">
      <c r="B159" s="281"/>
      <c r="C159" s="306" t="s">
        <v>94</v>
      </c>
      <c r="D159" s="260"/>
      <c r="E159" s="260"/>
      <c r="F159" s="307" t="s">
        <v>587</v>
      </c>
      <c r="G159" s="260"/>
      <c r="H159" s="306" t="s">
        <v>648</v>
      </c>
      <c r="I159" s="306" t="s">
        <v>589</v>
      </c>
      <c r="J159" s="306" t="s">
        <v>649</v>
      </c>
      <c r="K159" s="302"/>
    </row>
    <row r="160" spans="2:11" ht="15" customHeight="1">
      <c r="B160" s="281"/>
      <c r="C160" s="306" t="s">
        <v>650</v>
      </c>
      <c r="D160" s="260"/>
      <c r="E160" s="260"/>
      <c r="F160" s="307" t="s">
        <v>587</v>
      </c>
      <c r="G160" s="260"/>
      <c r="H160" s="306" t="s">
        <v>651</v>
      </c>
      <c r="I160" s="306" t="s">
        <v>622</v>
      </c>
      <c r="J160" s="306"/>
      <c r="K160" s="302"/>
    </row>
    <row r="161" spans="2:11" ht="15" customHeight="1">
      <c r="B161" s="308"/>
      <c r="C161" s="290"/>
      <c r="D161" s="290"/>
      <c r="E161" s="290"/>
      <c r="F161" s="290"/>
      <c r="G161" s="290"/>
      <c r="H161" s="290"/>
      <c r="I161" s="290"/>
      <c r="J161" s="290"/>
      <c r="K161" s="309"/>
    </row>
    <row r="162" spans="2:11" ht="18.75" customHeight="1">
      <c r="B162" s="257"/>
      <c r="C162" s="260"/>
      <c r="D162" s="260"/>
      <c r="E162" s="260"/>
      <c r="F162" s="280"/>
      <c r="G162" s="260"/>
      <c r="H162" s="260"/>
      <c r="I162" s="260"/>
      <c r="J162" s="260"/>
      <c r="K162" s="257"/>
    </row>
    <row r="163" spans="2:1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ht="45" customHeight="1">
      <c r="B165" s="252"/>
      <c r="C165" s="380" t="s">
        <v>652</v>
      </c>
      <c r="D165" s="380"/>
      <c r="E165" s="380"/>
      <c r="F165" s="380"/>
      <c r="G165" s="380"/>
      <c r="H165" s="380"/>
      <c r="I165" s="380"/>
      <c r="J165" s="380"/>
      <c r="K165" s="253"/>
    </row>
    <row r="166" spans="2:11" ht="17.25" customHeight="1">
      <c r="B166" s="252"/>
      <c r="C166" s="273" t="s">
        <v>581</v>
      </c>
      <c r="D166" s="273"/>
      <c r="E166" s="273"/>
      <c r="F166" s="273" t="s">
        <v>582</v>
      </c>
      <c r="G166" s="310"/>
      <c r="H166" s="311" t="s">
        <v>53</v>
      </c>
      <c r="I166" s="311" t="s">
        <v>56</v>
      </c>
      <c r="J166" s="273" t="s">
        <v>583</v>
      </c>
      <c r="K166" s="253"/>
    </row>
    <row r="167" spans="2:11" ht="17.25" customHeight="1">
      <c r="B167" s="254"/>
      <c r="C167" s="275" t="s">
        <v>584</v>
      </c>
      <c r="D167" s="275"/>
      <c r="E167" s="275"/>
      <c r="F167" s="276" t="s">
        <v>585</v>
      </c>
      <c r="G167" s="312"/>
      <c r="H167" s="313"/>
      <c r="I167" s="313"/>
      <c r="J167" s="275" t="s">
        <v>586</v>
      </c>
      <c r="K167" s="255"/>
    </row>
    <row r="168" spans="2:11" ht="5.25" customHeight="1">
      <c r="B168" s="281"/>
      <c r="C168" s="278"/>
      <c r="D168" s="278"/>
      <c r="E168" s="278"/>
      <c r="F168" s="278"/>
      <c r="G168" s="279"/>
      <c r="H168" s="278"/>
      <c r="I168" s="278"/>
      <c r="J168" s="278"/>
      <c r="K168" s="302"/>
    </row>
    <row r="169" spans="2:11" ht="15" customHeight="1">
      <c r="B169" s="281"/>
      <c r="C169" s="260" t="s">
        <v>590</v>
      </c>
      <c r="D169" s="260"/>
      <c r="E169" s="260"/>
      <c r="F169" s="280" t="s">
        <v>587</v>
      </c>
      <c r="G169" s="260"/>
      <c r="H169" s="260" t="s">
        <v>627</v>
      </c>
      <c r="I169" s="260" t="s">
        <v>589</v>
      </c>
      <c r="J169" s="260">
        <v>120</v>
      </c>
      <c r="K169" s="302"/>
    </row>
    <row r="170" spans="2:11" ht="15" customHeight="1">
      <c r="B170" s="281"/>
      <c r="C170" s="260" t="s">
        <v>77</v>
      </c>
      <c r="D170" s="260"/>
      <c r="E170" s="260"/>
      <c r="F170" s="280" t="s">
        <v>587</v>
      </c>
      <c r="G170" s="260"/>
      <c r="H170" s="260" t="s">
        <v>636</v>
      </c>
      <c r="I170" s="260" t="s">
        <v>589</v>
      </c>
      <c r="J170" s="260" t="s">
        <v>637</v>
      </c>
      <c r="K170" s="302"/>
    </row>
    <row r="171" spans="2:11" ht="15" customHeight="1">
      <c r="B171" s="281"/>
      <c r="C171" s="260" t="s">
        <v>535</v>
      </c>
      <c r="D171" s="260"/>
      <c r="E171" s="260"/>
      <c r="F171" s="280" t="s">
        <v>587</v>
      </c>
      <c r="G171" s="260"/>
      <c r="H171" s="260" t="s">
        <v>653</v>
      </c>
      <c r="I171" s="260" t="s">
        <v>589</v>
      </c>
      <c r="J171" s="260" t="s">
        <v>637</v>
      </c>
      <c r="K171" s="302"/>
    </row>
    <row r="172" spans="2:11" ht="15" customHeight="1">
      <c r="B172" s="281"/>
      <c r="C172" s="260" t="s">
        <v>592</v>
      </c>
      <c r="D172" s="260"/>
      <c r="E172" s="260"/>
      <c r="F172" s="280" t="s">
        <v>593</v>
      </c>
      <c r="G172" s="260"/>
      <c r="H172" s="260" t="s">
        <v>653</v>
      </c>
      <c r="I172" s="260" t="s">
        <v>589</v>
      </c>
      <c r="J172" s="260">
        <v>50</v>
      </c>
      <c r="K172" s="302"/>
    </row>
    <row r="173" spans="2:11" ht="15" customHeight="1">
      <c r="B173" s="281"/>
      <c r="C173" s="260" t="s">
        <v>595</v>
      </c>
      <c r="D173" s="260"/>
      <c r="E173" s="260"/>
      <c r="F173" s="280" t="s">
        <v>587</v>
      </c>
      <c r="G173" s="260"/>
      <c r="H173" s="260" t="s">
        <v>653</v>
      </c>
      <c r="I173" s="260" t="s">
        <v>597</v>
      </c>
      <c r="J173" s="260"/>
      <c r="K173" s="302"/>
    </row>
    <row r="174" spans="2:11" ht="15" customHeight="1">
      <c r="B174" s="281"/>
      <c r="C174" s="260" t="s">
        <v>606</v>
      </c>
      <c r="D174" s="260"/>
      <c r="E174" s="260"/>
      <c r="F174" s="280" t="s">
        <v>593</v>
      </c>
      <c r="G174" s="260"/>
      <c r="H174" s="260" t="s">
        <v>653</v>
      </c>
      <c r="I174" s="260" t="s">
        <v>589</v>
      </c>
      <c r="J174" s="260">
        <v>50</v>
      </c>
      <c r="K174" s="302"/>
    </row>
    <row r="175" spans="2:11" ht="15" customHeight="1">
      <c r="B175" s="281"/>
      <c r="C175" s="260" t="s">
        <v>614</v>
      </c>
      <c r="D175" s="260"/>
      <c r="E175" s="260"/>
      <c r="F175" s="280" t="s">
        <v>593</v>
      </c>
      <c r="G175" s="260"/>
      <c r="H175" s="260" t="s">
        <v>653</v>
      </c>
      <c r="I175" s="260" t="s">
        <v>589</v>
      </c>
      <c r="J175" s="260">
        <v>50</v>
      </c>
      <c r="K175" s="302"/>
    </row>
    <row r="176" spans="2:11" ht="15" customHeight="1">
      <c r="B176" s="281"/>
      <c r="C176" s="260" t="s">
        <v>612</v>
      </c>
      <c r="D176" s="260"/>
      <c r="E176" s="260"/>
      <c r="F176" s="280" t="s">
        <v>593</v>
      </c>
      <c r="G176" s="260"/>
      <c r="H176" s="260" t="s">
        <v>653</v>
      </c>
      <c r="I176" s="260" t="s">
        <v>589</v>
      </c>
      <c r="J176" s="260">
        <v>50</v>
      </c>
      <c r="K176" s="302"/>
    </row>
    <row r="177" spans="2:11" ht="15" customHeight="1">
      <c r="B177" s="281"/>
      <c r="C177" s="260" t="s">
        <v>112</v>
      </c>
      <c r="D177" s="260"/>
      <c r="E177" s="260"/>
      <c r="F177" s="280" t="s">
        <v>587</v>
      </c>
      <c r="G177" s="260"/>
      <c r="H177" s="260" t="s">
        <v>654</v>
      </c>
      <c r="I177" s="260" t="s">
        <v>655</v>
      </c>
      <c r="J177" s="260"/>
      <c r="K177" s="302"/>
    </row>
    <row r="178" spans="2:11" ht="15" customHeight="1">
      <c r="B178" s="281"/>
      <c r="C178" s="260" t="s">
        <v>56</v>
      </c>
      <c r="D178" s="260"/>
      <c r="E178" s="260"/>
      <c r="F178" s="280" t="s">
        <v>587</v>
      </c>
      <c r="G178" s="260"/>
      <c r="H178" s="260" t="s">
        <v>656</v>
      </c>
      <c r="I178" s="260" t="s">
        <v>657</v>
      </c>
      <c r="J178" s="260">
        <v>1</v>
      </c>
      <c r="K178" s="302"/>
    </row>
    <row r="179" spans="2:11" ht="15" customHeight="1">
      <c r="B179" s="281"/>
      <c r="C179" s="260" t="s">
        <v>52</v>
      </c>
      <c r="D179" s="260"/>
      <c r="E179" s="260"/>
      <c r="F179" s="280" t="s">
        <v>587</v>
      </c>
      <c r="G179" s="260"/>
      <c r="H179" s="260" t="s">
        <v>658</v>
      </c>
      <c r="I179" s="260" t="s">
        <v>589</v>
      </c>
      <c r="J179" s="260">
        <v>20</v>
      </c>
      <c r="K179" s="302"/>
    </row>
    <row r="180" spans="2:11" ht="15" customHeight="1">
      <c r="B180" s="281"/>
      <c r="C180" s="260" t="s">
        <v>53</v>
      </c>
      <c r="D180" s="260"/>
      <c r="E180" s="260"/>
      <c r="F180" s="280" t="s">
        <v>587</v>
      </c>
      <c r="G180" s="260"/>
      <c r="H180" s="260" t="s">
        <v>659</v>
      </c>
      <c r="I180" s="260" t="s">
        <v>589</v>
      </c>
      <c r="J180" s="260">
        <v>255</v>
      </c>
      <c r="K180" s="302"/>
    </row>
    <row r="181" spans="2:11" ht="15" customHeight="1">
      <c r="B181" s="281"/>
      <c r="C181" s="260" t="s">
        <v>113</v>
      </c>
      <c r="D181" s="260"/>
      <c r="E181" s="260"/>
      <c r="F181" s="280" t="s">
        <v>587</v>
      </c>
      <c r="G181" s="260"/>
      <c r="H181" s="260" t="s">
        <v>551</v>
      </c>
      <c r="I181" s="260" t="s">
        <v>589</v>
      </c>
      <c r="J181" s="260">
        <v>10</v>
      </c>
      <c r="K181" s="302"/>
    </row>
    <row r="182" spans="2:11" ht="15" customHeight="1">
      <c r="B182" s="281"/>
      <c r="C182" s="260" t="s">
        <v>114</v>
      </c>
      <c r="D182" s="260"/>
      <c r="E182" s="260"/>
      <c r="F182" s="280" t="s">
        <v>587</v>
      </c>
      <c r="G182" s="260"/>
      <c r="H182" s="260" t="s">
        <v>660</v>
      </c>
      <c r="I182" s="260" t="s">
        <v>622</v>
      </c>
      <c r="J182" s="260"/>
      <c r="K182" s="302"/>
    </row>
    <row r="183" spans="2:11" ht="15" customHeight="1">
      <c r="B183" s="281"/>
      <c r="C183" s="260" t="s">
        <v>661</v>
      </c>
      <c r="D183" s="260"/>
      <c r="E183" s="260"/>
      <c r="F183" s="280" t="s">
        <v>587</v>
      </c>
      <c r="G183" s="260"/>
      <c r="H183" s="260" t="s">
        <v>662</v>
      </c>
      <c r="I183" s="260" t="s">
        <v>622</v>
      </c>
      <c r="J183" s="260"/>
      <c r="K183" s="302"/>
    </row>
    <row r="184" spans="2:11" ht="15" customHeight="1">
      <c r="B184" s="281"/>
      <c r="C184" s="260" t="s">
        <v>650</v>
      </c>
      <c r="D184" s="260"/>
      <c r="E184" s="260"/>
      <c r="F184" s="280" t="s">
        <v>587</v>
      </c>
      <c r="G184" s="260"/>
      <c r="H184" s="260" t="s">
        <v>663</v>
      </c>
      <c r="I184" s="260" t="s">
        <v>622</v>
      </c>
      <c r="J184" s="260"/>
      <c r="K184" s="302"/>
    </row>
    <row r="185" spans="2:11" ht="15" customHeight="1">
      <c r="B185" s="281"/>
      <c r="C185" s="260" t="s">
        <v>116</v>
      </c>
      <c r="D185" s="260"/>
      <c r="E185" s="260"/>
      <c r="F185" s="280" t="s">
        <v>593</v>
      </c>
      <c r="G185" s="260"/>
      <c r="H185" s="260" t="s">
        <v>664</v>
      </c>
      <c r="I185" s="260" t="s">
        <v>589</v>
      </c>
      <c r="J185" s="260">
        <v>50</v>
      </c>
      <c r="K185" s="302"/>
    </row>
    <row r="186" spans="2:11" ht="15" customHeight="1">
      <c r="B186" s="281"/>
      <c r="C186" s="260" t="s">
        <v>665</v>
      </c>
      <c r="D186" s="260"/>
      <c r="E186" s="260"/>
      <c r="F186" s="280" t="s">
        <v>593</v>
      </c>
      <c r="G186" s="260"/>
      <c r="H186" s="260" t="s">
        <v>666</v>
      </c>
      <c r="I186" s="260" t="s">
        <v>667</v>
      </c>
      <c r="J186" s="260"/>
      <c r="K186" s="302"/>
    </row>
    <row r="187" spans="2:11" ht="15" customHeight="1">
      <c r="B187" s="281"/>
      <c r="C187" s="260" t="s">
        <v>668</v>
      </c>
      <c r="D187" s="260"/>
      <c r="E187" s="260"/>
      <c r="F187" s="280" t="s">
        <v>593</v>
      </c>
      <c r="G187" s="260"/>
      <c r="H187" s="260" t="s">
        <v>669</v>
      </c>
      <c r="I187" s="260" t="s">
        <v>667</v>
      </c>
      <c r="J187" s="260"/>
      <c r="K187" s="302"/>
    </row>
    <row r="188" spans="2:11" ht="15" customHeight="1">
      <c r="B188" s="281"/>
      <c r="C188" s="260" t="s">
        <v>670</v>
      </c>
      <c r="D188" s="260"/>
      <c r="E188" s="260"/>
      <c r="F188" s="280" t="s">
        <v>593</v>
      </c>
      <c r="G188" s="260"/>
      <c r="H188" s="260" t="s">
        <v>671</v>
      </c>
      <c r="I188" s="260" t="s">
        <v>667</v>
      </c>
      <c r="J188" s="260"/>
      <c r="K188" s="302"/>
    </row>
    <row r="189" spans="2:11" ht="15" customHeight="1">
      <c r="B189" s="281"/>
      <c r="C189" s="314" t="s">
        <v>672</v>
      </c>
      <c r="D189" s="260"/>
      <c r="E189" s="260"/>
      <c r="F189" s="280" t="s">
        <v>593</v>
      </c>
      <c r="G189" s="260"/>
      <c r="H189" s="260" t="s">
        <v>673</v>
      </c>
      <c r="I189" s="260" t="s">
        <v>674</v>
      </c>
      <c r="J189" s="315" t="s">
        <v>675</v>
      </c>
      <c r="K189" s="302"/>
    </row>
    <row r="190" spans="2:11" ht="15" customHeight="1">
      <c r="B190" s="281"/>
      <c r="C190" s="266" t="s">
        <v>41</v>
      </c>
      <c r="D190" s="260"/>
      <c r="E190" s="260"/>
      <c r="F190" s="280" t="s">
        <v>587</v>
      </c>
      <c r="G190" s="260"/>
      <c r="H190" s="257" t="s">
        <v>676</v>
      </c>
      <c r="I190" s="260" t="s">
        <v>677</v>
      </c>
      <c r="J190" s="260"/>
      <c r="K190" s="302"/>
    </row>
    <row r="191" spans="2:11" ht="15" customHeight="1">
      <c r="B191" s="281"/>
      <c r="C191" s="266" t="s">
        <v>678</v>
      </c>
      <c r="D191" s="260"/>
      <c r="E191" s="260"/>
      <c r="F191" s="280" t="s">
        <v>587</v>
      </c>
      <c r="G191" s="260"/>
      <c r="H191" s="260" t="s">
        <v>679</v>
      </c>
      <c r="I191" s="260" t="s">
        <v>622</v>
      </c>
      <c r="J191" s="260"/>
      <c r="K191" s="302"/>
    </row>
    <row r="192" spans="2:11" ht="15" customHeight="1">
      <c r="B192" s="281"/>
      <c r="C192" s="266" t="s">
        <v>680</v>
      </c>
      <c r="D192" s="260"/>
      <c r="E192" s="260"/>
      <c r="F192" s="280" t="s">
        <v>587</v>
      </c>
      <c r="G192" s="260"/>
      <c r="H192" s="260" t="s">
        <v>681</v>
      </c>
      <c r="I192" s="260" t="s">
        <v>622</v>
      </c>
      <c r="J192" s="260"/>
      <c r="K192" s="302"/>
    </row>
    <row r="193" spans="2:11" ht="15" customHeight="1">
      <c r="B193" s="281"/>
      <c r="C193" s="266" t="s">
        <v>682</v>
      </c>
      <c r="D193" s="260"/>
      <c r="E193" s="260"/>
      <c r="F193" s="280" t="s">
        <v>593</v>
      </c>
      <c r="G193" s="260"/>
      <c r="H193" s="260" t="s">
        <v>683</v>
      </c>
      <c r="I193" s="260" t="s">
        <v>622</v>
      </c>
      <c r="J193" s="260"/>
      <c r="K193" s="302"/>
    </row>
    <row r="194" spans="2:11" ht="15" customHeight="1">
      <c r="B194" s="308"/>
      <c r="C194" s="316"/>
      <c r="D194" s="290"/>
      <c r="E194" s="290"/>
      <c r="F194" s="290"/>
      <c r="G194" s="290"/>
      <c r="H194" s="290"/>
      <c r="I194" s="290"/>
      <c r="J194" s="290"/>
      <c r="K194" s="309"/>
    </row>
    <row r="195" spans="2:11" ht="18.75" customHeight="1">
      <c r="B195" s="257"/>
      <c r="C195" s="260"/>
      <c r="D195" s="260"/>
      <c r="E195" s="260"/>
      <c r="F195" s="280"/>
      <c r="G195" s="260"/>
      <c r="H195" s="260"/>
      <c r="I195" s="260"/>
      <c r="J195" s="260"/>
      <c r="K195" s="257"/>
    </row>
    <row r="196" spans="2:11" ht="18.75" customHeight="1">
      <c r="B196" s="257"/>
      <c r="C196" s="260"/>
      <c r="D196" s="260"/>
      <c r="E196" s="260"/>
      <c r="F196" s="280"/>
      <c r="G196" s="260"/>
      <c r="H196" s="260"/>
      <c r="I196" s="260"/>
      <c r="J196" s="260"/>
      <c r="K196" s="257"/>
    </row>
    <row r="197" spans="2:1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ht="21">
      <c r="B199" s="252"/>
      <c r="C199" s="380" t="s">
        <v>684</v>
      </c>
      <c r="D199" s="380"/>
      <c r="E199" s="380"/>
      <c r="F199" s="380"/>
      <c r="G199" s="380"/>
      <c r="H199" s="380"/>
      <c r="I199" s="380"/>
      <c r="J199" s="380"/>
      <c r="K199" s="253"/>
    </row>
    <row r="200" spans="2:11" ht="25.5" customHeight="1">
      <c r="B200" s="252"/>
      <c r="C200" s="317" t="s">
        <v>685</v>
      </c>
      <c r="D200" s="317"/>
      <c r="E200" s="317"/>
      <c r="F200" s="317" t="s">
        <v>686</v>
      </c>
      <c r="G200" s="318"/>
      <c r="H200" s="381" t="s">
        <v>687</v>
      </c>
      <c r="I200" s="381"/>
      <c r="J200" s="381"/>
      <c r="K200" s="253"/>
    </row>
    <row r="201" spans="2:11" ht="5.25" customHeight="1">
      <c r="B201" s="281"/>
      <c r="C201" s="278"/>
      <c r="D201" s="278"/>
      <c r="E201" s="278"/>
      <c r="F201" s="278"/>
      <c r="G201" s="260"/>
      <c r="H201" s="278"/>
      <c r="I201" s="278"/>
      <c r="J201" s="278"/>
      <c r="K201" s="302"/>
    </row>
    <row r="202" spans="2:11" ht="15" customHeight="1">
      <c r="B202" s="281"/>
      <c r="C202" s="260" t="s">
        <v>677</v>
      </c>
      <c r="D202" s="260"/>
      <c r="E202" s="260"/>
      <c r="F202" s="280" t="s">
        <v>42</v>
      </c>
      <c r="G202" s="260"/>
      <c r="H202" s="382" t="s">
        <v>688</v>
      </c>
      <c r="I202" s="382"/>
      <c r="J202" s="382"/>
      <c r="K202" s="302"/>
    </row>
    <row r="203" spans="2:11" ht="15" customHeight="1">
      <c r="B203" s="281"/>
      <c r="C203" s="287"/>
      <c r="D203" s="260"/>
      <c r="E203" s="260"/>
      <c r="F203" s="280" t="s">
        <v>43</v>
      </c>
      <c r="G203" s="260"/>
      <c r="H203" s="382" t="s">
        <v>689</v>
      </c>
      <c r="I203" s="382"/>
      <c r="J203" s="382"/>
      <c r="K203" s="302"/>
    </row>
    <row r="204" spans="2:11" ht="15" customHeight="1">
      <c r="B204" s="281"/>
      <c r="C204" s="287"/>
      <c r="D204" s="260"/>
      <c r="E204" s="260"/>
      <c r="F204" s="280" t="s">
        <v>46</v>
      </c>
      <c r="G204" s="260"/>
      <c r="H204" s="382" t="s">
        <v>690</v>
      </c>
      <c r="I204" s="382"/>
      <c r="J204" s="382"/>
      <c r="K204" s="302"/>
    </row>
    <row r="205" spans="2:11" ht="15" customHeight="1">
      <c r="B205" s="281"/>
      <c r="C205" s="260"/>
      <c r="D205" s="260"/>
      <c r="E205" s="260"/>
      <c r="F205" s="280" t="s">
        <v>44</v>
      </c>
      <c r="G205" s="260"/>
      <c r="H205" s="382" t="s">
        <v>691</v>
      </c>
      <c r="I205" s="382"/>
      <c r="J205" s="382"/>
      <c r="K205" s="302"/>
    </row>
    <row r="206" spans="2:11" ht="15" customHeight="1">
      <c r="B206" s="281"/>
      <c r="C206" s="260"/>
      <c r="D206" s="260"/>
      <c r="E206" s="260"/>
      <c r="F206" s="280" t="s">
        <v>45</v>
      </c>
      <c r="G206" s="260"/>
      <c r="H206" s="382" t="s">
        <v>692</v>
      </c>
      <c r="I206" s="382"/>
      <c r="J206" s="382"/>
      <c r="K206" s="302"/>
    </row>
    <row r="207" spans="2:11" ht="15" customHeight="1">
      <c r="B207" s="281"/>
      <c r="C207" s="260"/>
      <c r="D207" s="260"/>
      <c r="E207" s="260"/>
      <c r="F207" s="280"/>
      <c r="G207" s="260"/>
      <c r="H207" s="260"/>
      <c r="I207" s="260"/>
      <c r="J207" s="260"/>
      <c r="K207" s="302"/>
    </row>
    <row r="208" spans="2:11" ht="15" customHeight="1">
      <c r="B208" s="281"/>
      <c r="C208" s="260" t="s">
        <v>634</v>
      </c>
      <c r="D208" s="260"/>
      <c r="E208" s="260"/>
      <c r="F208" s="280" t="s">
        <v>78</v>
      </c>
      <c r="G208" s="260"/>
      <c r="H208" s="382" t="s">
        <v>693</v>
      </c>
      <c r="I208" s="382"/>
      <c r="J208" s="382"/>
      <c r="K208" s="302"/>
    </row>
    <row r="209" spans="2:11" ht="15" customHeight="1">
      <c r="B209" s="281"/>
      <c r="C209" s="287"/>
      <c r="D209" s="260"/>
      <c r="E209" s="260"/>
      <c r="F209" s="280" t="s">
        <v>531</v>
      </c>
      <c r="G209" s="260"/>
      <c r="H209" s="382" t="s">
        <v>532</v>
      </c>
      <c r="I209" s="382"/>
      <c r="J209" s="382"/>
      <c r="K209" s="302"/>
    </row>
    <row r="210" spans="2:11" ht="15" customHeight="1">
      <c r="B210" s="281"/>
      <c r="C210" s="260"/>
      <c r="D210" s="260"/>
      <c r="E210" s="260"/>
      <c r="F210" s="280" t="s">
        <v>529</v>
      </c>
      <c r="G210" s="260"/>
      <c r="H210" s="382" t="s">
        <v>694</v>
      </c>
      <c r="I210" s="382"/>
      <c r="J210" s="382"/>
      <c r="K210" s="302"/>
    </row>
    <row r="211" spans="2:11" ht="15" customHeight="1">
      <c r="B211" s="319"/>
      <c r="C211" s="287"/>
      <c r="D211" s="287"/>
      <c r="E211" s="287"/>
      <c r="F211" s="280" t="s">
        <v>533</v>
      </c>
      <c r="G211" s="266"/>
      <c r="H211" s="379" t="s">
        <v>534</v>
      </c>
      <c r="I211" s="379"/>
      <c r="J211" s="379"/>
      <c r="K211" s="320"/>
    </row>
    <row r="212" spans="2:11" ht="15" customHeight="1">
      <c r="B212" s="319"/>
      <c r="C212" s="287"/>
      <c r="D212" s="287"/>
      <c r="E212" s="287"/>
      <c r="F212" s="280" t="s">
        <v>391</v>
      </c>
      <c r="G212" s="266"/>
      <c r="H212" s="379" t="s">
        <v>349</v>
      </c>
      <c r="I212" s="379"/>
      <c r="J212" s="379"/>
      <c r="K212" s="320"/>
    </row>
    <row r="213" spans="2:11" ht="15" customHeight="1">
      <c r="B213" s="319"/>
      <c r="C213" s="287"/>
      <c r="D213" s="287"/>
      <c r="E213" s="287"/>
      <c r="F213" s="321"/>
      <c r="G213" s="266"/>
      <c r="H213" s="322"/>
      <c r="I213" s="322"/>
      <c r="J213" s="322"/>
      <c r="K213" s="320"/>
    </row>
    <row r="214" spans="2:11" ht="15" customHeight="1">
      <c r="B214" s="319"/>
      <c r="C214" s="260" t="s">
        <v>657</v>
      </c>
      <c r="D214" s="287"/>
      <c r="E214" s="287"/>
      <c r="F214" s="280">
        <v>1</v>
      </c>
      <c r="G214" s="266"/>
      <c r="H214" s="379" t="s">
        <v>695</v>
      </c>
      <c r="I214" s="379"/>
      <c r="J214" s="379"/>
      <c r="K214" s="320"/>
    </row>
    <row r="215" spans="2:11" ht="15" customHeight="1">
      <c r="B215" s="319"/>
      <c r="C215" s="287"/>
      <c r="D215" s="287"/>
      <c r="E215" s="287"/>
      <c r="F215" s="280">
        <v>2</v>
      </c>
      <c r="G215" s="266"/>
      <c r="H215" s="379" t="s">
        <v>696</v>
      </c>
      <c r="I215" s="379"/>
      <c r="J215" s="379"/>
      <c r="K215" s="320"/>
    </row>
    <row r="216" spans="2:11" ht="15" customHeight="1">
      <c r="B216" s="319"/>
      <c r="C216" s="287"/>
      <c r="D216" s="287"/>
      <c r="E216" s="287"/>
      <c r="F216" s="280">
        <v>3</v>
      </c>
      <c r="G216" s="266"/>
      <c r="H216" s="379" t="s">
        <v>697</v>
      </c>
      <c r="I216" s="379"/>
      <c r="J216" s="379"/>
      <c r="K216" s="320"/>
    </row>
    <row r="217" spans="2:11" ht="15" customHeight="1">
      <c r="B217" s="319"/>
      <c r="C217" s="287"/>
      <c r="D217" s="287"/>
      <c r="E217" s="287"/>
      <c r="F217" s="280">
        <v>4</v>
      </c>
      <c r="G217" s="266"/>
      <c r="H217" s="379" t="s">
        <v>698</v>
      </c>
      <c r="I217" s="379"/>
      <c r="J217" s="379"/>
      <c r="K217" s="320"/>
    </row>
    <row r="218" spans="2:1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F22:J22"/>
    <mergeCell ref="F21:J21"/>
    <mergeCell ref="F20:J20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G39:J39"/>
    <mergeCell ref="G38:J38"/>
    <mergeCell ref="G37:J37"/>
    <mergeCell ref="G36:J36"/>
    <mergeCell ref="F23:J23"/>
    <mergeCell ref="D27:J27"/>
    <mergeCell ref="D28:J28"/>
    <mergeCell ref="D30:J30"/>
    <mergeCell ref="D31:J31"/>
    <mergeCell ref="D33:J33"/>
    <mergeCell ref="D34:J34"/>
    <mergeCell ref="D35:J35"/>
    <mergeCell ref="C25:J25"/>
    <mergeCell ref="C26:J26"/>
    <mergeCell ref="G44:J44"/>
    <mergeCell ref="G43:J43"/>
    <mergeCell ref="G42:J42"/>
    <mergeCell ref="G41:J41"/>
    <mergeCell ref="G40:J40"/>
    <mergeCell ref="D58:J58"/>
    <mergeCell ref="D51:J51"/>
    <mergeCell ref="G45:J45"/>
    <mergeCell ref="D47:J47"/>
    <mergeCell ref="E48:J48"/>
    <mergeCell ref="E49:J49"/>
    <mergeCell ref="E50:J50"/>
    <mergeCell ref="C52:J52"/>
    <mergeCell ref="C54:J54"/>
    <mergeCell ref="C55:J55"/>
    <mergeCell ref="C57:J57"/>
    <mergeCell ref="D70:J70"/>
    <mergeCell ref="D59:J59"/>
    <mergeCell ref="D66:J66"/>
    <mergeCell ref="D65:J65"/>
    <mergeCell ref="D67:J67"/>
    <mergeCell ref="D68:J68"/>
    <mergeCell ref="D69:J69"/>
    <mergeCell ref="D63:J63"/>
    <mergeCell ref="D62:J62"/>
    <mergeCell ref="D61:J61"/>
    <mergeCell ref="D60:J60"/>
    <mergeCell ref="C165:J165"/>
    <mergeCell ref="C147:J147"/>
    <mergeCell ref="C122:J122"/>
    <mergeCell ref="C102:J102"/>
    <mergeCell ref="C75:J75"/>
    <mergeCell ref="H217:J217"/>
    <mergeCell ref="H214:J214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5:J215"/>
    <mergeCell ref="H216:J216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SO01 - Objekt</vt:lpstr>
      <vt:lpstr>SO02 - Zdravotně technick...</vt:lpstr>
      <vt:lpstr>SO03 - Vytápění</vt:lpstr>
      <vt:lpstr>SO05 - Silnoproud</vt:lpstr>
      <vt:lpstr>Pokyny pro vyplnění</vt:lpstr>
      <vt:lpstr>'Rekapitulace stavby'!Názvy_tisku</vt:lpstr>
      <vt:lpstr>'SO01 - Objekt'!Názvy_tisku</vt:lpstr>
      <vt:lpstr>'SO02 - Zdravotně technick...'!Názvy_tisku</vt:lpstr>
      <vt:lpstr>'SO03 - Vytápění'!Názvy_tisku</vt:lpstr>
      <vt:lpstr>'SO05 - Silnoproud'!Názvy_tisku</vt:lpstr>
      <vt:lpstr>'Pokyny pro vyplnění'!Oblast_tisku</vt:lpstr>
      <vt:lpstr>'Rekapitulace stavby'!Oblast_tisku</vt:lpstr>
      <vt:lpstr>'SO01 - Objekt'!Oblast_tisku</vt:lpstr>
      <vt:lpstr>'SO02 - Zdravotně technick...'!Oblast_tisku</vt:lpstr>
      <vt:lpstr>'SO03 - Vytápění'!Oblast_tisku</vt:lpstr>
      <vt:lpstr>'SO05 - Silnoproud'!Oblast_tisku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DESKTOP-UK41KLB\lukin_kru</dc:creator>
  <cp:lastModifiedBy>Milan Vyborny Turek</cp:lastModifiedBy>
  <cp:lastPrinted>2020-10-22T03:57:12Z</cp:lastPrinted>
  <dcterms:created xsi:type="dcterms:W3CDTF">2020-06-22T04:59:12Z</dcterms:created>
  <dcterms:modified xsi:type="dcterms:W3CDTF">2020-10-22T03:57:22Z</dcterms:modified>
</cp:coreProperties>
</file>