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Změnový list č.1" sheetId="4" r:id="rId1"/>
    <sheet name="Rekapitulace stavby" sheetId="1" r:id="rId2"/>
    <sheet name="01 - Kolektor- stavební část" sheetId="2" r:id="rId3"/>
    <sheet name="Pokyny pro vyplnění" sheetId="3" r:id="rId4"/>
  </sheets>
  <definedNames>
    <definedName name="_xlnm._FilterDatabase" localSheetId="2" hidden="1">'01 - Kolektor- stavební část'!$C$87:$K$162</definedName>
    <definedName name="_xlnm.Print_Titles" localSheetId="2">'01 - Kolektor- stavební část'!$87:$87</definedName>
    <definedName name="_xlnm.Print_Titles" localSheetId="1">'Rekapitulace stavby'!$52:$52</definedName>
    <definedName name="_xlnm.Print_Area" localSheetId="2">'01 - Kolektor- stavební část'!$C$4:$J$39,'01 - Kolektor- stavební část'!$C$45:$J$69,'01 - Kolektor- stavební část'!$C$75:$K$162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1">'Rekapitulace stavby'!$D$4:$AO$36,'Rekapitulace stavby'!$C$42:$AQ$56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55" i="1"/>
  <c r="J35" i="2"/>
  <c r="AX55" i="1" s="1"/>
  <c r="BI158" i="2"/>
  <c r="BH158" i="2"/>
  <c r="BG158" i="2"/>
  <c r="BF158" i="2"/>
  <c r="T158" i="2"/>
  <c r="R158" i="2"/>
  <c r="P158" i="2"/>
  <c r="BK158" i="2"/>
  <c r="J158" i="2"/>
  <c r="BE158" i="2" s="1"/>
  <c r="BI157" i="2"/>
  <c r="BH157" i="2"/>
  <c r="BG157" i="2"/>
  <c r="BF157" i="2"/>
  <c r="T157" i="2"/>
  <c r="R157" i="2"/>
  <c r="P157" i="2"/>
  <c r="BK157" i="2"/>
  <c r="J157" i="2"/>
  <c r="BE157" i="2"/>
  <c r="BI156" i="2"/>
  <c r="BH156" i="2"/>
  <c r="BG156" i="2"/>
  <c r="BF156" i="2"/>
  <c r="T156" i="2"/>
  <c r="R156" i="2"/>
  <c r="P156" i="2"/>
  <c r="BK156" i="2"/>
  <c r="J156" i="2"/>
  <c r="BE156" i="2" s="1"/>
  <c r="BI155" i="2"/>
  <c r="BH155" i="2"/>
  <c r="BG155" i="2"/>
  <c r="BF155" i="2"/>
  <c r="T155" i="2"/>
  <c r="R155" i="2"/>
  <c r="P155" i="2"/>
  <c r="BK155" i="2"/>
  <c r="J155" i="2"/>
  <c r="BE155" i="2" s="1"/>
  <c r="BI154" i="2"/>
  <c r="BH154" i="2"/>
  <c r="BG154" i="2"/>
  <c r="BF154" i="2"/>
  <c r="T154" i="2"/>
  <c r="R154" i="2"/>
  <c r="P154" i="2"/>
  <c r="BK154" i="2"/>
  <c r="BK145" i="2" s="1"/>
  <c r="J145" i="2" s="1"/>
  <c r="J68" i="2" s="1"/>
  <c r="J154" i="2"/>
  <c r="BE154" i="2" s="1"/>
  <c r="BI150" i="2"/>
  <c r="BH150" i="2"/>
  <c r="BG150" i="2"/>
  <c r="BF150" i="2"/>
  <c r="T150" i="2"/>
  <c r="R150" i="2"/>
  <c r="R145" i="2" s="1"/>
  <c r="P150" i="2"/>
  <c r="BK150" i="2"/>
  <c r="J150" i="2"/>
  <c r="BE150" i="2"/>
  <c r="BI146" i="2"/>
  <c r="BH146" i="2"/>
  <c r="BG146" i="2"/>
  <c r="BF146" i="2"/>
  <c r="T146" i="2"/>
  <c r="T145" i="2" s="1"/>
  <c r="R146" i="2"/>
  <c r="P146" i="2"/>
  <c r="BK146" i="2"/>
  <c r="J146" i="2"/>
  <c r="BE146" i="2" s="1"/>
  <c r="BI140" i="2"/>
  <c r="BH140" i="2"/>
  <c r="BG140" i="2"/>
  <c r="BF140" i="2"/>
  <c r="T140" i="2"/>
  <c r="R140" i="2"/>
  <c r="P140" i="2"/>
  <c r="BK140" i="2"/>
  <c r="J140" i="2"/>
  <c r="BE140" i="2" s="1"/>
  <c r="BI139" i="2"/>
  <c r="BH139" i="2"/>
  <c r="BG139" i="2"/>
  <c r="BF139" i="2"/>
  <c r="T139" i="2"/>
  <c r="R139" i="2"/>
  <c r="P139" i="2"/>
  <c r="BK139" i="2"/>
  <c r="J139" i="2"/>
  <c r="BE139" i="2"/>
  <c r="BI138" i="2"/>
  <c r="BH138" i="2"/>
  <c r="BG138" i="2"/>
  <c r="BF138" i="2"/>
  <c r="T138" i="2"/>
  <c r="R138" i="2"/>
  <c r="P138" i="2"/>
  <c r="BK138" i="2"/>
  <c r="J138" i="2"/>
  <c r="BE138" i="2" s="1"/>
  <c r="BI134" i="2"/>
  <c r="BH134" i="2"/>
  <c r="BG134" i="2"/>
  <c r="BF134" i="2"/>
  <c r="T134" i="2"/>
  <c r="R134" i="2"/>
  <c r="P134" i="2"/>
  <c r="BK134" i="2"/>
  <c r="J134" i="2"/>
  <c r="BE134" i="2" s="1"/>
  <c r="BI130" i="2"/>
  <c r="BH130" i="2"/>
  <c r="BG130" i="2"/>
  <c r="BF130" i="2"/>
  <c r="T130" i="2"/>
  <c r="R130" i="2"/>
  <c r="P130" i="2"/>
  <c r="BK130" i="2"/>
  <c r="J130" i="2"/>
  <c r="BE130" i="2" s="1"/>
  <c r="BI124" i="2"/>
  <c r="BH124" i="2"/>
  <c r="BG124" i="2"/>
  <c r="BF124" i="2"/>
  <c r="T124" i="2"/>
  <c r="T123" i="2" s="1"/>
  <c r="R124" i="2"/>
  <c r="P124" i="2"/>
  <c r="BK124" i="2"/>
  <c r="BK123" i="2" s="1"/>
  <c r="J124" i="2"/>
  <c r="BE124" i="2" s="1"/>
  <c r="BI121" i="2"/>
  <c r="BH121" i="2"/>
  <c r="BG121" i="2"/>
  <c r="BF121" i="2"/>
  <c r="T121" i="2"/>
  <c r="T120" i="2" s="1"/>
  <c r="R121" i="2"/>
  <c r="R120" i="2"/>
  <c r="P121" i="2"/>
  <c r="P120" i="2" s="1"/>
  <c r="BK121" i="2"/>
  <c r="BK120" i="2"/>
  <c r="J120" i="2" s="1"/>
  <c r="J65" i="2" s="1"/>
  <c r="J121" i="2"/>
  <c r="BE121" i="2" s="1"/>
  <c r="BI119" i="2"/>
  <c r="BH119" i="2"/>
  <c r="BG119" i="2"/>
  <c r="BF119" i="2"/>
  <c r="T119" i="2"/>
  <c r="R119" i="2"/>
  <c r="P119" i="2"/>
  <c r="BK119" i="2"/>
  <c r="J119" i="2"/>
  <c r="BE119" i="2" s="1"/>
  <c r="BI118" i="2"/>
  <c r="BH118" i="2"/>
  <c r="BG118" i="2"/>
  <c r="BF118" i="2"/>
  <c r="T118" i="2"/>
  <c r="R118" i="2"/>
  <c r="P118" i="2"/>
  <c r="BK118" i="2"/>
  <c r="J118" i="2"/>
  <c r="BE118" i="2"/>
  <c r="BI115" i="2"/>
  <c r="BH115" i="2"/>
  <c r="BG115" i="2"/>
  <c r="BF115" i="2"/>
  <c r="T115" i="2"/>
  <c r="T113" i="2" s="1"/>
  <c r="R115" i="2"/>
  <c r="P115" i="2"/>
  <c r="BK115" i="2"/>
  <c r="J115" i="2"/>
  <c r="BE115" i="2" s="1"/>
  <c r="BI114" i="2"/>
  <c r="BH114" i="2"/>
  <c r="BG114" i="2"/>
  <c r="BF114" i="2"/>
  <c r="T114" i="2"/>
  <c r="R114" i="2"/>
  <c r="R113" i="2" s="1"/>
  <c r="P114" i="2"/>
  <c r="P113" i="2" s="1"/>
  <c r="BK114" i="2"/>
  <c r="J114" i="2"/>
  <c r="BE114" i="2" s="1"/>
  <c r="BI109" i="2"/>
  <c r="BH109" i="2"/>
  <c r="BG109" i="2"/>
  <c r="BF109" i="2"/>
  <c r="T109" i="2"/>
  <c r="R109" i="2"/>
  <c r="P109" i="2"/>
  <c r="BK109" i="2"/>
  <c r="J109" i="2"/>
  <c r="BE109" i="2" s="1"/>
  <c r="BI105" i="2"/>
  <c r="BH105" i="2"/>
  <c r="BG105" i="2"/>
  <c r="BF105" i="2"/>
  <c r="T105" i="2"/>
  <c r="R105" i="2"/>
  <c r="P105" i="2"/>
  <c r="P100" i="2" s="1"/>
  <c r="BK105" i="2"/>
  <c r="J105" i="2"/>
  <c r="BE105" i="2" s="1"/>
  <c r="BI101" i="2"/>
  <c r="F37" i="2" s="1"/>
  <c r="BD55" i="1" s="1"/>
  <c r="BD54" i="1" s="1"/>
  <c r="W33" i="1" s="1"/>
  <c r="BH101" i="2"/>
  <c r="BG101" i="2"/>
  <c r="BF101" i="2"/>
  <c r="T101" i="2"/>
  <c r="T100" i="2"/>
  <c r="R101" i="2"/>
  <c r="P101" i="2"/>
  <c r="BK101" i="2"/>
  <c r="BK100" i="2" s="1"/>
  <c r="J100" i="2" s="1"/>
  <c r="J63" i="2" s="1"/>
  <c r="J101" i="2"/>
  <c r="BE101" i="2" s="1"/>
  <c r="BI96" i="2"/>
  <c r="BH96" i="2"/>
  <c r="BG96" i="2"/>
  <c r="BF96" i="2"/>
  <c r="T96" i="2"/>
  <c r="T95" i="2"/>
  <c r="R96" i="2"/>
  <c r="R95" i="2" s="1"/>
  <c r="P96" i="2"/>
  <c r="P95" i="2"/>
  <c r="BK96" i="2"/>
  <c r="BK95" i="2" s="1"/>
  <c r="J95" i="2" s="1"/>
  <c r="J62" i="2" s="1"/>
  <c r="J96" i="2"/>
  <c r="BE96" i="2" s="1"/>
  <c r="BI91" i="2"/>
  <c r="BH91" i="2"/>
  <c r="BG91" i="2"/>
  <c r="F35" i="2" s="1"/>
  <c r="BB55" i="1" s="1"/>
  <c r="BB54" i="1" s="1"/>
  <c r="BF91" i="2"/>
  <c r="T91" i="2"/>
  <c r="T90" i="2" s="1"/>
  <c r="R91" i="2"/>
  <c r="R90" i="2" s="1"/>
  <c r="P91" i="2"/>
  <c r="P90" i="2" s="1"/>
  <c r="BK91" i="2"/>
  <c r="BK90" i="2" s="1"/>
  <c r="J91" i="2"/>
  <c r="BE91" i="2" s="1"/>
  <c r="J85" i="2"/>
  <c r="F85" i="2"/>
  <c r="J84" i="2"/>
  <c r="F84" i="2"/>
  <c r="F82" i="2"/>
  <c r="E80" i="2"/>
  <c r="J55" i="2"/>
  <c r="F55" i="2"/>
  <c r="J54" i="2"/>
  <c r="F54" i="2"/>
  <c r="F52" i="2"/>
  <c r="E50" i="2"/>
  <c r="J12" i="2"/>
  <c r="J52" i="2" s="1"/>
  <c r="J82" i="2"/>
  <c r="E7" i="2"/>
  <c r="E78" i="2" s="1"/>
  <c r="AS54" i="1"/>
  <c r="L50" i="1"/>
  <c r="AM50" i="1"/>
  <c r="AM49" i="1"/>
  <c r="L49" i="1"/>
  <c r="AM47" i="1"/>
  <c r="L47" i="1"/>
  <c r="L45" i="1"/>
  <c r="L44" i="1"/>
  <c r="T89" i="2" l="1"/>
  <c r="R123" i="2"/>
  <c r="P145" i="2"/>
  <c r="P123" i="2"/>
  <c r="P122" i="2" s="1"/>
  <c r="BK113" i="2"/>
  <c r="J113" i="2" s="1"/>
  <c r="J64" i="2" s="1"/>
  <c r="R100" i="2"/>
  <c r="R122" i="2"/>
  <c r="T122" i="2"/>
  <c r="F36" i="2"/>
  <c r="BC55" i="1" s="1"/>
  <c r="BC54" i="1" s="1"/>
  <c r="J34" i="2"/>
  <c r="AW55" i="1" s="1"/>
  <c r="BK89" i="2"/>
  <c r="J90" i="2"/>
  <c r="J61" i="2" s="1"/>
  <c r="P89" i="2"/>
  <c r="J123" i="2"/>
  <c r="J67" i="2" s="1"/>
  <c r="BK122" i="2"/>
  <c r="J122" i="2" s="1"/>
  <c r="J66" i="2" s="1"/>
  <c r="R89" i="2"/>
  <c r="R88" i="2" s="1"/>
  <c r="AY54" i="1"/>
  <c r="W32" i="1"/>
  <c r="AX54" i="1"/>
  <c r="W31" i="1"/>
  <c r="J33" i="2"/>
  <c r="AV55" i="1" s="1"/>
  <c r="AT55" i="1" s="1"/>
  <c r="F33" i="2"/>
  <c r="AZ55" i="1" s="1"/>
  <c r="AZ54" i="1" s="1"/>
  <c r="T88" i="2"/>
  <c r="F34" i="2"/>
  <c r="BA55" i="1" s="1"/>
  <c r="BA54" i="1" s="1"/>
  <c r="E48" i="2"/>
  <c r="P88" i="2" l="1"/>
  <c r="AU55" i="1" s="1"/>
  <c r="AU54" i="1" s="1"/>
  <c r="W30" i="1"/>
  <c r="AW54" i="1"/>
  <c r="AK30" i="1" s="1"/>
  <c r="AV54" i="1"/>
  <c r="W29" i="1"/>
  <c r="J89" i="2"/>
  <c r="J60" i="2" s="1"/>
  <c r="BK88" i="2"/>
  <c r="J88" i="2" s="1"/>
  <c r="AK29" i="1" l="1"/>
  <c r="AT54" i="1"/>
  <c r="J59" i="2"/>
  <c r="J30" i="2"/>
  <c r="AG55" i="1" l="1"/>
  <c r="J39" i="2"/>
  <c r="AN55" i="1" l="1"/>
  <c r="AG54" i="1"/>
  <c r="E29" i="4" s="1"/>
  <c r="E30" i="4" l="1"/>
  <c r="E31" i="4" s="1"/>
  <c r="C52" i="4" s="1"/>
  <c r="AN54" i="1"/>
  <c r="AK26" i="1"/>
  <c r="AK35" i="1" s="1"/>
</calcChain>
</file>

<file path=xl/sharedStrings.xml><?xml version="1.0" encoding="utf-8"?>
<sst xmlns="http://schemas.openxmlformats.org/spreadsheetml/2006/main" count="1569" uniqueCount="484">
  <si>
    <t>Export Komplet</t>
  </si>
  <si>
    <t>VZ</t>
  </si>
  <si>
    <t>2.0</t>
  </si>
  <si>
    <t/>
  </si>
  <si>
    <t>False</t>
  </si>
  <si>
    <t>{3d0550ce-45a4-4ba1-b531-4e05debf244b}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</si>
  <si>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</si>
  <si>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</si>
  <si>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</si>
  <si>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</si>
  <si>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</si>
  <si>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</si>
  <si>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</si>
  <si>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</si>
  <si>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N005-1</t>
  </si>
  <si>
    <t>Stavba:</t>
  </si>
  <si>
    <t>Změnový list kolektor - Technické zázemí  SLUŽBY LIŠOV</t>
  </si>
  <si>
    <t>KSO:</t>
  </si>
  <si>
    <t>CC-CZ:</t>
  </si>
  <si>
    <t>Místo:</t>
  </si>
  <si>
    <t>Lišov</t>
  </si>
  <si>
    <t>Datum:</t>
  </si>
  <si>
    <t>3. 5. 2019</t>
  </si>
  <si>
    <t>Zadavatel:</t>
  </si>
  <si>
    <t>IČ:</t>
  </si>
  <si>
    <t>25157264</t>
  </si>
  <si>
    <t xml:space="preserve">Služby Lišov s.r.o., Luční 990/45, 373 72 Lišov </t>
  </si>
  <si>
    <t>DIČ:</t>
  </si>
  <si>
    <t>Zhotovitel:</t>
  </si>
  <si>
    <t>02571781</t>
  </si>
  <si>
    <t>TSGP s.r.o., Šafránkova 1238/1, 155 00 Praha 13</t>
  </si>
  <si>
    <t>CZ02571781</t>
  </si>
  <si>
    <t>Projektant:</t>
  </si>
  <si>
    <t>45047715</t>
  </si>
  <si>
    <t>Ing. Petr Pavelec, Křížová 75, 381 01 Č.Krumlov</t>
  </si>
  <si>
    <t>True</t>
  </si>
  <si>
    <t>Zpracovatel:</t>
  </si>
  <si>
    <t>05829356</t>
  </si>
  <si>
    <t>Martin Jindra, Vitín 106, 373 63 Ševětín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</si>
  <si>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</si>
  <si>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</si>
  <si>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</si>
  <si>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</si>
  <si>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</si>
  <si>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</si>
  <si>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</si>
  <si>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</si>
  <si>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</si>
  <si>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</si>
  <si>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</si>
  <si>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</si>
  <si>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</si>
  <si>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</si>
  <si>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</si>
  <si>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</si>
  <si>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</si>
  <si>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</si>
  <si>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</si>
  <si>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</si>
  <si>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</si>
  <si>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</si>
  <si>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</si>
  <si>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</si>
  <si>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</si>
  <si>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</si>
  <si>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</si>
  <si>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</si>
  <si>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</si>
  <si>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</si>
  <si>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</si>
  <si>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</si>
  <si>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</si>
  <si>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</si>
  <si>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</si>
  <si>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</si>
  <si>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</si>
  <si>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</si>
  <si>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</si>
  <si>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</si>
  <si>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</si>
  <si>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</si>
  <si>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Kolektor- stavební část</t>
  </si>
  <si>
    <t>STA</t>
  </si>
  <si>
    <t>1</t>
  </si>
  <si>
    <t>{6b5e5662-9f8e-4738-865d-b9bdd13e3266}</t>
  </si>
  <si>
    <t>2</t>
  </si>
  <si>
    <t>KRYCÍ LIST SOUPISU PRACÍ</t>
  </si>
  <si>
    <t>Objekt:</t>
  </si>
  <si>
    <t>01 - Kolektor-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</si>
  <si>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</si>
  <si>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</si>
  <si>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</si>
  <si>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</si>
  <si>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</si>
  <si>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</si>
  <si>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</si>
  <si>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</si>
  <si>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</si>
  <si>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</si>
  <si>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</si>
  <si>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</si>
  <si>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733 - Ústřední vytápění - rozvodné potrubí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</si>
  <si>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</si>
  <si>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</si>
  <si>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</si>
  <si>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</si>
  <si>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</si>
  <si>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</si>
  <si>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</si>
  <si>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</si>
  <si>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</si>
  <si>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</si>
  <si>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</si>
  <si>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</si>
  <si>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</si>
  <si>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</si>
  <si>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</si>
  <si>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</si>
  <si>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</si>
  <si>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</si>
  <si>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122201101</t>
  </si>
  <si>
    <t>Odkopávky a prokopávky nezapažené s přehozením výkopku na vzdálenost do 3 m nebo s naložením na dopravní prostředek v hornině tř. 3 do 100 m3</t>
  </si>
  <si>
    <t>m3</t>
  </si>
  <si>
    <t>CS ÚRS 2019 01</t>
  </si>
  <si>
    <t>4</t>
  </si>
  <si>
    <t>-884046873</t>
  </si>
  <si>
    <t>VV</t>
  </si>
  <si>
    <t>doodhalení žb kolektoru</t>
  </si>
  <si>
    <t>2*(0,9*0,5*13)</t>
  </si>
  <si>
    <t>Součet</t>
  </si>
  <si>
    <t>Zakládání</t>
  </si>
  <si>
    <t>25</t>
  </si>
  <si>
    <t>279271129</t>
  </si>
  <si>
    <t>Zdivo základové z cihel betonových stěn z cihel dl. 290 mm, na maltu MC-15</t>
  </si>
  <si>
    <t>1052258260</t>
  </si>
  <si>
    <t>zazdění kolektoru na tl 0,3 m</t>
  </si>
  <si>
    <t>2*0,3*(1,12*0,61+0,86*0,61)</t>
  </si>
  <si>
    <t>9</t>
  </si>
  <si>
    <t>Ostatní konstrukce a práce, bourání</t>
  </si>
  <si>
    <t>961055111</t>
  </si>
  <si>
    <t>Bourání základů z betonu železového</t>
  </si>
  <si>
    <t>-702619493</t>
  </si>
  <si>
    <t>bourání spodní desky kolektoru</t>
  </si>
  <si>
    <t>0,11*2,3*13</t>
  </si>
  <si>
    <t>3</t>
  </si>
  <si>
    <t>962051115</t>
  </si>
  <si>
    <t>Bourání příček železobetonových tloušťky do 100 mm</t>
  </si>
  <si>
    <t>m2</t>
  </si>
  <si>
    <t>1374986012</t>
  </si>
  <si>
    <t>bourání stěn kolektoru</t>
  </si>
  <si>
    <t>4*0,61*13</t>
  </si>
  <si>
    <t>963051113</t>
  </si>
  <si>
    <t>Bourání železobetonových stropů deskových, tl. přes 80 mm</t>
  </si>
  <si>
    <t>-722845417</t>
  </si>
  <si>
    <t>zastropení kolektoru</t>
  </si>
  <si>
    <t>2,3*13*0,11</t>
  </si>
  <si>
    <t>997</t>
  </si>
  <si>
    <t>Přesun sutě</t>
  </si>
  <si>
    <t>19</t>
  </si>
  <si>
    <t>997006512</t>
  </si>
  <si>
    <t>Vodorovná doprava suti na skládku s naložením na dopravní prostředek a složením přes 100 m do 1 km</t>
  </si>
  <si>
    <t>t</t>
  </si>
  <si>
    <t>84251488</t>
  </si>
  <si>
    <t>20</t>
  </si>
  <si>
    <t>997006519</t>
  </si>
  <si>
    <t>Vodorovná doprava suti na skládku s naložením na dopravní prostředek a složením Příplatek k ceně za každý další i započatý 1 km</t>
  </si>
  <si>
    <t>-561528978</t>
  </si>
  <si>
    <t>P</t>
  </si>
  <si>
    <t>Poznámka k položce:_x000D_
celková vzdálenost na skládku uvažována 20 km</t>
  </si>
  <si>
    <t>23,05*19 'Přepočtené koeficientem množství</t>
  </si>
  <si>
    <t>997013802</t>
  </si>
  <si>
    <t>Poplatek za uložení stavebního odpadu na skládce (skládkovné) z armovaného betonu zatříděného do Katalogu odpadů pod kódem 170 101</t>
  </si>
  <si>
    <t>-1226523167</t>
  </si>
  <si>
    <t>22</t>
  </si>
  <si>
    <t>997013814</t>
  </si>
  <si>
    <t>Poplatek za uložení stavebního odpadu na skládce (skládkovné) z izolačních materiálů zatříděného do Katalogu odpadů pod kódem 170 604</t>
  </si>
  <si>
    <t>-16394348</t>
  </si>
  <si>
    <t>998</t>
  </si>
  <si>
    <t>Přesun hmot</t>
  </si>
  <si>
    <t>26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</si>
  <si>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</si>
  <si>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</si>
  <si>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625283461</t>
  </si>
  <si>
    <t>PSV</t>
  </si>
  <si>
    <t>Práce a dodávky PSV</t>
  </si>
  <si>
    <t>713</t>
  </si>
  <si>
    <t>Izolace tepelné</t>
  </si>
  <si>
    <t>12</t>
  </si>
  <si>
    <t>713410833</t>
  </si>
  <si>
    <t>Odstranění tepelné izolace potrubí a ohybů pásy nebo rohožemi s povrchovou úpravou hliníkovou fólií připevněnými ocelovým drátem potrubí, tloušťka izolace přes 50 mm</t>
  </si>
  <si>
    <t>m</t>
  </si>
  <si>
    <t>16</t>
  </si>
  <si>
    <t>641136191</t>
  </si>
  <si>
    <t>trubky vnější průměr 110 mm</t>
  </si>
  <si>
    <t>2*13</t>
  </si>
  <si>
    <t>trubky vnější průměr 225 mm</t>
  </si>
  <si>
    <t>11</t>
  </si>
  <si>
    <t>713490831</t>
  </si>
  <si>
    <t>Odstranění tepelné izolace potrubí a ohybů – doplňky a součásti demontáž oplechování snímatelného vnějšího obvodu do 500 mm potrubí</t>
  </si>
  <si>
    <t>2138369500</t>
  </si>
  <si>
    <t>6</t>
  </si>
  <si>
    <t>713490841</t>
  </si>
  <si>
    <t>Odstranění tepelné izolace potrubí a ohybů – doplňky a součásti demontáž oplechování snímatelného vnějšího obvodu přes 500 mm potrubí</t>
  </si>
  <si>
    <t>-800401214</t>
  </si>
  <si>
    <t>13</t>
  </si>
  <si>
    <t>998713101</t>
  </si>
  <si>
    <t>Přesun hmot pro izolace tepelné stanovený z hmotnosti přesunovaného materiálu vodorovná dopravní vzdálenost do 50 m v objektech výšky do 6 m</t>
  </si>
  <si>
    <t>-1272022679</t>
  </si>
  <si>
    <t>14</t>
  </si>
  <si>
    <t>998713194</t>
  </si>
  <si>
    <t>Přesun hmot pro izolace tepelné stanovený z hmotnosti přesunovaného materiálu Příplatek k cenám za zvětšený přesun přes vymezenou největší dopravní vzdálenost do 1000 m</t>
  </si>
  <si>
    <t>-58603651</t>
  </si>
  <si>
    <t>998713199</t>
  </si>
  <si>
    <t>Přesun hmot pro izolace tepelné stanovený z hmotnosti přesunovaného materiálu Příplatek k cenám za zvětšený přesun přes vymezenou největší dopravní vzdálenost za každých dalších i započatých 1000 m</t>
  </si>
  <si>
    <t>574786489</t>
  </si>
  <si>
    <t>Poznámka k položce:_x000D_
celková vzdálenost uvažována 20 km</t>
  </si>
  <si>
    <t>0,486</t>
  </si>
  <si>
    <t>0,486*19 'Přepočtené koeficientem množství</t>
  </si>
  <si>
    <t>733</t>
  </si>
  <si>
    <t>Ústřední vytápění - rozvodné potrubí</t>
  </si>
  <si>
    <t>7</t>
  </si>
  <si>
    <t>733120832</t>
  </si>
  <si>
    <t>Demontáž potrubí z trubek ocelových hladkých Ø přes 89 do 133</t>
  </si>
  <si>
    <t>-68976940</t>
  </si>
  <si>
    <t>8</t>
  </si>
  <si>
    <t>733120839</t>
  </si>
  <si>
    <t>Demontáž potrubí z trubek ocelových hladkých Ø 219</t>
  </si>
  <si>
    <t>-1721602225</t>
  </si>
  <si>
    <t>733193820</t>
  </si>
  <si>
    <t>Demontáž příslušenství potrubí rozřezání konzol, podpěr a výložníků pro potrubí z úhelníků L přes 50x50x5 do 80x80x8 mm</t>
  </si>
  <si>
    <t>kus</t>
  </si>
  <si>
    <t>-1172478194</t>
  </si>
  <si>
    <t>10</t>
  </si>
  <si>
    <t>733890801</t>
  </si>
  <si>
    <t>Vnitrostaveništní přemístění vybouraných (demontovaných) hmot rozvodů potrubí vodorovně do 100 m v objektech výšky do 6 m</t>
  </si>
  <si>
    <t>-330775160</t>
  </si>
  <si>
    <t>998733101</t>
  </si>
  <si>
    <t>Přesun hmot pro rozvody potrubí stanovený z hmotnosti přesunovaného materiálu vodorovná dopravní vzdálenost do 50 m v objektech výšky do 6 m</t>
  </si>
  <si>
    <t>622021612</t>
  </si>
  <si>
    <t>17</t>
  </si>
  <si>
    <t>998733194</t>
  </si>
  <si>
    <t>Přesun hmot pro rozvody potrubí stanovený z hmotnosti přesunovaného materiálu Příplatek k cenám za zvětšený přesun přes vymezenou největší dopravní vzdálenost do 1000 m</t>
  </si>
  <si>
    <t>-1358452164</t>
  </si>
  <si>
    <t>18</t>
  </si>
  <si>
    <t>998733199</t>
  </si>
  <si>
    <t>Přesun hmot pro rozvody potrubí stanovený z hmotnosti přesunovaného materiálu Příplatek k cenám za zvětšený přesun přes vymezenou největší dopravní vzdálenost za každých dalších i započatých 1000 m</t>
  </si>
  <si>
    <t>-768516188</t>
  </si>
  <si>
    <t>1,448</t>
  </si>
  <si>
    <t>1,448*19 'Přepočtené koeficientem množství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</si>
  <si>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</si>
  <si>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</si>
  <si>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</si>
  <si>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</si>
  <si>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</si>
  <si>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</si>
  <si>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</si>
  <si>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</si>
  <si>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</si>
  <si>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</si>
  <si>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</si>
  <si>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</si>
  <si>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</si>
  <si>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</si>
  <si>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</si>
  <si>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</si>
  <si>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</si>
  <si>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</si>
  <si>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</si>
  <si>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</si>
  <si>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</si>
  <si>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</si>
  <si>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</si>
  <si>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</si>
  <si>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</si>
  <si>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</si>
  <si>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</si>
  <si>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</si>
  <si>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</si>
  <si>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</si>
  <si>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</si>
  <si>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</si>
  <si>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</si>
  <si>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</si>
  <si>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</si>
  <si>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</si>
  <si>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</si>
  <si>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</si>
  <si>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</si>
  <si>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</si>
  <si>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</si>
  <si>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</si>
  <si>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</si>
  <si>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</si>
  <si>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</si>
  <si>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</si>
  <si>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</si>
  <si>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</si>
  <si>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</si>
  <si>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</si>
  <si>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</si>
  <si>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</si>
  <si>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</si>
  <si>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</si>
  <si>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</si>
  <si>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</si>
  <si>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</si>
  <si>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</si>
  <si>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</si>
  <si>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</si>
  <si>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</si>
  <si>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</si>
  <si>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</si>
  <si>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</si>
  <si>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</si>
  <si>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</si>
  <si>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</si>
  <si>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</si>
  <si>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</si>
  <si>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</si>
  <si>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</si>
  <si>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</si>
  <si>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</si>
  <si>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</si>
  <si>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</si>
  <si>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</si>
  <si>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</si>
  <si>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</si>
  <si>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</si>
  <si>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</si>
  <si>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</si>
  <si>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</si>
  <si>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</si>
  <si>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</si>
  <si>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</si>
  <si>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</si>
  <si>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</si>
  <si>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</si>
  <si>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</si>
  <si>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</si>
  <si>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</si>
  <si>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</si>
  <si>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</si>
  <si>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</si>
  <si>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</si>
  <si>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</si>
  <si>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</si>
  <si>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</si>
  <si>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</si>
  <si>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</si>
  <si>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</si>
  <si>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</si>
  <si>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</si>
  <si>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</si>
  <si>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</si>
  <si>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</si>
  <si>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</si>
  <si>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</si>
  <si>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</si>
  <si>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</si>
  <si>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</si>
  <si>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</si>
  <si>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</si>
  <si>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</si>
  <si>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</si>
  <si>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</si>
  <si>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</si>
  <si>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</si>
  <si>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</si>
  <si>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</si>
  <si>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</si>
  <si>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</si>
  <si>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</si>
  <si>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</si>
  <si>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</si>
  <si>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</si>
  <si>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</si>
  <si>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</si>
  <si>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</si>
  <si>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</si>
  <si>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</si>
  <si>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</si>
  <si>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</si>
  <si>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</si>
  <si>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</si>
  <si>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</si>
  <si>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</si>
  <si>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</si>
  <si>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</si>
  <si>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</si>
  <si>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</si>
  <si>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</si>
  <si>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</si>
  <si>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</si>
  <si>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</si>
  <si>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</si>
  <si>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</si>
  <si>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</si>
  <si>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</si>
  <si>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</si>
  <si>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</si>
  <si>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</si>
  <si>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</si>
  <si>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</si>
  <si>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</si>
  <si>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</si>
  <si>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</si>
  <si>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</si>
  <si>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</si>
  <si>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</si>
  <si>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</si>
  <si>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</si>
  <si>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</si>
  <si>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</si>
  <si>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</si>
  <si>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</si>
  <si>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</si>
  <si>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</si>
  <si>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</si>
  <si>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</si>
  <si>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</si>
  <si>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</si>
  <si>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</si>
  <si>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</si>
  <si>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</si>
  <si>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</si>
  <si>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</si>
  <si>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</si>
  <si>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</si>
  <si>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</si>
  <si>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</si>
  <si>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</si>
  <si>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</si>
  <si>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</si>
  <si>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</si>
  <si>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</si>
  <si>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Ing. Václava Benešová</t>
  </si>
  <si>
    <t>Martin Jindra</t>
  </si>
  <si>
    <t>NÁZEV STAVBY</t>
  </si>
  <si>
    <t>Technické zázemí - SLUŽBY LIŠOV</t>
  </si>
  <si>
    <t xml:space="preserve"> OZNÁMENÍ  ZMĚNY - ZMĚNOVÝ LIST :</t>
  </si>
  <si>
    <t xml:space="preserve">   Číslo :</t>
  </si>
  <si>
    <t>ZL 001</t>
  </si>
  <si>
    <t xml:space="preserve"> ( méněpráce nebo vícepráce )</t>
  </si>
  <si>
    <t>Předmět změny :</t>
  </si>
  <si>
    <t xml:space="preserve">Důvod změny : </t>
  </si>
  <si>
    <t>Odkaz na rozpočtovou část:</t>
  </si>
  <si>
    <t>není</t>
  </si>
  <si>
    <t>Odkaz na výkresy:</t>
  </si>
  <si>
    <t>Odkaz na jinou část smlouvy:</t>
  </si>
  <si>
    <r>
      <t xml:space="preserve">POPIS ZMĚNY :  </t>
    </r>
    <r>
      <rPr>
        <sz val="10"/>
        <color indexed="8"/>
        <rFont val="Arial"/>
        <family val="2"/>
        <charset val="238"/>
      </rPr>
      <t xml:space="preserve">/ Popis původního řešení a nového řešení / </t>
    </r>
  </si>
  <si>
    <r>
      <t xml:space="preserve">VÝPOČET NÁKLADŮ ZMĚNY:    </t>
    </r>
    <r>
      <rPr>
        <sz val="10"/>
        <color indexed="8"/>
        <rFont val="Arial"/>
        <family val="2"/>
        <charset val="238"/>
      </rPr>
      <t>/ Viz samostatný rozpočet - nebo předběžný rozpočet /</t>
    </r>
  </si>
  <si>
    <t>Kč</t>
  </si>
  <si>
    <t>Odsouhlasil a potvrdil:</t>
  </si>
  <si>
    <t>Zástupce objednatele:</t>
  </si>
  <si>
    <t>jméno</t>
  </si>
  <si>
    <t>podpis</t>
  </si>
  <si>
    <t>datum</t>
  </si>
  <si>
    <t>Zástupce zhotovitele (TSGP):</t>
  </si>
  <si>
    <t>Zástupce projektanta:</t>
  </si>
  <si>
    <t>neuvádí se</t>
  </si>
  <si>
    <t>Manažer projektu:</t>
  </si>
  <si>
    <r>
      <t xml:space="preserve">Toto </t>
    </r>
    <r>
      <rPr>
        <u/>
        <sz val="11"/>
        <color rgb="FF000000"/>
        <rFont val="Calibri"/>
        <family val="2"/>
        <charset val="238"/>
      </rPr>
      <t>Oznámení změny-Změnový list</t>
    </r>
    <r>
      <rPr>
        <sz val="10"/>
        <color indexed="8"/>
        <rFont val="Arial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 xml:space="preserve">nesmí být považován </t>
    </r>
    <r>
      <rPr>
        <sz val="10"/>
        <color indexed="8"/>
        <rFont val="Arial"/>
        <family val="2"/>
        <charset val="238"/>
      </rPr>
      <t xml:space="preserve">za </t>
    </r>
    <r>
      <rPr>
        <u/>
        <sz val="11"/>
        <color rgb="FF000000"/>
        <rFont val="Calibri"/>
        <family val="2"/>
        <charset val="238"/>
      </rPr>
      <t>Pokyn ke změně</t>
    </r>
    <r>
      <rPr>
        <sz val="10"/>
        <color indexed="8"/>
        <rFont val="Arial"/>
        <family val="2"/>
        <charset val="238"/>
      </rPr>
      <t>, jedná se pouze o Návrh</t>
    </r>
  </si>
  <si>
    <r>
      <t xml:space="preserve">na ocenění změny. </t>
    </r>
    <r>
      <rPr>
        <b/>
        <sz val="11"/>
        <color rgb="FF000000"/>
        <rFont val="Calibri"/>
        <family val="2"/>
        <charset val="238"/>
      </rPr>
      <t xml:space="preserve">Na základě potvrzení Změnového listu </t>
    </r>
    <r>
      <rPr>
        <sz val="10"/>
        <color indexed="8"/>
        <rFont val="Arial"/>
        <family val="2"/>
        <charset val="238"/>
      </rPr>
      <t xml:space="preserve">bude vystaven </t>
    </r>
    <r>
      <rPr>
        <b/>
        <u/>
        <sz val="11"/>
        <color rgb="FF000000"/>
        <rFont val="Calibri"/>
        <family val="2"/>
        <charset val="238"/>
      </rPr>
      <t>Pokyn ke změně</t>
    </r>
    <r>
      <rPr>
        <b/>
        <sz val="11"/>
        <color rgb="FF000000"/>
        <rFont val="Calibri"/>
        <family val="2"/>
        <charset val="238"/>
      </rPr>
      <t xml:space="preserve"> </t>
    </r>
  </si>
  <si>
    <r>
      <t xml:space="preserve">pokrývající daný rozsah prací a </t>
    </r>
    <r>
      <rPr>
        <b/>
        <sz val="11"/>
        <color rgb="FF000000"/>
        <rFont val="Calibri"/>
        <family val="2"/>
        <charset val="238"/>
      </rPr>
      <t>po jeho potvrzení budou práce zahájeny .</t>
    </r>
  </si>
  <si>
    <t>POKYN  KE  ZMĚNĚ  :</t>
  </si>
  <si>
    <t>Číslo :</t>
  </si>
  <si>
    <r>
      <t>V souladu s uzavřenou Smlouvou o dílo</t>
    </r>
    <r>
      <rPr>
        <b/>
        <sz val="11"/>
        <color rgb="FF000000"/>
        <rFont val="Calibri"/>
        <family val="2"/>
        <charset val="238"/>
      </rPr>
      <t xml:space="preserve"> </t>
    </r>
    <r>
      <rPr>
        <b/>
        <u/>
        <sz val="11"/>
        <color rgb="FF000000"/>
        <rFont val="Calibri"/>
        <family val="2"/>
        <charset val="238"/>
      </rPr>
      <t>vydáváme pokyn, abyste provedli následující změnu</t>
    </r>
  </si>
  <si>
    <t>prováděného díla dle výše uvedeného  Oznámení změny - Změnového listu:</t>
  </si>
  <si>
    <t>Nový termín dokončení:</t>
  </si>
  <si>
    <t>má vliv na konečný termín</t>
  </si>
  <si>
    <t>Zodpovědný zástupce objednatele :</t>
  </si>
  <si>
    <t>Zodpovědný zástupce zhotovitele (TSGP):</t>
  </si>
  <si>
    <t xml:space="preserve"> </t>
  </si>
  <si>
    <t>Veškeré práce dle tohoto pokynu ke změně musí splňovat podmínky smlouvy o dílo.</t>
  </si>
  <si>
    <r>
      <t xml:space="preserve">Po potvrzení </t>
    </r>
    <r>
      <rPr>
        <sz val="10"/>
        <color indexed="8"/>
        <rFont val="Arial"/>
        <family val="2"/>
        <charset val="238"/>
      </rPr>
      <t xml:space="preserve">tohoto </t>
    </r>
    <r>
      <rPr>
        <u/>
        <sz val="11"/>
        <color rgb="FF000000"/>
        <rFont val="Calibri"/>
        <family val="2"/>
        <charset val="238"/>
      </rPr>
      <t>Pokynu ke změně,</t>
    </r>
    <r>
      <rPr>
        <sz val="10"/>
        <color indexed="8"/>
        <rFont val="Arial"/>
        <family val="2"/>
        <charset val="238"/>
      </rPr>
      <t xml:space="preserve"> pokrývající daný rozsah prací,</t>
    </r>
    <r>
      <rPr>
        <sz val="10"/>
        <color indexed="8"/>
        <rFont val="Arial"/>
        <family val="2"/>
        <charset val="238"/>
      </rPr>
      <t xml:space="preserve"> budou práce zahájeny.</t>
    </r>
  </si>
  <si>
    <t>001</t>
  </si>
  <si>
    <t>Došlo k odstranění části nefunkčního teplovodního dvoukomorového kolektoru v místě kolize se základy nové stavby Technického zázemí v části založení stavby rovnoběžné s ulicí Luční</t>
  </si>
  <si>
    <t>CELKOVÁ CENA BEZ DPH</t>
  </si>
  <si>
    <t>CELKEM</t>
  </si>
  <si>
    <t>DPH 21%</t>
  </si>
  <si>
    <t>Změna ceny v Kč vč DPH:</t>
  </si>
  <si>
    <t>Statická překážka při výstavbě</t>
  </si>
  <si>
    <t>Demolice a stavebn úpravy v místě kolize stávajícího teplovodu se základy stavby</t>
  </si>
  <si>
    <t>Změna dle § 222 odst. 6 ZZVZ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</si>
</sst>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dd&quot;.&quot;mm&quot;.&quot;yyyy"/>
  </numFmts>
  <fonts count="56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9"/>
      <name val="Trebuchet MS"/>
      <family val="2"/>
      <charset val="238"/>
    </font>
    <font>
      <sz val="10"/>
      <name val="Arial CE"/>
      <charset val="238"/>
    </font>
    <font>
      <sz val="10"/>
      <color rgb="FF000000"/>
      <name val="Helv"/>
      <charset val="238"/>
    </font>
    <font>
      <b/>
      <u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0"/>
      <color indexed="8"/>
      <name val="Arial"/>
      <family val="2"/>
      <charset val="238"/>
    </font>
    <font>
      <sz val="9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0" fillId="0" borderId="0" applyNumberFormat="0" applyFill="0" applyBorder="0" applyAlignment="0" applyProtection="0"/>
    <xf numFmtId="0" fontId="43" fillId="0" borderId="1" applyNumberFormat="0" applyBorder="0" applyProtection="0"/>
    <xf numFmtId="0" fontId="55" fillId="0" borderId="1"/>
  </cellStyleXfs>
  <cellXfs count="36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4" xfId="0" applyFont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4" borderId="9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5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166" fontId="26" fillId="0" borderId="21" xfId="0" applyNumberFormat="1" applyFont="1" applyBorder="1" applyAlignment="1">
      <alignment vertical="center"/>
    </xf>
    <xf numFmtId="4" fontId="26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3" xfId="0" applyNumberFormat="1" applyFont="1" applyBorder="1" applyAlignment="1"/>
    <xf numFmtId="166" fontId="29" fillId="0" borderId="14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5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6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167" fontId="19" fillId="0" borderId="23" xfId="0" applyNumberFormat="1" applyFont="1" applyBorder="1" applyAlignment="1" applyProtection="1">
      <alignment vertical="center"/>
      <protection locked="0"/>
    </xf>
    <xf numFmtId="4" fontId="19" fillId="0" borderId="23" xfId="0" applyNumberFormat="1" applyFont="1" applyBorder="1" applyAlignment="1" applyProtection="1">
      <alignment vertical="center"/>
      <protection locked="0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6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2" fillId="0" borderId="0" xfId="0" applyFont="1" applyAlignment="1">
      <alignment vertical="center" wrapText="1"/>
    </xf>
    <xf numFmtId="0" fontId="0" fillId="0" borderId="15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0" xfId="0" applyAlignment="1">
      <alignment vertical="top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27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vertical="center"/>
    </xf>
    <xf numFmtId="49" fontId="36" fillId="0" borderId="1" xfId="0" applyNumberFormat="1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3" fillId="0" borderId="1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36" fillId="0" borderId="27" xfId="0" applyFont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3" fillId="0" borderId="3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horizontal="center" vertical="top"/>
    </xf>
    <xf numFmtId="0" fontId="36" fillId="0" borderId="30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1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6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5" fillId="0" borderId="29" xfId="0" applyFont="1" applyBorder="1" applyAlignment="1">
      <alignment horizontal="left"/>
    </xf>
    <xf numFmtId="0" fontId="38" fillId="0" borderId="29" xfId="0" applyFont="1" applyBorder="1" applyAlignment="1"/>
    <xf numFmtId="0" fontId="33" fillId="0" borderId="27" xfId="0" applyFont="1" applyBorder="1" applyAlignment="1">
      <alignment vertical="top"/>
    </xf>
    <xf numFmtId="0" fontId="33" fillId="0" borderId="28" xfId="0" applyFont="1" applyBorder="1" applyAlignment="1">
      <alignment vertical="top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top"/>
    </xf>
    <xf numFmtId="0" fontId="33" fillId="0" borderId="30" xfId="0" applyFont="1" applyBorder="1" applyAlignment="1">
      <alignment vertical="top"/>
    </xf>
    <xf numFmtId="0" fontId="33" fillId="0" borderId="29" xfId="0" applyFont="1" applyBorder="1" applyAlignment="1">
      <alignment vertical="top"/>
    </xf>
    <xf numFmtId="0" fontId="33" fillId="0" borderId="31" xfId="0" applyFont="1" applyBorder="1" applyAlignment="1">
      <alignment vertical="top"/>
    </xf>
    <xf numFmtId="0" fontId="42" fillId="0" borderId="0" xfId="0" applyFont="1"/>
    <xf numFmtId="0" fontId="0" fillId="0" borderId="0" xfId="0"/>
    <xf numFmtId="0" fontId="44" fillId="0" borderId="1" xfId="2" applyFont="1"/>
    <xf numFmtId="0" fontId="45" fillId="0" borderId="1" xfId="2" applyFont="1"/>
    <xf numFmtId="0" fontId="46" fillId="0" borderId="1" xfId="2" applyFont="1"/>
    <xf numFmtId="0" fontId="47" fillId="0" borderId="1" xfId="2" applyFont="1"/>
    <xf numFmtId="0" fontId="45" fillId="5" borderId="35" xfId="2" applyFont="1" applyFill="1" applyBorder="1" applyAlignment="1">
      <alignment horizontal="right" vertical="center"/>
    </xf>
    <xf numFmtId="0" fontId="45" fillId="5" borderId="35" xfId="2" applyFont="1" applyFill="1" applyBorder="1" applyAlignment="1">
      <alignment horizontal="center" vertical="center"/>
    </xf>
    <xf numFmtId="49" fontId="49" fillId="0" borderId="33" xfId="2" applyNumberFormat="1" applyFont="1" applyBorder="1" applyAlignment="1">
      <alignment horizontal="center" vertical="center"/>
    </xf>
    <xf numFmtId="0" fontId="45" fillId="5" borderId="36" xfId="2" applyFont="1" applyFill="1" applyBorder="1" applyAlignment="1">
      <alignment horizontal="center" vertical="center"/>
    </xf>
    <xf numFmtId="0" fontId="47" fillId="6" borderId="37" xfId="2" applyFont="1" applyFill="1" applyBorder="1"/>
    <xf numFmtId="0" fontId="45" fillId="6" borderId="1" xfId="2" applyFont="1" applyFill="1"/>
    <xf numFmtId="0" fontId="45" fillId="0" borderId="38" xfId="2" applyFont="1" applyBorder="1"/>
    <xf numFmtId="0" fontId="45" fillId="6" borderId="32" xfId="2" applyFont="1" applyFill="1" applyBorder="1"/>
    <xf numFmtId="0" fontId="45" fillId="0" borderId="39" xfId="2" applyFont="1" applyBorder="1"/>
    <xf numFmtId="168" fontId="47" fillId="0" borderId="40" xfId="2" applyNumberFormat="1" applyFont="1" applyBorder="1" applyAlignment="1">
      <alignment horizontal="center"/>
    </xf>
    <xf numFmtId="0" fontId="45" fillId="0" borderId="37" xfId="2" applyFont="1" applyBorder="1"/>
    <xf numFmtId="0" fontId="45" fillId="0" borderId="32" xfId="2" applyFont="1" applyBorder="1"/>
    <xf numFmtId="0" fontId="45" fillId="0" borderId="42" xfId="2" applyFont="1" applyBorder="1" applyAlignment="1">
      <alignment horizontal="center"/>
    </xf>
    <xf numFmtId="0" fontId="47" fillId="0" borderId="42" xfId="2" applyFont="1" applyBorder="1"/>
    <xf numFmtId="168" fontId="45" fillId="0" borderId="43" xfId="2" applyNumberFormat="1" applyFont="1" applyBorder="1" applyAlignment="1">
      <alignment horizontal="center"/>
    </xf>
    <xf numFmtId="0" fontId="45" fillId="0" borderId="37" xfId="2" applyFont="1" applyBorder="1" applyAlignment="1">
      <alignment horizontal="left"/>
    </xf>
    <xf numFmtId="0" fontId="45" fillId="0" borderId="1" xfId="2" applyFont="1" applyAlignment="1">
      <alignment horizontal="left"/>
    </xf>
    <xf numFmtId="0" fontId="45" fillId="0" borderId="32" xfId="2" applyFont="1" applyBorder="1" applyAlignment="1">
      <alignment horizontal="left"/>
    </xf>
    <xf numFmtId="0" fontId="45" fillId="0" borderId="45" xfId="2" applyFont="1" applyBorder="1"/>
    <xf numFmtId="0" fontId="45" fillId="0" borderId="11" xfId="2" applyFont="1" applyBorder="1"/>
    <xf numFmtId="0" fontId="45" fillId="0" borderId="46" xfId="2" applyFont="1" applyBorder="1"/>
    <xf numFmtId="0" fontId="47" fillId="0" borderId="37" xfId="2" applyFont="1" applyBorder="1"/>
    <xf numFmtId="3" fontId="47" fillId="0" borderId="1" xfId="2" applyNumberFormat="1" applyFont="1" applyAlignment="1">
      <alignment horizontal="right"/>
    </xf>
    <xf numFmtId="3" fontId="47" fillId="0" borderId="1" xfId="2" applyNumberFormat="1" applyFont="1" applyAlignment="1">
      <alignment horizontal="left"/>
    </xf>
    <xf numFmtId="0" fontId="47" fillId="0" borderId="1" xfId="2" applyFont="1" applyAlignment="1">
      <alignment horizontal="left"/>
    </xf>
    <xf numFmtId="0" fontId="47" fillId="0" borderId="32" xfId="2" applyFont="1" applyBorder="1" applyAlignment="1">
      <alignment horizontal="left"/>
    </xf>
    <xf numFmtId="0" fontId="45" fillId="0" borderId="37" xfId="2" applyFont="1" applyBorder="1" applyAlignment="1">
      <alignment vertical="center"/>
    </xf>
    <xf numFmtId="0" fontId="45" fillId="0" borderId="1" xfId="2" applyFont="1" applyAlignment="1">
      <alignment vertical="center"/>
    </xf>
    <xf numFmtId="0" fontId="45" fillId="0" borderId="1" xfId="2" applyFont="1" applyAlignment="1">
      <alignment horizontal="right" vertical="center"/>
    </xf>
    <xf numFmtId="168" fontId="45" fillId="0" borderId="32" xfId="2" applyNumberFormat="1" applyFont="1" applyBorder="1" applyAlignment="1">
      <alignment horizontal="center" vertical="center"/>
    </xf>
    <xf numFmtId="0" fontId="45" fillId="0" borderId="1" xfId="2" applyFont="1" applyAlignment="1">
      <alignment horizontal="center" vertical="top"/>
    </xf>
    <xf numFmtId="0" fontId="45" fillId="0" borderId="3" xfId="2" applyFont="1" applyBorder="1" applyAlignment="1">
      <alignment horizontal="center" vertical="top"/>
    </xf>
    <xf numFmtId="168" fontId="51" fillId="0" borderId="32" xfId="2" applyNumberFormat="1" applyFont="1" applyBorder="1" applyAlignment="1">
      <alignment horizontal="left" vertical="center"/>
    </xf>
    <xf numFmtId="168" fontId="45" fillId="0" borderId="32" xfId="2" applyNumberFormat="1" applyFont="1" applyBorder="1" applyAlignment="1">
      <alignment horizontal="center"/>
    </xf>
    <xf numFmtId="0" fontId="47" fillId="5" borderId="49" xfId="2" applyFont="1" applyFill="1" applyBorder="1"/>
    <xf numFmtId="0" fontId="45" fillId="5" borderId="50" xfId="2" applyFont="1" applyFill="1" applyBorder="1"/>
    <xf numFmtId="0" fontId="45" fillId="5" borderId="50" xfId="2" applyFont="1" applyFill="1" applyBorder="1" applyAlignment="1">
      <alignment horizontal="left"/>
    </xf>
    <xf numFmtId="49" fontId="47" fillId="0" borderId="33" xfId="2" applyNumberFormat="1" applyFont="1" applyBorder="1" applyAlignment="1">
      <alignment horizontal="center"/>
    </xf>
    <xf numFmtId="0" fontId="45" fillId="5" borderId="51" xfId="2" applyFont="1" applyFill="1" applyBorder="1"/>
    <xf numFmtId="0" fontId="47" fillId="0" borderId="32" xfId="2" applyFont="1" applyBorder="1"/>
    <xf numFmtId="0" fontId="45" fillId="0" borderId="11" xfId="2" applyFont="1" applyBorder="1" applyAlignment="1">
      <alignment horizontal="left"/>
    </xf>
    <xf numFmtId="168" fontId="45" fillId="0" borderId="32" xfId="2" applyNumberFormat="1" applyFont="1" applyBorder="1"/>
    <xf numFmtId="0" fontId="45" fillId="0" borderId="1" xfId="2" applyFont="1" applyAlignment="1">
      <alignment horizontal="center"/>
    </xf>
    <xf numFmtId="0" fontId="47" fillId="0" borderId="39" xfId="2" applyFont="1" applyBorder="1"/>
    <xf numFmtId="0" fontId="45" fillId="0" borderId="40" xfId="2" applyFont="1" applyBorder="1"/>
    <xf numFmtId="0" fontId="47" fillId="0" borderId="29" xfId="2" applyFont="1" applyBorder="1"/>
    <xf numFmtId="0" fontId="45" fillId="0" borderId="29" xfId="2" applyFont="1" applyBorder="1"/>
    <xf numFmtId="0" fontId="45" fillId="0" borderId="29" xfId="2" applyFont="1" applyBorder="1" applyAlignment="1">
      <alignment horizontal="left"/>
    </xf>
    <xf numFmtId="3" fontId="47" fillId="0" borderId="29" xfId="2" applyNumberFormat="1" applyFont="1" applyBorder="1" applyAlignment="1">
      <alignment horizontal="right"/>
    </xf>
    <xf numFmtId="3" fontId="47" fillId="0" borderId="29" xfId="2" applyNumberFormat="1" applyFont="1" applyBorder="1" applyAlignment="1">
      <alignment horizontal="left"/>
    </xf>
    <xf numFmtId="0" fontId="47" fillId="0" borderId="29" xfId="2" applyFont="1" applyBorder="1" applyAlignment="1">
      <alignment horizontal="left"/>
    </xf>
    <xf numFmtId="0" fontId="45" fillId="0" borderId="52" xfId="2" applyFont="1" applyBorder="1"/>
    <xf numFmtId="0" fontId="45" fillId="0" borderId="53" xfId="2" applyFont="1" applyBorder="1"/>
    <xf numFmtId="3" fontId="47" fillId="0" borderId="53" xfId="2" applyNumberFormat="1" applyFont="1" applyBorder="1" applyAlignment="1">
      <alignment horizontal="right"/>
    </xf>
    <xf numFmtId="0" fontId="47" fillId="0" borderId="53" xfId="2" applyFont="1" applyBorder="1"/>
    <xf numFmtId="0" fontId="45" fillId="0" borderId="53" xfId="2" applyFont="1" applyBorder="1" applyAlignment="1">
      <alignment horizontal="right"/>
    </xf>
    <xf numFmtId="168" fontId="47" fillId="0" borderId="53" xfId="2" applyNumberFormat="1" applyFont="1" applyBorder="1" applyAlignment="1">
      <alignment horizontal="center" wrapText="1"/>
    </xf>
    <xf numFmtId="168" fontId="47" fillId="0" borderId="54" xfId="3" applyNumberFormat="1" applyFont="1" applyBorder="1" applyAlignment="1">
      <alignment horizontal="center"/>
    </xf>
    <xf numFmtId="0" fontId="47" fillId="0" borderId="11" xfId="2" applyFont="1" applyBorder="1"/>
    <xf numFmtId="0" fontId="45" fillId="0" borderId="3" xfId="2" applyFont="1" applyBorder="1" applyAlignment="1">
      <alignment horizontal="center"/>
    </xf>
    <xf numFmtId="0" fontId="45" fillId="0" borderId="3" xfId="2" applyFont="1" applyBorder="1" applyAlignment="1">
      <alignment horizontal="center" vertical="top"/>
    </xf>
    <xf numFmtId="0" fontId="47" fillId="0" borderId="11" xfId="2" applyFont="1" applyBorder="1" applyAlignment="1">
      <alignment horizontal="center" vertical="center"/>
    </xf>
    <xf numFmtId="0" fontId="47" fillId="0" borderId="32" xfId="2" applyFont="1" applyBorder="1" applyAlignment="1">
      <alignment wrapText="1"/>
    </xf>
    <xf numFmtId="0" fontId="47" fillId="0" borderId="32" xfId="2" applyFont="1" applyBorder="1" applyAlignment="1">
      <alignment horizontal="left"/>
    </xf>
    <xf numFmtId="0" fontId="47" fillId="0" borderId="1" xfId="2" applyFont="1" applyAlignment="1">
      <alignment horizontal="left"/>
    </xf>
    <xf numFmtId="0" fontId="47" fillId="0" borderId="47" xfId="2" applyFont="1" applyBorder="1" applyAlignment="1">
      <alignment horizontal="left"/>
    </xf>
    <xf numFmtId="0" fontId="0" fillId="0" borderId="32" xfId="0" applyBorder="1"/>
    <xf numFmtId="0" fontId="47" fillId="0" borderId="48" xfId="2" applyFont="1" applyBorder="1" applyAlignment="1">
      <alignment horizontal="left" vertical="top" wrapText="1"/>
    </xf>
    <xf numFmtId="0" fontId="0" fillId="0" borderId="46" xfId="0" applyBorder="1"/>
    <xf numFmtId="0" fontId="0" fillId="0" borderId="44" xfId="0" applyBorder="1"/>
    <xf numFmtId="0" fontId="47" fillId="5" borderId="32" xfId="2" applyFont="1" applyFill="1" applyBorder="1" applyAlignment="1">
      <alignment horizontal="center" vertical="center"/>
    </xf>
    <xf numFmtId="0" fontId="48" fillId="0" borderId="33" xfId="2" applyFont="1" applyBorder="1" applyAlignment="1">
      <alignment horizontal="center" vertical="center"/>
    </xf>
    <xf numFmtId="0" fontId="47" fillId="5" borderId="34" xfId="2" applyFont="1" applyFill="1" applyBorder="1" applyAlignment="1">
      <alignment horizontal="left" vertical="center"/>
    </xf>
    <xf numFmtId="0" fontId="0" fillId="0" borderId="41" xfId="0" applyBorder="1"/>
    <xf numFmtId="0" fontId="47" fillId="0" borderId="44" xfId="2" applyFont="1" applyBorder="1" applyAlignment="1">
      <alignment horizontal="left"/>
    </xf>
    <xf numFmtId="0" fontId="4" fillId="3" borderId="8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3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5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wrapText="1"/>
    </xf>
    <xf numFmtId="49" fontId="36" fillId="0" borderId="1" xfId="0" applyNumberFormat="1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/>
    </xf>
    <xf numFmtId="0" fontId="35" fillId="0" borderId="29" xfId="0" applyFont="1" applyBorder="1" applyAlignment="1">
      <alignment horizontal="left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top"/>
    </xf>
  </cellXfs>
  <cellStyles count="4">
    <cellStyle name="Hypertextový odkaz" xfId="1" builtinId="8"/>
    <cellStyle name="Normální" xfId="0" builtinId="0" customBuiltin="1"/>
    <cellStyle name="Normální 2 3" xfId="3"/>
    <cellStyle name="Styl 1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4"/>
  <sheetViews>
    <sheetView tabSelected="1" topLeftCell="A7" workbookViewId="0">
      <selection activeCell="C10" sqref="C10:K10"/>
    </sheetView>
  </sheetViews>
  <sheetFormatPr defaultRowHeight="11.25" x14ac:dyDescent="0.2"/>
  <cols>
    <col min="2" max="2" width="18.33203125" customWidth="1"/>
    <col min="3" max="3" width="13.83203125" customWidth="1"/>
    <col min="4" max="4" width="11.83203125" customWidth="1"/>
    <col min="5" max="5" width="13.83203125" customWidth="1"/>
    <col min="7" max="7" width="4.33203125" customWidth="1"/>
    <col min="9" max="9" width="12.5" customWidth="1"/>
    <col min="10" max="10" width="20" customWidth="1"/>
    <col min="11" max="11" width="15.33203125" customWidth="1"/>
  </cols>
  <sheetData>
    <row r="2" spans="1:11" ht="15.75" thickBot="1" x14ac:dyDescent="0.3">
      <c r="A2" s="241"/>
      <c r="B2" s="242"/>
      <c r="C2" s="242"/>
      <c r="D2" s="242"/>
      <c r="E2" s="242"/>
      <c r="F2" s="242"/>
      <c r="G2" s="243"/>
      <c r="H2" s="242"/>
      <c r="I2" s="242"/>
      <c r="J2" s="243"/>
      <c r="K2" s="244"/>
    </row>
    <row r="3" spans="1:11" ht="18" thickBot="1" x14ac:dyDescent="0.25">
      <c r="A3" s="315" t="s">
        <v>437</v>
      </c>
      <c r="B3" s="315"/>
      <c r="C3" s="316" t="s">
        <v>438</v>
      </c>
      <c r="D3" s="316"/>
      <c r="E3" s="316"/>
      <c r="F3" s="316"/>
      <c r="G3" s="316"/>
      <c r="H3" s="316"/>
      <c r="I3" s="316"/>
      <c r="J3" s="316"/>
      <c r="K3" s="316"/>
    </row>
    <row r="4" spans="1:11" ht="13.5" thickBot="1" x14ac:dyDescent="0.2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1" ht="21.75" thickBot="1" x14ac:dyDescent="0.25">
      <c r="A5" s="317" t="s">
        <v>439</v>
      </c>
      <c r="B5" s="317"/>
      <c r="C5" s="317"/>
      <c r="D5" s="317"/>
      <c r="E5" s="317"/>
      <c r="F5" s="317"/>
      <c r="G5" s="317"/>
      <c r="H5" s="245" t="s">
        <v>440</v>
      </c>
      <c r="I5" s="246"/>
      <c r="J5" s="247" t="s">
        <v>441</v>
      </c>
      <c r="K5" s="248"/>
    </row>
    <row r="6" spans="1:11" ht="13.5" thickBot="1" x14ac:dyDescent="0.25">
      <c r="A6" s="249"/>
      <c r="B6" s="250"/>
      <c r="C6" s="250"/>
      <c r="D6" s="250"/>
      <c r="E6" s="250"/>
      <c r="F6" s="250"/>
      <c r="G6" s="250"/>
      <c r="H6" s="250"/>
      <c r="I6" s="250"/>
      <c r="J6" s="251"/>
      <c r="K6" s="252"/>
    </row>
    <row r="7" spans="1:11" ht="13.5" thickBot="1" x14ac:dyDescent="0.25">
      <c r="A7" s="253" t="s">
        <v>442</v>
      </c>
      <c r="B7" s="251"/>
      <c r="C7" s="251"/>
      <c r="D7" s="251"/>
      <c r="E7" s="251"/>
      <c r="F7" s="251"/>
      <c r="G7" s="251"/>
      <c r="H7" s="251"/>
      <c r="I7" s="251"/>
      <c r="J7" s="251" t="s">
        <v>21</v>
      </c>
      <c r="K7" s="254">
        <v>43726</v>
      </c>
    </row>
    <row r="8" spans="1:11" ht="13.5" thickBot="1" x14ac:dyDescent="0.25">
      <c r="A8" s="255"/>
      <c r="B8" s="242"/>
      <c r="C8" s="242"/>
      <c r="D8" s="242"/>
      <c r="E8" s="242"/>
      <c r="F8" s="242"/>
      <c r="G8" s="242"/>
      <c r="H8" s="242"/>
      <c r="I8" s="242"/>
      <c r="J8" s="242"/>
      <c r="K8" s="256"/>
    </row>
    <row r="9" spans="1:11" ht="12.75" x14ac:dyDescent="0.2">
      <c r="A9" s="318"/>
      <c r="B9" s="318"/>
      <c r="C9" s="318"/>
      <c r="D9" s="318"/>
      <c r="E9" s="318"/>
      <c r="F9" s="318"/>
      <c r="G9" s="318"/>
      <c r="H9" s="318"/>
      <c r="I9" s="257"/>
      <c r="J9" s="258"/>
      <c r="K9" s="259"/>
    </row>
    <row r="10" spans="1:11" ht="12.75" x14ac:dyDescent="0.2">
      <c r="A10" s="255" t="s">
        <v>443</v>
      </c>
      <c r="B10" s="242"/>
      <c r="C10" s="319" t="s">
        <v>483</v>
      </c>
      <c r="D10" s="319"/>
      <c r="E10" s="319"/>
      <c r="F10" s="319"/>
      <c r="G10" s="319"/>
      <c r="H10" s="319"/>
      <c r="I10" s="319"/>
      <c r="J10" s="319"/>
      <c r="K10" s="319"/>
    </row>
    <row r="11" spans="1:11" ht="12.75" x14ac:dyDescent="0.2">
      <c r="A11" s="255"/>
      <c r="B11" s="242"/>
      <c r="C11" s="311" t="s">
        <v>482</v>
      </c>
      <c r="D11" s="311"/>
      <c r="E11" s="311"/>
      <c r="F11" s="311"/>
      <c r="G11" s="311"/>
      <c r="H11" s="311"/>
      <c r="I11" s="311"/>
      <c r="J11" s="311"/>
      <c r="K11" s="311"/>
    </row>
    <row r="12" spans="1:11" ht="12.75" x14ac:dyDescent="0.2">
      <c r="A12" s="260" t="s">
        <v>444</v>
      </c>
      <c r="B12" s="261"/>
      <c r="C12" s="307" t="s">
        <v>481</v>
      </c>
      <c r="D12" s="307"/>
      <c r="E12" s="307"/>
      <c r="F12" s="307"/>
      <c r="G12" s="307"/>
      <c r="H12" s="307"/>
      <c r="I12" s="307"/>
      <c r="J12" s="307"/>
      <c r="K12" s="307"/>
    </row>
    <row r="13" spans="1:11" ht="12.75" x14ac:dyDescent="0.2">
      <c r="A13" s="255"/>
      <c r="B13" s="242"/>
      <c r="C13" s="242"/>
      <c r="D13" s="242"/>
      <c r="E13" s="242"/>
      <c r="F13" s="242"/>
      <c r="G13" s="242"/>
      <c r="H13" s="242"/>
      <c r="I13" s="242"/>
      <c r="J13" s="242"/>
      <c r="K13" s="256"/>
    </row>
    <row r="14" spans="1:11" ht="12.75" x14ac:dyDescent="0.2">
      <c r="A14" s="255" t="s">
        <v>445</v>
      </c>
      <c r="B14" s="242"/>
      <c r="C14" s="242"/>
      <c r="D14" s="308" t="s">
        <v>446</v>
      </c>
      <c r="E14" s="308"/>
      <c r="F14" s="308"/>
      <c r="G14" s="308"/>
      <c r="H14" s="308"/>
      <c r="I14" s="308"/>
      <c r="J14" s="308"/>
      <c r="K14" s="308"/>
    </row>
    <row r="15" spans="1:11" ht="12.75" x14ac:dyDescent="0.2">
      <c r="A15" s="255" t="s">
        <v>447</v>
      </c>
      <c r="B15" s="242"/>
      <c r="C15" s="309" t="s">
        <v>446</v>
      </c>
      <c r="D15" s="309"/>
      <c r="E15" s="309"/>
      <c r="F15" s="309"/>
      <c r="G15" s="309"/>
      <c r="H15" s="309"/>
      <c r="I15" s="309"/>
      <c r="J15" s="309"/>
      <c r="K15" s="262"/>
    </row>
    <row r="16" spans="1:11" ht="12.75" x14ac:dyDescent="0.2">
      <c r="A16" s="263" t="s">
        <v>448</v>
      </c>
      <c r="B16" s="264"/>
      <c r="C16" s="264"/>
      <c r="D16" s="264"/>
      <c r="E16" s="303" t="s">
        <v>446</v>
      </c>
      <c r="F16" s="264"/>
      <c r="G16" s="264"/>
      <c r="H16" s="264"/>
      <c r="I16" s="264"/>
      <c r="J16" s="264"/>
      <c r="K16" s="265"/>
    </row>
    <row r="17" spans="1:11" ht="12.75" x14ac:dyDescent="0.2">
      <c r="A17" s="310" t="s">
        <v>449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</row>
    <row r="18" spans="1:11" ht="12.75" x14ac:dyDescent="0.2">
      <c r="A18" s="266"/>
      <c r="B18" s="311"/>
      <c r="C18" s="311"/>
      <c r="D18" s="311"/>
      <c r="E18" s="311"/>
      <c r="F18" s="311"/>
      <c r="G18" s="311"/>
      <c r="H18" s="311"/>
      <c r="I18" s="311"/>
      <c r="J18" s="311"/>
      <c r="K18" s="311"/>
    </row>
    <row r="19" spans="1:11" x14ac:dyDescent="0.2">
      <c r="A19" s="312" t="s">
        <v>476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</row>
    <row r="20" spans="1:11" x14ac:dyDescent="0.2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</row>
    <row r="21" spans="1:11" x14ac:dyDescent="0.2">
      <c r="A21" s="312"/>
      <c r="B21" s="312"/>
      <c r="C21" s="312"/>
      <c r="D21" s="312"/>
      <c r="E21" s="312"/>
      <c r="F21" s="312"/>
      <c r="G21" s="312"/>
      <c r="H21" s="312"/>
      <c r="I21" s="312"/>
      <c r="J21" s="312"/>
      <c r="K21" s="312"/>
    </row>
    <row r="22" spans="1:11" ht="12.75" x14ac:dyDescent="0.2">
      <c r="A22" s="255"/>
      <c r="B22" s="311"/>
      <c r="C22" s="311"/>
      <c r="D22" s="311"/>
      <c r="E22" s="311"/>
      <c r="F22" s="311"/>
      <c r="G22" s="311"/>
      <c r="H22" s="311"/>
      <c r="I22" s="311"/>
      <c r="J22" s="311"/>
      <c r="K22" s="311"/>
    </row>
    <row r="23" spans="1:11" ht="12.75" x14ac:dyDescent="0.2">
      <c r="A23" s="255"/>
      <c r="B23" s="311"/>
      <c r="C23" s="311"/>
      <c r="D23" s="311"/>
      <c r="E23" s="311"/>
      <c r="F23" s="311"/>
      <c r="G23" s="311"/>
      <c r="H23" s="311"/>
      <c r="I23" s="311"/>
      <c r="J23" s="311"/>
      <c r="K23" s="311"/>
    </row>
    <row r="24" spans="1:11" ht="12.75" x14ac:dyDescent="0.2">
      <c r="A24" s="263"/>
      <c r="B24" s="313"/>
      <c r="C24" s="313"/>
      <c r="D24" s="313"/>
      <c r="E24" s="313"/>
      <c r="F24" s="313"/>
      <c r="G24" s="313"/>
      <c r="H24" s="313"/>
      <c r="I24" s="313"/>
      <c r="J24" s="313"/>
      <c r="K24" s="313"/>
    </row>
    <row r="25" spans="1:11" ht="12.75" x14ac:dyDescent="0.2">
      <c r="A25" s="255"/>
      <c r="B25" s="314"/>
      <c r="C25" s="314"/>
      <c r="D25" s="314"/>
      <c r="E25" s="314"/>
      <c r="F25" s="314"/>
      <c r="G25" s="314"/>
      <c r="H25" s="314"/>
      <c r="I25" s="314"/>
      <c r="J25" s="314"/>
      <c r="K25" s="314"/>
    </row>
    <row r="26" spans="1:11" ht="12.75" x14ac:dyDescent="0.2">
      <c r="A26" s="263"/>
      <c r="B26" s="313"/>
      <c r="C26" s="313"/>
      <c r="D26" s="313"/>
      <c r="E26" s="313"/>
      <c r="F26" s="313"/>
      <c r="G26" s="313"/>
      <c r="H26" s="313"/>
      <c r="I26" s="313"/>
      <c r="J26" s="313"/>
      <c r="K26" s="313"/>
    </row>
    <row r="27" spans="1:11" ht="12.75" x14ac:dyDescent="0.2">
      <c r="A27" s="266" t="s">
        <v>450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56"/>
    </row>
    <row r="28" spans="1:11" ht="12.75" x14ac:dyDescent="0.2">
      <c r="A28" s="255"/>
      <c r="B28" s="242"/>
      <c r="C28" s="242"/>
      <c r="D28" s="242"/>
      <c r="E28" s="242"/>
      <c r="F28" s="242"/>
      <c r="G28" s="242"/>
      <c r="H28" s="242"/>
      <c r="I28" s="242"/>
      <c r="J28" s="242"/>
      <c r="K28" s="256"/>
    </row>
    <row r="29" spans="1:11" ht="12.75" x14ac:dyDescent="0.2">
      <c r="A29" s="255"/>
      <c r="B29" s="244" t="s">
        <v>477</v>
      </c>
      <c r="C29" s="242"/>
      <c r="D29" s="261"/>
      <c r="E29" s="267">
        <f>SUM('Rekapitulace stavby'!AG54:AM54)</f>
        <v>87763.43</v>
      </c>
      <c r="F29" s="268" t="s">
        <v>451</v>
      </c>
      <c r="G29" s="269"/>
      <c r="H29" s="269"/>
      <c r="I29" s="269"/>
      <c r="J29" s="269"/>
      <c r="K29" s="270"/>
    </row>
    <row r="30" spans="1:11" s="240" customFormat="1" ht="12.75" x14ac:dyDescent="0.2">
      <c r="A30" s="255"/>
      <c r="B30" s="290" t="s">
        <v>479</v>
      </c>
      <c r="C30" s="291"/>
      <c r="D30" s="292"/>
      <c r="E30" s="293">
        <f>SUM(E29*0.21)</f>
        <v>18430.320299999999</v>
      </c>
      <c r="F30" s="294" t="s">
        <v>451</v>
      </c>
      <c r="G30" s="295"/>
      <c r="H30" s="295"/>
      <c r="I30" s="295"/>
      <c r="J30" s="295"/>
      <c r="K30" s="270"/>
    </row>
    <row r="31" spans="1:11" s="240" customFormat="1" ht="12.75" x14ac:dyDescent="0.2">
      <c r="A31" s="255"/>
      <c r="B31" s="244" t="s">
        <v>478</v>
      </c>
      <c r="C31" s="242"/>
      <c r="D31" s="261"/>
      <c r="E31" s="267">
        <f>SUM(E29:E30)</f>
        <v>106193.75029999999</v>
      </c>
      <c r="F31" s="268" t="s">
        <v>451</v>
      </c>
      <c r="G31" s="269"/>
      <c r="H31" s="269"/>
      <c r="I31" s="269"/>
      <c r="J31" s="269"/>
      <c r="K31" s="270"/>
    </row>
    <row r="32" spans="1:11" ht="12.75" x14ac:dyDescent="0.2">
      <c r="A32" s="263"/>
      <c r="B32" s="264"/>
      <c r="C32" s="264"/>
      <c r="D32" s="264"/>
      <c r="E32" s="264"/>
      <c r="F32" s="264"/>
      <c r="G32" s="264"/>
      <c r="H32" s="264"/>
      <c r="I32" s="264"/>
      <c r="J32" s="264"/>
      <c r="K32" s="265"/>
    </row>
    <row r="33" spans="1:11" ht="12.75" x14ac:dyDescent="0.2">
      <c r="A33" s="266" t="s">
        <v>452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56"/>
    </row>
    <row r="34" spans="1:11" ht="12.75" x14ac:dyDescent="0.2">
      <c r="A34" s="255"/>
      <c r="B34" s="242"/>
      <c r="C34" s="242"/>
      <c r="D34" s="242"/>
      <c r="E34" s="242"/>
      <c r="F34" s="242"/>
      <c r="G34" s="242"/>
      <c r="H34" s="242"/>
      <c r="I34" s="242"/>
      <c r="J34" s="242"/>
      <c r="K34" s="256"/>
    </row>
    <row r="35" spans="1:11" ht="12.75" x14ac:dyDescent="0.2">
      <c r="A35" s="271" t="s">
        <v>453</v>
      </c>
      <c r="B35" s="272"/>
      <c r="C35" s="272"/>
      <c r="D35" s="272"/>
      <c r="E35" s="272"/>
      <c r="F35" s="272"/>
      <c r="G35" s="272"/>
      <c r="H35" s="272"/>
      <c r="I35" s="272"/>
      <c r="J35" s="273"/>
      <c r="K35" s="274"/>
    </row>
    <row r="36" spans="1:11" ht="12.75" x14ac:dyDescent="0.2">
      <c r="A36" s="271"/>
      <c r="B36" s="272"/>
      <c r="C36" s="272"/>
      <c r="D36" s="305" t="s">
        <v>454</v>
      </c>
      <c r="E36" s="305"/>
      <c r="F36" s="275"/>
      <c r="G36" s="305" t="s">
        <v>455</v>
      </c>
      <c r="H36" s="305"/>
      <c r="I36" s="275"/>
      <c r="J36" s="276" t="s">
        <v>456</v>
      </c>
      <c r="K36" s="277"/>
    </row>
    <row r="37" spans="1:11" ht="12.75" x14ac:dyDescent="0.2">
      <c r="A37" s="271" t="s">
        <v>457</v>
      </c>
      <c r="B37" s="272"/>
      <c r="C37" s="272"/>
      <c r="D37" s="272"/>
      <c r="E37" s="272"/>
      <c r="F37" s="272"/>
      <c r="G37" s="272"/>
      <c r="H37" s="272"/>
      <c r="I37" s="272"/>
      <c r="J37" s="273"/>
      <c r="K37" s="274"/>
    </row>
    <row r="38" spans="1:11" ht="12.75" x14ac:dyDescent="0.2">
      <c r="A38" s="271"/>
      <c r="B38" s="272"/>
      <c r="C38" s="272"/>
      <c r="D38" s="305" t="s">
        <v>454</v>
      </c>
      <c r="E38" s="305"/>
      <c r="F38" s="275"/>
      <c r="G38" s="305" t="s">
        <v>455</v>
      </c>
      <c r="H38" s="305"/>
      <c r="I38" s="275"/>
      <c r="J38" s="276" t="s">
        <v>456</v>
      </c>
      <c r="K38" s="274"/>
    </row>
    <row r="39" spans="1:11" ht="12.75" x14ac:dyDescent="0.2">
      <c r="A39" s="271" t="s">
        <v>458</v>
      </c>
      <c r="B39" s="272"/>
      <c r="C39" s="272"/>
      <c r="D39" s="306" t="s">
        <v>459</v>
      </c>
      <c r="E39" s="306"/>
      <c r="F39" s="272"/>
      <c r="G39" s="272"/>
      <c r="H39" s="272"/>
      <c r="I39" s="272"/>
      <c r="J39" s="273"/>
      <c r="K39" s="274"/>
    </row>
    <row r="40" spans="1:11" ht="12.75" x14ac:dyDescent="0.2">
      <c r="A40" s="271"/>
      <c r="B40" s="272"/>
      <c r="C40" s="272"/>
      <c r="D40" s="305" t="s">
        <v>454</v>
      </c>
      <c r="E40" s="305"/>
      <c r="F40" s="275"/>
      <c r="G40" s="305" t="s">
        <v>455</v>
      </c>
      <c r="H40" s="305"/>
      <c r="I40" s="275"/>
      <c r="J40" s="276" t="s">
        <v>456</v>
      </c>
      <c r="K40" s="274"/>
    </row>
    <row r="41" spans="1:11" ht="12.75" x14ac:dyDescent="0.2">
      <c r="A41" s="271" t="s">
        <v>460</v>
      </c>
      <c r="B41" s="272"/>
      <c r="C41" s="272"/>
      <c r="D41" s="306" t="s">
        <v>459</v>
      </c>
      <c r="E41" s="306"/>
      <c r="F41" s="272"/>
      <c r="G41" s="272"/>
      <c r="H41" s="272"/>
      <c r="I41" s="272"/>
      <c r="J41" s="273"/>
      <c r="K41" s="274"/>
    </row>
    <row r="42" spans="1:11" ht="12.75" x14ac:dyDescent="0.2">
      <c r="A42" s="255"/>
      <c r="B42" s="242"/>
      <c r="C42" s="242"/>
      <c r="D42" s="305" t="s">
        <v>454</v>
      </c>
      <c r="E42" s="305"/>
      <c r="F42" s="275"/>
      <c r="G42" s="305" t="s">
        <v>455</v>
      </c>
      <c r="H42" s="305"/>
      <c r="I42" s="275"/>
      <c r="J42" s="276" t="s">
        <v>456</v>
      </c>
      <c r="K42" s="278"/>
    </row>
    <row r="43" spans="1:11" ht="12.75" x14ac:dyDescent="0.2">
      <c r="A43" s="255"/>
      <c r="B43" s="242"/>
      <c r="C43" s="242"/>
      <c r="D43" s="242"/>
      <c r="E43" s="242"/>
      <c r="F43" s="242"/>
      <c r="G43" s="242"/>
      <c r="H43" s="242"/>
      <c r="I43" s="242"/>
      <c r="J43" s="242"/>
      <c r="K43" s="256"/>
    </row>
    <row r="44" spans="1:11" ht="15" x14ac:dyDescent="0.25">
      <c r="A44" s="255" t="s">
        <v>461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56"/>
    </row>
    <row r="45" spans="1:11" ht="15" x14ac:dyDescent="0.25">
      <c r="A45" s="255" t="s">
        <v>462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56"/>
    </row>
    <row r="46" spans="1:11" ht="15.75" thickBot="1" x14ac:dyDescent="0.3">
      <c r="A46" s="255" t="s">
        <v>463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56"/>
    </row>
    <row r="47" spans="1:11" ht="13.5" thickBot="1" x14ac:dyDescent="0.25">
      <c r="A47" s="279" t="s">
        <v>464</v>
      </c>
      <c r="B47" s="280"/>
      <c r="C47" s="280"/>
      <c r="D47" s="280"/>
      <c r="E47" s="280"/>
      <c r="F47" s="280"/>
      <c r="G47" s="280"/>
      <c r="H47" s="280"/>
      <c r="I47" s="281" t="s">
        <v>465</v>
      </c>
      <c r="J47" s="282" t="s">
        <v>475</v>
      </c>
      <c r="K47" s="283"/>
    </row>
    <row r="48" spans="1:11" ht="12.75" x14ac:dyDescent="0.2">
      <c r="A48" s="255"/>
      <c r="B48" s="242"/>
      <c r="C48" s="242"/>
      <c r="D48" s="242"/>
      <c r="E48" s="242"/>
      <c r="F48" s="242"/>
      <c r="G48" s="242"/>
      <c r="H48" s="242"/>
      <c r="I48" s="242"/>
      <c r="J48" s="242"/>
      <c r="K48" s="256"/>
    </row>
    <row r="49" spans="1:11" ht="15" x14ac:dyDescent="0.25">
      <c r="A49" s="255" t="s">
        <v>466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56"/>
    </row>
    <row r="50" spans="1:11" ht="12.75" x14ac:dyDescent="0.2">
      <c r="A50" s="255" t="s">
        <v>467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56"/>
    </row>
    <row r="51" spans="1:11" ht="13.5" thickBot="1" x14ac:dyDescent="0.25">
      <c r="A51" s="255"/>
      <c r="B51" s="242"/>
      <c r="C51" s="242"/>
      <c r="D51" s="242"/>
      <c r="E51" s="242"/>
      <c r="F51" s="242"/>
      <c r="G51" s="242"/>
      <c r="H51" s="242"/>
      <c r="I51" s="242"/>
      <c r="J51" s="242"/>
      <c r="K51" s="256"/>
    </row>
    <row r="52" spans="1:11" ht="26.25" thickBot="1" x14ac:dyDescent="0.25">
      <c r="A52" s="296" t="s">
        <v>480</v>
      </c>
      <c r="B52" s="297"/>
      <c r="C52" s="298">
        <f>SUM(E31)</f>
        <v>106193.75029999999</v>
      </c>
      <c r="D52" s="299" t="s">
        <v>451</v>
      </c>
      <c r="E52" s="300"/>
      <c r="F52" s="300"/>
      <c r="G52" s="300"/>
      <c r="H52" s="300"/>
      <c r="I52" s="300" t="s">
        <v>468</v>
      </c>
      <c r="J52" s="301" t="s">
        <v>469</v>
      </c>
      <c r="K52" s="302"/>
    </row>
    <row r="53" spans="1:11" ht="12.75" x14ac:dyDescent="0.2">
      <c r="A53" s="255"/>
      <c r="B53" s="242"/>
      <c r="C53" s="242"/>
      <c r="D53" s="242"/>
      <c r="E53" s="242"/>
      <c r="F53" s="242"/>
      <c r="G53" s="242"/>
      <c r="H53" s="242"/>
      <c r="I53" s="242"/>
      <c r="J53" s="244"/>
      <c r="K53" s="284"/>
    </row>
    <row r="54" spans="1:11" ht="12.75" x14ac:dyDescent="0.2">
      <c r="A54" s="255"/>
      <c r="B54" s="242"/>
      <c r="C54" s="242"/>
      <c r="D54" s="242"/>
      <c r="E54" s="242"/>
      <c r="F54" s="242"/>
      <c r="G54" s="242"/>
      <c r="H54" s="242"/>
      <c r="I54" s="242"/>
      <c r="J54" s="242"/>
      <c r="K54" s="256"/>
    </row>
    <row r="55" spans="1:11" ht="12.75" x14ac:dyDescent="0.2">
      <c r="A55" s="266" t="s">
        <v>470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56"/>
    </row>
    <row r="56" spans="1:11" ht="12.75" x14ac:dyDescent="0.2">
      <c r="A56" s="255"/>
      <c r="B56" s="242"/>
      <c r="C56" s="261"/>
      <c r="D56" s="261"/>
      <c r="E56" s="285"/>
      <c r="F56" s="261"/>
      <c r="G56" s="242"/>
      <c r="H56" s="242"/>
      <c r="I56" s="242"/>
      <c r="J56" s="242"/>
      <c r="K56" s="256"/>
    </row>
    <row r="57" spans="1:11" ht="12.75" x14ac:dyDescent="0.2">
      <c r="A57" s="255"/>
      <c r="B57" s="242"/>
      <c r="C57" s="261"/>
      <c r="D57" s="261"/>
      <c r="E57" s="304" t="s">
        <v>455</v>
      </c>
      <c r="F57" s="304"/>
      <c r="G57" s="304"/>
      <c r="H57" s="242"/>
      <c r="I57" s="304" t="s">
        <v>456</v>
      </c>
      <c r="J57" s="304"/>
      <c r="K57" s="286"/>
    </row>
    <row r="58" spans="1:11" ht="12.75" x14ac:dyDescent="0.2">
      <c r="A58" s="255"/>
      <c r="B58" s="242"/>
      <c r="C58" s="261"/>
      <c r="D58" s="261"/>
      <c r="E58" s="261"/>
      <c r="F58" s="261"/>
      <c r="G58" s="242"/>
      <c r="H58" s="242"/>
      <c r="I58" s="242"/>
      <c r="J58" s="242"/>
      <c r="K58" s="286"/>
    </row>
    <row r="59" spans="1:11" ht="12.75" x14ac:dyDescent="0.2">
      <c r="A59" s="266" t="s">
        <v>471</v>
      </c>
      <c r="B59" s="242"/>
      <c r="C59" s="242"/>
      <c r="D59" s="242"/>
      <c r="E59" s="242" t="s">
        <v>472</v>
      </c>
      <c r="F59" s="242"/>
      <c r="G59" s="242"/>
      <c r="H59" s="242"/>
      <c r="I59" s="242"/>
      <c r="J59" s="242"/>
      <c r="K59" s="256"/>
    </row>
    <row r="60" spans="1:11" ht="12.75" x14ac:dyDescent="0.2">
      <c r="A60" s="255"/>
      <c r="B60" s="242"/>
      <c r="C60" s="261"/>
      <c r="D60" s="261"/>
      <c r="E60" s="285"/>
      <c r="F60" s="261"/>
      <c r="G60" s="242"/>
      <c r="H60" s="242"/>
      <c r="I60" s="242"/>
      <c r="J60" s="242"/>
      <c r="K60" s="256"/>
    </row>
    <row r="61" spans="1:11" ht="12.75" x14ac:dyDescent="0.2">
      <c r="A61" s="255"/>
      <c r="B61" s="242"/>
      <c r="C61" s="261"/>
      <c r="D61" s="261"/>
      <c r="E61" s="304" t="s">
        <v>455</v>
      </c>
      <c r="F61" s="304"/>
      <c r="G61" s="304"/>
      <c r="H61" s="242"/>
      <c r="I61" s="304" t="s">
        <v>456</v>
      </c>
      <c r="J61" s="304"/>
      <c r="K61" s="278"/>
    </row>
    <row r="62" spans="1:11" ht="12.75" x14ac:dyDescent="0.2">
      <c r="A62" s="255"/>
      <c r="B62" s="242"/>
      <c r="C62" s="261"/>
      <c r="D62" s="261"/>
      <c r="E62" s="287"/>
      <c r="F62" s="287"/>
      <c r="G62" s="287"/>
      <c r="H62" s="242"/>
      <c r="I62" s="287"/>
      <c r="J62" s="287"/>
      <c r="K62" s="278"/>
    </row>
    <row r="63" spans="1:11" ht="12.75" x14ac:dyDescent="0.2">
      <c r="A63" s="255" t="s">
        <v>473</v>
      </c>
      <c r="B63" s="242"/>
      <c r="C63" s="242"/>
      <c r="D63" s="242"/>
      <c r="E63" s="242"/>
      <c r="F63" s="242"/>
      <c r="G63" s="242"/>
      <c r="H63" s="242"/>
      <c r="I63" s="242"/>
      <c r="J63" s="242"/>
      <c r="K63" s="256"/>
    </row>
    <row r="64" spans="1:11" ht="15.75" thickBot="1" x14ac:dyDescent="0.3">
      <c r="A64" s="288" t="s">
        <v>474</v>
      </c>
      <c r="B64" s="251"/>
      <c r="C64" s="251"/>
      <c r="D64" s="251"/>
      <c r="E64" s="251"/>
      <c r="F64" s="251"/>
      <c r="G64" s="251"/>
      <c r="H64" s="251"/>
      <c r="I64" s="251"/>
      <c r="J64" s="251"/>
      <c r="K64" s="289"/>
    </row>
  </sheetData>
  <mergeCells count="31">
    <mergeCell ref="C11:K11"/>
    <mergeCell ref="A3:B3"/>
    <mergeCell ref="C3:K3"/>
    <mergeCell ref="A5:G5"/>
    <mergeCell ref="A9:H9"/>
    <mergeCell ref="C10:K10"/>
    <mergeCell ref="D36:E36"/>
    <mergeCell ref="G36:H36"/>
    <mergeCell ref="C12:K12"/>
    <mergeCell ref="D14:K14"/>
    <mergeCell ref="C15:J15"/>
    <mergeCell ref="A17:K17"/>
    <mergeCell ref="B18:K18"/>
    <mergeCell ref="A19:K21"/>
    <mergeCell ref="B22:K22"/>
    <mergeCell ref="B23:K23"/>
    <mergeCell ref="B24:K24"/>
    <mergeCell ref="B25:K25"/>
    <mergeCell ref="B26:K26"/>
    <mergeCell ref="E57:G57"/>
    <mergeCell ref="I57:J57"/>
    <mergeCell ref="E61:G61"/>
    <mergeCell ref="I61:J61"/>
    <mergeCell ref="D38:E38"/>
    <mergeCell ref="G38:H38"/>
    <mergeCell ref="D40:E40"/>
    <mergeCell ref="G40:H40"/>
    <mergeCell ref="D42:E42"/>
    <mergeCell ref="G42:H42"/>
    <mergeCell ref="D41:E41"/>
    <mergeCell ref="D39:E3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opLeftCell="A34" workbookViewId="0">
      <selection activeCell="BE25" sqref="BE25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x14ac:dyDescent="0.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6.950000000000003" customHeight="1" x14ac:dyDescent="0.2">
      <c r="AR2" s="331" t="s">
        <v>6</v>
      </c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S2" s="17" t="s">
        <v>7</v>
      </c>
      <c r="BT2" s="17" t="s">
        <v>8</v>
      </c>
    </row>
    <row r="3" spans="1:74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1:74" ht="24.95" customHeight="1" x14ac:dyDescent="0.2">
      <c r="B4" s="20"/>
      <c r="D4" s="21" t="s">
        <v>10</v>
      </c>
      <c r="AR4" s="20"/>
      <c r="AS4" s="22" t="s">
        <v>11</v>
      </c>
      <c r="BS4" s="17" t="s">
        <v>12</v>
      </c>
    </row>
    <row r="5" spans="1:74" ht="12" customHeight="1" x14ac:dyDescent="0.2">
      <c r="B5" s="20"/>
      <c r="D5" s="23" t="s">
        <v>13</v>
      </c>
      <c r="K5" s="328" t="s">
        <v>14</v>
      </c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R5" s="20"/>
      <c r="BS5" s="17" t="s">
        <v>7</v>
      </c>
    </row>
    <row r="6" spans="1:74" ht="36.950000000000003" customHeight="1" x14ac:dyDescent="0.2">
      <c r="B6" s="20"/>
      <c r="D6" s="25" t="s">
        <v>15</v>
      </c>
      <c r="K6" s="330" t="s">
        <v>16</v>
      </c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R6" s="20"/>
      <c r="BS6" s="17" t="s">
        <v>7</v>
      </c>
    </row>
    <row r="7" spans="1:74" ht="12" customHeight="1" x14ac:dyDescent="0.2">
      <c r="B7" s="20"/>
      <c r="D7" s="26" t="s">
        <v>17</v>
      </c>
      <c r="K7" s="24" t="s">
        <v>3</v>
      </c>
      <c r="AK7" s="26" t="s">
        <v>18</v>
      </c>
      <c r="AN7" s="24" t="s">
        <v>3</v>
      </c>
      <c r="AR7" s="20"/>
      <c r="BS7" s="17" t="s">
        <v>7</v>
      </c>
    </row>
    <row r="8" spans="1:74" ht="12" customHeight="1" x14ac:dyDescent="0.2">
      <c r="B8" s="20"/>
      <c r="D8" s="26" t="s">
        <v>19</v>
      </c>
      <c r="K8" s="24" t="s">
        <v>20</v>
      </c>
      <c r="AK8" s="26" t="s">
        <v>21</v>
      </c>
      <c r="AN8" s="24" t="s">
        <v>22</v>
      </c>
      <c r="AR8" s="20"/>
      <c r="BS8" s="17" t="s">
        <v>7</v>
      </c>
    </row>
    <row r="9" spans="1:74" ht="14.45" customHeight="1" x14ac:dyDescent="0.2">
      <c r="B9" s="20"/>
      <c r="AR9" s="20"/>
      <c r="BS9" s="17" t="s">
        <v>7</v>
      </c>
    </row>
    <row r="10" spans="1:74" ht="12" customHeight="1" x14ac:dyDescent="0.2">
      <c r="B10" s="20"/>
      <c r="D10" s="26" t="s">
        <v>23</v>
      </c>
      <c r="AK10" s="26" t="s">
        <v>24</v>
      </c>
      <c r="AN10" s="24" t="s">
        <v>25</v>
      </c>
      <c r="AR10" s="20"/>
      <c r="BS10" s="17" t="s">
        <v>7</v>
      </c>
    </row>
    <row r="11" spans="1:74" ht="18.399999999999999" customHeight="1" x14ac:dyDescent="0.2">
      <c r="B11" s="20"/>
      <c r="E11" s="24" t="s">
        <v>26</v>
      </c>
      <c r="AK11" s="26" t="s">
        <v>27</v>
      </c>
      <c r="AN11" s="24" t="s">
        <v>3</v>
      </c>
      <c r="AR11" s="20"/>
      <c r="BS11" s="17" t="s">
        <v>7</v>
      </c>
    </row>
    <row r="12" spans="1:74" ht="6.95" customHeight="1" x14ac:dyDescent="0.2">
      <c r="B12" s="20"/>
      <c r="AR12" s="20"/>
      <c r="BS12" s="17" t="s">
        <v>7</v>
      </c>
    </row>
    <row r="13" spans="1:74" ht="12" customHeight="1" x14ac:dyDescent="0.2">
      <c r="B13" s="20"/>
      <c r="D13" s="26" t="s">
        <v>28</v>
      </c>
      <c r="AK13" s="26" t="s">
        <v>24</v>
      </c>
      <c r="AN13" s="24" t="s">
        <v>29</v>
      </c>
      <c r="AR13" s="20"/>
      <c r="BS13" s="17" t="s">
        <v>7</v>
      </c>
    </row>
    <row r="14" spans="1:74" ht="12.75" x14ac:dyDescent="0.2">
      <c r="B14" s="20"/>
      <c r="E14" s="24" t="s">
        <v>30</v>
      </c>
      <c r="AK14" s="26" t="s">
        <v>27</v>
      </c>
      <c r="AN14" s="24" t="s">
        <v>31</v>
      </c>
      <c r="AR14" s="20"/>
      <c r="BS14" s="17" t="s">
        <v>7</v>
      </c>
    </row>
    <row r="15" spans="1:74" ht="6.95" customHeight="1" x14ac:dyDescent="0.2">
      <c r="B15" s="20"/>
      <c r="AR15" s="20"/>
      <c r="BS15" s="17" t="s">
        <v>4</v>
      </c>
    </row>
    <row r="16" spans="1:74" ht="12" customHeight="1" x14ac:dyDescent="0.2">
      <c r="B16" s="20"/>
      <c r="D16" s="26" t="s">
        <v>32</v>
      </c>
      <c r="AK16" s="26" t="s">
        <v>24</v>
      </c>
      <c r="AN16" s="24" t="s">
        <v>33</v>
      </c>
      <c r="AR16" s="20"/>
      <c r="BS16" s="17" t="s">
        <v>4</v>
      </c>
    </row>
    <row r="17" spans="2:71" ht="18.399999999999999" customHeight="1" x14ac:dyDescent="0.2">
      <c r="B17" s="20"/>
      <c r="E17" s="24" t="s">
        <v>34</v>
      </c>
      <c r="AK17" s="26" t="s">
        <v>27</v>
      </c>
      <c r="AN17" s="24" t="s">
        <v>3</v>
      </c>
      <c r="AR17" s="20"/>
      <c r="BS17" s="17" t="s">
        <v>35</v>
      </c>
    </row>
    <row r="18" spans="2:71" ht="6.95" customHeight="1" x14ac:dyDescent="0.2">
      <c r="B18" s="20"/>
      <c r="AR18" s="20"/>
      <c r="BS18" s="17" t="s">
        <v>7</v>
      </c>
    </row>
    <row r="19" spans="2:71" ht="12" customHeight="1" x14ac:dyDescent="0.2">
      <c r="B19" s="20"/>
      <c r="D19" s="26" t="s">
        <v>36</v>
      </c>
      <c r="AK19" s="26" t="s">
        <v>24</v>
      </c>
      <c r="AN19" s="24" t="s">
        <v>37</v>
      </c>
      <c r="AR19" s="20"/>
      <c r="BS19" s="17" t="s">
        <v>7</v>
      </c>
    </row>
    <row r="20" spans="2:71" ht="18.399999999999999" customHeight="1" x14ac:dyDescent="0.2">
      <c r="B20" s="20"/>
      <c r="E20" s="24" t="s">
        <v>436</v>
      </c>
      <c r="AK20" s="26" t="s">
        <v>27</v>
      </c>
      <c r="AN20" s="24" t="s">
        <v>3</v>
      </c>
      <c r="AR20" s="20"/>
      <c r="BS20" s="17" t="s">
        <v>4</v>
      </c>
    </row>
    <row r="21" spans="2:71" ht="21" customHeight="1" x14ac:dyDescent="0.2">
      <c r="B21" s="20"/>
      <c r="E21" s="239" t="s">
        <v>435</v>
      </c>
      <c r="AR21" s="20"/>
    </row>
    <row r="22" spans="2:71" ht="12" customHeight="1" x14ac:dyDescent="0.2">
      <c r="B22" s="20"/>
      <c r="D22" s="26" t="s">
        <v>39</v>
      </c>
      <c r="AR22" s="20"/>
    </row>
    <row r="23" spans="2:71" ht="51" customHeight="1" x14ac:dyDescent="0.2">
      <c r="B23" s="20"/>
      <c r="E23" s="332" t="s">
        <v>40</v>
      </c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R23" s="20"/>
    </row>
    <row r="24" spans="2:71" ht="6.95" customHeight="1" x14ac:dyDescent="0.2">
      <c r="B24" s="20"/>
      <c r="AR24" s="20"/>
    </row>
    <row r="25" spans="2:71" ht="6.95" customHeight="1" x14ac:dyDescent="0.2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2:71" s="1" customFormat="1" ht="25.9" customHeight="1" x14ac:dyDescent="0.2">
      <c r="B26" s="29"/>
      <c r="D26" s="30" t="s">
        <v>41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33">
        <f>ROUND(AG54,2)</f>
        <v>87763.43</v>
      </c>
      <c r="AL26" s="334"/>
      <c r="AM26" s="334"/>
      <c r="AN26" s="334"/>
      <c r="AO26" s="334"/>
      <c r="AR26" s="29"/>
    </row>
    <row r="27" spans="2:71" s="1" customFormat="1" ht="6.95" customHeight="1" x14ac:dyDescent="0.2">
      <c r="B27" s="29"/>
      <c r="AR27" s="29"/>
    </row>
    <row r="28" spans="2:71" s="1" customFormat="1" ht="12.75" x14ac:dyDescent="0.2">
      <c r="B28" s="29"/>
      <c r="L28" s="327" t="s">
        <v>42</v>
      </c>
      <c r="M28" s="327"/>
      <c r="N28" s="327"/>
      <c r="O28" s="327"/>
      <c r="P28" s="327"/>
      <c r="W28" s="327" t="s">
        <v>43</v>
      </c>
      <c r="X28" s="327"/>
      <c r="Y28" s="327"/>
      <c r="Z28" s="327"/>
      <c r="AA28" s="327"/>
      <c r="AB28" s="327"/>
      <c r="AC28" s="327"/>
      <c r="AD28" s="327"/>
      <c r="AE28" s="327"/>
      <c r="AK28" s="327" t="s">
        <v>44</v>
      </c>
      <c r="AL28" s="327"/>
      <c r="AM28" s="327"/>
      <c r="AN28" s="327"/>
      <c r="AO28" s="327"/>
      <c r="AR28" s="29"/>
    </row>
    <row r="29" spans="2:71" s="2" customFormat="1" ht="14.45" customHeight="1" x14ac:dyDescent="0.2">
      <c r="B29" s="33"/>
      <c r="D29" s="26" t="s">
        <v>45</v>
      </c>
      <c r="F29" s="26" t="s">
        <v>46</v>
      </c>
      <c r="L29" s="326">
        <v>0.21</v>
      </c>
      <c r="M29" s="325"/>
      <c r="N29" s="325"/>
      <c r="O29" s="325"/>
      <c r="P29" s="325"/>
      <c r="W29" s="324">
        <f>ROUND(AZ54, 2)</f>
        <v>87763.43</v>
      </c>
      <c r="X29" s="325"/>
      <c r="Y29" s="325"/>
      <c r="Z29" s="325"/>
      <c r="AA29" s="325"/>
      <c r="AB29" s="325"/>
      <c r="AC29" s="325"/>
      <c r="AD29" s="325"/>
      <c r="AE29" s="325"/>
      <c r="AK29" s="324">
        <f>ROUND(AV54, 2)</f>
        <v>18430.32</v>
      </c>
      <c r="AL29" s="325"/>
      <c r="AM29" s="325"/>
      <c r="AN29" s="325"/>
      <c r="AO29" s="325"/>
      <c r="AR29" s="33"/>
    </row>
    <row r="30" spans="2:71" s="2" customFormat="1" ht="14.45" customHeight="1" x14ac:dyDescent="0.2">
      <c r="B30" s="33"/>
      <c r="F30" s="26" t="s">
        <v>47</v>
      </c>
      <c r="L30" s="326">
        <v>0.15</v>
      </c>
      <c r="M30" s="325"/>
      <c r="N30" s="325"/>
      <c r="O30" s="325"/>
      <c r="P30" s="325"/>
      <c r="W30" s="324">
        <f>ROUND(BA54, 2)</f>
        <v>0</v>
      </c>
      <c r="X30" s="325"/>
      <c r="Y30" s="325"/>
      <c r="Z30" s="325"/>
      <c r="AA30" s="325"/>
      <c r="AB30" s="325"/>
      <c r="AC30" s="325"/>
      <c r="AD30" s="325"/>
      <c r="AE30" s="325"/>
      <c r="AK30" s="324">
        <f>ROUND(AW54, 2)</f>
        <v>0</v>
      </c>
      <c r="AL30" s="325"/>
      <c r="AM30" s="325"/>
      <c r="AN30" s="325"/>
      <c r="AO30" s="325"/>
      <c r="AR30" s="33"/>
    </row>
    <row r="31" spans="2:71" s="2" customFormat="1" ht="14.45" hidden="1" customHeight="1" x14ac:dyDescent="0.2">
      <c r="B31" s="33"/>
      <c r="F31" s="26" t="s">
        <v>48</v>
      </c>
      <c r="L31" s="326">
        <v>0.21</v>
      </c>
      <c r="M31" s="325"/>
      <c r="N31" s="325"/>
      <c r="O31" s="325"/>
      <c r="P31" s="325"/>
      <c r="W31" s="324">
        <f>ROUND(BB54, 2)</f>
        <v>0</v>
      </c>
      <c r="X31" s="325"/>
      <c r="Y31" s="325"/>
      <c r="Z31" s="325"/>
      <c r="AA31" s="325"/>
      <c r="AB31" s="325"/>
      <c r="AC31" s="325"/>
      <c r="AD31" s="325"/>
      <c r="AE31" s="325"/>
      <c r="AK31" s="324">
        <v>0</v>
      </c>
      <c r="AL31" s="325"/>
      <c r="AM31" s="325"/>
      <c r="AN31" s="325"/>
      <c r="AO31" s="325"/>
      <c r="AR31" s="33"/>
    </row>
    <row r="32" spans="2:71" s="2" customFormat="1" ht="14.45" hidden="1" customHeight="1" x14ac:dyDescent="0.2">
      <c r="B32" s="33"/>
      <c r="F32" s="26" t="s">
        <v>49</v>
      </c>
      <c r="L32" s="326">
        <v>0.15</v>
      </c>
      <c r="M32" s="325"/>
      <c r="N32" s="325"/>
      <c r="O32" s="325"/>
      <c r="P32" s="325"/>
      <c r="W32" s="324">
        <f>ROUND(BC54, 2)</f>
        <v>0</v>
      </c>
      <c r="X32" s="325"/>
      <c r="Y32" s="325"/>
      <c r="Z32" s="325"/>
      <c r="AA32" s="325"/>
      <c r="AB32" s="325"/>
      <c r="AC32" s="325"/>
      <c r="AD32" s="325"/>
      <c r="AE32" s="325"/>
      <c r="AK32" s="324">
        <v>0</v>
      </c>
      <c r="AL32" s="325"/>
      <c r="AM32" s="325"/>
      <c r="AN32" s="325"/>
      <c r="AO32" s="325"/>
      <c r="AR32" s="33"/>
    </row>
    <row r="33" spans="2:44" s="2" customFormat="1" ht="14.45" hidden="1" customHeight="1" x14ac:dyDescent="0.2">
      <c r="B33" s="33"/>
      <c r="F33" s="26" t="s">
        <v>50</v>
      </c>
      <c r="L33" s="326">
        <v>0</v>
      </c>
      <c r="M33" s="325"/>
      <c r="N33" s="325"/>
      <c r="O33" s="325"/>
      <c r="P33" s="325"/>
      <c r="W33" s="324">
        <f>ROUND(BD54, 2)</f>
        <v>0</v>
      </c>
      <c r="X33" s="325"/>
      <c r="Y33" s="325"/>
      <c r="Z33" s="325"/>
      <c r="AA33" s="325"/>
      <c r="AB33" s="325"/>
      <c r="AC33" s="325"/>
      <c r="AD33" s="325"/>
      <c r="AE33" s="325"/>
      <c r="AK33" s="324">
        <v>0</v>
      </c>
      <c r="AL33" s="325"/>
      <c r="AM33" s="325"/>
      <c r="AN33" s="325"/>
      <c r="AO33" s="325"/>
      <c r="AR33" s="33"/>
    </row>
    <row r="34" spans="2:44" s="1" customFormat="1" ht="6.95" customHeight="1" x14ac:dyDescent="0.2">
      <c r="B34" s="29"/>
      <c r="AR34" s="29"/>
    </row>
    <row r="35" spans="2:44" s="1" customFormat="1" ht="25.9" customHeight="1" x14ac:dyDescent="0.2">
      <c r="B35" s="29"/>
      <c r="C35" s="34"/>
      <c r="D35" s="35" t="s">
        <v>51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52</v>
      </c>
      <c r="U35" s="36"/>
      <c r="V35" s="36"/>
      <c r="W35" s="36"/>
      <c r="X35" s="320" t="s">
        <v>53</v>
      </c>
      <c r="Y35" s="321"/>
      <c r="Z35" s="321"/>
      <c r="AA35" s="321"/>
      <c r="AB35" s="321"/>
      <c r="AC35" s="36"/>
      <c r="AD35" s="36"/>
      <c r="AE35" s="36"/>
      <c r="AF35" s="36"/>
      <c r="AG35" s="36"/>
      <c r="AH35" s="36"/>
      <c r="AI35" s="36"/>
      <c r="AJ35" s="36"/>
      <c r="AK35" s="322">
        <f>SUM(AK26:AK33)</f>
        <v>106193.75</v>
      </c>
      <c r="AL35" s="321"/>
      <c r="AM35" s="321"/>
      <c r="AN35" s="321"/>
      <c r="AO35" s="323"/>
      <c r="AP35" s="34"/>
      <c r="AQ35" s="34"/>
      <c r="AR35" s="29"/>
    </row>
    <row r="36" spans="2:44" s="1" customFormat="1" ht="6.95" customHeight="1" x14ac:dyDescent="0.2">
      <c r="B36" s="29"/>
      <c r="AR36" s="29"/>
    </row>
    <row r="37" spans="2:44" s="1" customFormat="1" ht="6.95" customHeight="1" x14ac:dyDescent="0.2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9"/>
    </row>
    <row r="41" spans="2:44" s="1" customFormat="1" ht="6.95" customHeight="1" x14ac:dyDescent="0.2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29"/>
    </row>
    <row r="42" spans="2:44" s="1" customFormat="1" ht="24.95" customHeight="1" x14ac:dyDescent="0.2">
      <c r="B42" s="29"/>
      <c r="C42" s="21" t="s">
        <v>54</v>
      </c>
      <c r="AR42" s="29"/>
    </row>
    <row r="43" spans="2:44" s="1" customFormat="1" ht="6.95" customHeight="1" x14ac:dyDescent="0.2">
      <c r="B43" s="29"/>
      <c r="AR43" s="29"/>
    </row>
    <row r="44" spans="2:44" s="3" customFormat="1" ht="12" customHeight="1" x14ac:dyDescent="0.2">
      <c r="B44" s="42"/>
      <c r="C44" s="26" t="s">
        <v>13</v>
      </c>
      <c r="L44" s="3" t="str">
        <f>K5</f>
        <v>N005-1</v>
      </c>
      <c r="AR44" s="42"/>
    </row>
    <row r="45" spans="2:44" s="4" customFormat="1" ht="36.950000000000003" customHeight="1" x14ac:dyDescent="0.2">
      <c r="B45" s="43"/>
      <c r="C45" s="44" t="s">
        <v>15</v>
      </c>
      <c r="L45" s="344" t="str">
        <f>K6</f>
        <v>Změnový list kolektor - Technické zázemí  SLUŽBY LIŠOV</v>
      </c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R45" s="43"/>
    </row>
    <row r="46" spans="2:44" s="1" customFormat="1" ht="6.95" customHeight="1" x14ac:dyDescent="0.2">
      <c r="B46" s="29"/>
      <c r="AR46" s="29"/>
    </row>
    <row r="47" spans="2:44" s="1" customFormat="1" ht="12" customHeight="1" x14ac:dyDescent="0.2">
      <c r="B47" s="29"/>
      <c r="C47" s="26" t="s">
        <v>19</v>
      </c>
      <c r="L47" s="45" t="str">
        <f>IF(K8="","",K8)</f>
        <v>Lišov</v>
      </c>
      <c r="AI47" s="26" t="s">
        <v>21</v>
      </c>
      <c r="AM47" s="346" t="str">
        <f>IF(AN8= "","",AN8)</f>
        <v>3. 5. 2019</v>
      </c>
      <c r="AN47" s="346"/>
      <c r="AR47" s="29"/>
    </row>
    <row r="48" spans="2:44" s="1" customFormat="1" ht="6.95" customHeight="1" x14ac:dyDescent="0.2">
      <c r="B48" s="29"/>
      <c r="AR48" s="29"/>
    </row>
    <row r="49" spans="1:91" s="1" customFormat="1" ht="27.95" customHeight="1" x14ac:dyDescent="0.2">
      <c r="B49" s="29"/>
      <c r="C49" s="26" t="s">
        <v>23</v>
      </c>
      <c r="L49" s="3" t="str">
        <f>IF(E11= "","",E11)</f>
        <v xml:space="preserve">Služby Lišov s.r.o., Luční 990/45, 373 72 Lišov </v>
      </c>
      <c r="AI49" s="26" t="s">
        <v>32</v>
      </c>
      <c r="AM49" s="347" t="str">
        <f>IF(E17="","",E17)</f>
        <v>Ing. Petr Pavelec, Křížová 75, 381 01 Č.Krumlov</v>
      </c>
      <c r="AN49" s="348"/>
      <c r="AO49" s="348"/>
      <c r="AP49" s="348"/>
      <c r="AR49" s="29"/>
      <c r="AS49" s="349" t="s">
        <v>55</v>
      </c>
      <c r="AT49" s="350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1:91" s="1" customFormat="1" ht="27.95" customHeight="1" x14ac:dyDescent="0.2">
      <c r="B50" s="29"/>
      <c r="C50" s="26" t="s">
        <v>28</v>
      </c>
      <c r="L50" s="3" t="str">
        <f>IF(E14="","",E14)</f>
        <v>TSGP s.r.o., Šafránkova 1238/1, 155 00 Praha 13</v>
      </c>
      <c r="AI50" s="26" t="s">
        <v>36</v>
      </c>
      <c r="AM50" s="347" t="str">
        <f>IF(E20="","",E20)</f>
        <v>Martin Jindra</v>
      </c>
      <c r="AN50" s="348"/>
      <c r="AO50" s="348"/>
      <c r="AP50" s="348"/>
      <c r="AR50" s="29"/>
      <c r="AS50" s="351"/>
      <c r="AT50" s="352"/>
      <c r="AU50" s="49"/>
      <c r="AV50" s="49"/>
      <c r="AW50" s="49"/>
      <c r="AX50" s="49"/>
      <c r="AY50" s="49"/>
      <c r="AZ50" s="49"/>
      <c r="BA50" s="49"/>
      <c r="BB50" s="49"/>
      <c r="BC50" s="49"/>
      <c r="BD50" s="50"/>
    </row>
    <row r="51" spans="1:91" s="1" customFormat="1" ht="10.9" customHeight="1" x14ac:dyDescent="0.2">
      <c r="B51" s="29"/>
      <c r="AR51" s="29"/>
      <c r="AS51" s="351"/>
      <c r="AT51" s="352"/>
      <c r="AU51" s="49"/>
      <c r="AV51" s="49"/>
      <c r="AW51" s="49"/>
      <c r="AX51" s="49"/>
      <c r="AY51" s="49"/>
      <c r="AZ51" s="49"/>
      <c r="BA51" s="49"/>
      <c r="BB51" s="49"/>
      <c r="BC51" s="49"/>
      <c r="BD51" s="50"/>
    </row>
    <row r="52" spans="1:91" s="1" customFormat="1" ht="29.25" customHeight="1" x14ac:dyDescent="0.2">
      <c r="B52" s="29"/>
      <c r="C52" s="335" t="s">
        <v>56</v>
      </c>
      <c r="D52" s="336"/>
      <c r="E52" s="336"/>
      <c r="F52" s="336"/>
      <c r="G52" s="336"/>
      <c r="H52" s="51"/>
      <c r="I52" s="337" t="s">
        <v>57</v>
      </c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8" t="s">
        <v>58</v>
      </c>
      <c r="AH52" s="336"/>
      <c r="AI52" s="336"/>
      <c r="AJ52" s="336"/>
      <c r="AK52" s="336"/>
      <c r="AL52" s="336"/>
      <c r="AM52" s="336"/>
      <c r="AN52" s="337" t="s">
        <v>59</v>
      </c>
      <c r="AO52" s="336"/>
      <c r="AP52" s="336"/>
      <c r="AQ52" s="52" t="s">
        <v>60</v>
      </c>
      <c r="AR52" s="29"/>
      <c r="AS52" s="53" t="s">
        <v>61</v>
      </c>
      <c r="AT52" s="54" t="s">
        <v>62</v>
      </c>
      <c r="AU52" s="54" t="s">
        <v>63</v>
      </c>
      <c r="AV52" s="54" t="s">
        <v>64</v>
      </c>
      <c r="AW52" s="54" t="s">
        <v>65</v>
      </c>
      <c r="AX52" s="54" t="s">
        <v>66</v>
      </c>
      <c r="AY52" s="54" t="s">
        <v>67</v>
      </c>
      <c r="AZ52" s="54" t="s">
        <v>68</v>
      </c>
      <c r="BA52" s="54" t="s">
        <v>69</v>
      </c>
      <c r="BB52" s="54" t="s">
        <v>70</v>
      </c>
      <c r="BC52" s="54" t="s">
        <v>71</v>
      </c>
      <c r="BD52" s="55" t="s">
        <v>72</v>
      </c>
    </row>
    <row r="53" spans="1:91" s="1" customFormat="1" ht="10.9" customHeight="1" x14ac:dyDescent="0.2">
      <c r="B53" s="29"/>
      <c r="AR53" s="29"/>
      <c r="AS53" s="5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1:91" s="5" customFormat="1" ht="32.450000000000003" customHeight="1" x14ac:dyDescent="0.2">
      <c r="B54" s="57"/>
      <c r="C54" s="58" t="s">
        <v>73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342">
        <f>ROUND(AG55,2)</f>
        <v>87763.43</v>
      </c>
      <c r="AH54" s="342"/>
      <c r="AI54" s="342"/>
      <c r="AJ54" s="342"/>
      <c r="AK54" s="342"/>
      <c r="AL54" s="342"/>
      <c r="AM54" s="342"/>
      <c r="AN54" s="343">
        <f>SUM(AG54,AT54)</f>
        <v>106193.75</v>
      </c>
      <c r="AO54" s="343"/>
      <c r="AP54" s="343"/>
      <c r="AQ54" s="61" t="s">
        <v>3</v>
      </c>
      <c r="AR54" s="57"/>
      <c r="AS54" s="62">
        <f>ROUND(AS55,2)</f>
        <v>0</v>
      </c>
      <c r="AT54" s="63">
        <f>ROUND(SUM(AV54:AW54),2)</f>
        <v>18430.32</v>
      </c>
      <c r="AU54" s="64">
        <f>ROUND(AU55,5)</f>
        <v>153.10141999999999</v>
      </c>
      <c r="AV54" s="63">
        <f>ROUND(AZ54*L29,2)</f>
        <v>18430.32</v>
      </c>
      <c r="AW54" s="63">
        <f>ROUND(BA54*L30,2)</f>
        <v>0</v>
      </c>
      <c r="AX54" s="63">
        <f>ROUND(BB54*L29,2)</f>
        <v>0</v>
      </c>
      <c r="AY54" s="63">
        <f>ROUND(BC54*L30,2)</f>
        <v>0</v>
      </c>
      <c r="AZ54" s="63">
        <f>ROUND(AZ55,2)</f>
        <v>87763.43</v>
      </c>
      <c r="BA54" s="63">
        <f>ROUND(BA55,2)</f>
        <v>0</v>
      </c>
      <c r="BB54" s="63">
        <f>ROUND(BB55,2)</f>
        <v>0</v>
      </c>
      <c r="BC54" s="63">
        <f>ROUND(BC55,2)</f>
        <v>0</v>
      </c>
      <c r="BD54" s="65">
        <f>ROUND(BD55,2)</f>
        <v>0</v>
      </c>
      <c r="BS54" s="66" t="s">
        <v>74</v>
      </c>
      <c r="BT54" s="66" t="s">
        <v>75</v>
      </c>
      <c r="BU54" s="67" t="s">
        <v>76</v>
      </c>
      <c r="BV54" s="66" t="s">
        <v>77</v>
      </c>
      <c r="BW54" s="66" t="s">
        <v>5</v>
      </c>
      <c r="BX54" s="66" t="s">
        <v>78</v>
      </c>
      <c r="CL54" s="66" t="s">
        <v>3</v>
      </c>
    </row>
    <row r="55" spans="1:91" s="6" customFormat="1" ht="16.5" customHeight="1" x14ac:dyDescent="0.2">
      <c r="A55" s="68" t="s">
        <v>79</v>
      </c>
      <c r="B55" s="69"/>
      <c r="C55" s="70"/>
      <c r="D55" s="341" t="s">
        <v>80</v>
      </c>
      <c r="E55" s="341"/>
      <c r="F55" s="341"/>
      <c r="G55" s="341"/>
      <c r="H55" s="341"/>
      <c r="I55" s="71"/>
      <c r="J55" s="341" t="s">
        <v>81</v>
      </c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39">
        <f>'01 - Kolektor- stavební část'!J30</f>
        <v>87763.43</v>
      </c>
      <c r="AH55" s="340"/>
      <c r="AI55" s="340"/>
      <c r="AJ55" s="340"/>
      <c r="AK55" s="340"/>
      <c r="AL55" s="340"/>
      <c r="AM55" s="340"/>
      <c r="AN55" s="339">
        <f>SUM(AG55,AT55)</f>
        <v>106193.75</v>
      </c>
      <c r="AO55" s="340"/>
      <c r="AP55" s="340"/>
      <c r="AQ55" s="72" t="s">
        <v>82</v>
      </c>
      <c r="AR55" s="69"/>
      <c r="AS55" s="73">
        <v>0</v>
      </c>
      <c r="AT55" s="74">
        <f>ROUND(SUM(AV55:AW55),2)</f>
        <v>18430.32</v>
      </c>
      <c r="AU55" s="75">
        <f>'01 - Kolektor- stavební část'!P88</f>
        <v>153.10141800000002</v>
      </c>
      <c r="AV55" s="74">
        <f>'01 - Kolektor- stavební část'!J33</f>
        <v>18430.32</v>
      </c>
      <c r="AW55" s="74">
        <f>'01 - Kolektor- stavební část'!J34</f>
        <v>0</v>
      </c>
      <c r="AX55" s="74">
        <f>'01 - Kolektor- stavební část'!J35</f>
        <v>0</v>
      </c>
      <c r="AY55" s="74">
        <f>'01 - Kolektor- stavební část'!J36</f>
        <v>0</v>
      </c>
      <c r="AZ55" s="74">
        <f>'01 - Kolektor- stavební část'!F33</f>
        <v>87763.43</v>
      </c>
      <c r="BA55" s="74">
        <f>'01 - Kolektor- stavební část'!F34</f>
        <v>0</v>
      </c>
      <c r="BB55" s="74">
        <f>'01 - Kolektor- stavební část'!F35</f>
        <v>0</v>
      </c>
      <c r="BC55" s="74">
        <f>'01 - Kolektor- stavební část'!F36</f>
        <v>0</v>
      </c>
      <c r="BD55" s="76">
        <f>'01 - Kolektor- stavební část'!F37</f>
        <v>0</v>
      </c>
      <c r="BT55" s="77" t="s">
        <v>83</v>
      </c>
      <c r="BV55" s="77" t="s">
        <v>77</v>
      </c>
      <c r="BW55" s="77" t="s">
        <v>84</v>
      </c>
      <c r="BX55" s="77" t="s">
        <v>5</v>
      </c>
      <c r="CL55" s="77" t="s">
        <v>3</v>
      </c>
      <c r="CM55" s="77" t="s">
        <v>85</v>
      </c>
    </row>
    <row r="56" spans="1:91" s="1" customFormat="1" ht="30" customHeight="1" x14ac:dyDescent="0.2">
      <c r="B56" s="29"/>
      <c r="AR56" s="29"/>
    </row>
    <row r="57" spans="1:91" s="1" customFormat="1" ht="6.95" customHeight="1" x14ac:dyDescent="0.2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29"/>
    </row>
  </sheetData>
  <mergeCells count="40"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55" location="'01 - Kolektor- stavební část'!C2" display="/"/>
  </hyperlink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3"/>
  <sheetViews>
    <sheetView showGridLines="0" topLeftCell="A86" workbookViewId="0">
      <selection activeCell="W148" sqref="W148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x14ac:dyDescent="0.2">
      <c r="A1" s="78"/>
    </row>
    <row r="2" spans="1:46" ht="36.950000000000003" customHeight="1" x14ac:dyDescent="0.2">
      <c r="L2" s="331" t="s">
        <v>6</v>
      </c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7" t="s">
        <v>84</v>
      </c>
    </row>
    <row r="3" spans="1:46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1:46" ht="24.95" customHeight="1" x14ac:dyDescent="0.2">
      <c r="B4" s="20"/>
      <c r="D4" s="21" t="s">
        <v>86</v>
      </c>
      <c r="L4" s="20"/>
      <c r="M4" s="79" t="s">
        <v>11</v>
      </c>
      <c r="AT4" s="17" t="s">
        <v>4</v>
      </c>
    </row>
    <row r="5" spans="1:46" ht="6.95" customHeight="1" x14ac:dyDescent="0.2">
      <c r="B5" s="20"/>
      <c r="L5" s="20"/>
    </row>
    <row r="6" spans="1:46" ht="12" customHeight="1" x14ac:dyDescent="0.2">
      <c r="B6" s="20"/>
      <c r="D6" s="26" t="s">
        <v>15</v>
      </c>
      <c r="L6" s="20"/>
    </row>
    <row r="7" spans="1:46" ht="16.5" customHeight="1" x14ac:dyDescent="0.2">
      <c r="B7" s="20"/>
      <c r="E7" s="353" t="str">
        <f>'Rekapitulace stavby'!K6</f>
        <v>Změnový list kolektor - Technické zázemí  SLUŽBY LIŠOV</v>
      </c>
      <c r="F7" s="354"/>
      <c r="G7" s="354"/>
      <c r="H7" s="354"/>
      <c r="L7" s="20"/>
    </row>
    <row r="8" spans="1:46" s="1" customFormat="1" ht="12" customHeight="1" x14ac:dyDescent="0.2">
      <c r="B8" s="29"/>
      <c r="D8" s="26" t="s">
        <v>87</v>
      </c>
      <c r="L8" s="29"/>
    </row>
    <row r="9" spans="1:46" s="1" customFormat="1" ht="36.950000000000003" customHeight="1" x14ac:dyDescent="0.2">
      <c r="B9" s="29"/>
      <c r="E9" s="344" t="s">
        <v>88</v>
      </c>
      <c r="F9" s="355"/>
      <c r="G9" s="355"/>
      <c r="H9" s="355"/>
      <c r="L9" s="29"/>
    </row>
    <row r="10" spans="1:46" s="1" customFormat="1" x14ac:dyDescent="0.2">
      <c r="B10" s="29"/>
      <c r="L10" s="29"/>
    </row>
    <row r="11" spans="1:46" s="1" customFormat="1" ht="12" customHeight="1" x14ac:dyDescent="0.2">
      <c r="B11" s="29"/>
      <c r="D11" s="26" t="s">
        <v>17</v>
      </c>
      <c r="F11" s="24" t="s">
        <v>3</v>
      </c>
      <c r="I11" s="26" t="s">
        <v>18</v>
      </c>
      <c r="J11" s="24" t="s">
        <v>3</v>
      </c>
      <c r="L11" s="29"/>
    </row>
    <row r="12" spans="1:46" s="1" customFormat="1" ht="12" customHeight="1" x14ac:dyDescent="0.2">
      <c r="B12" s="29"/>
      <c r="D12" s="26" t="s">
        <v>19</v>
      </c>
      <c r="F12" s="24" t="s">
        <v>20</v>
      </c>
      <c r="I12" s="26" t="s">
        <v>21</v>
      </c>
      <c r="J12" s="46" t="str">
        <f>'Rekapitulace stavby'!AN8</f>
        <v>3. 5. 2019</v>
      </c>
      <c r="L12" s="29"/>
    </row>
    <row r="13" spans="1:46" s="1" customFormat="1" ht="10.9" customHeight="1" x14ac:dyDescent="0.2">
      <c r="B13" s="29"/>
      <c r="L13" s="29"/>
    </row>
    <row r="14" spans="1:46" s="1" customFormat="1" ht="12" customHeight="1" x14ac:dyDescent="0.2">
      <c r="B14" s="29"/>
      <c r="D14" s="26" t="s">
        <v>23</v>
      </c>
      <c r="I14" s="26" t="s">
        <v>24</v>
      </c>
      <c r="J14" s="24" t="s">
        <v>25</v>
      </c>
      <c r="L14" s="29"/>
    </row>
    <row r="15" spans="1:46" s="1" customFormat="1" ht="18" customHeight="1" x14ac:dyDescent="0.2">
      <c r="B15" s="29"/>
      <c r="E15" s="24" t="s">
        <v>26</v>
      </c>
      <c r="I15" s="26" t="s">
        <v>27</v>
      </c>
      <c r="J15" s="24" t="s">
        <v>3</v>
      </c>
      <c r="L15" s="29"/>
    </row>
    <row r="16" spans="1:46" s="1" customFormat="1" ht="6.95" customHeight="1" x14ac:dyDescent="0.2">
      <c r="B16" s="29"/>
      <c r="L16" s="29"/>
    </row>
    <row r="17" spans="2:12" s="1" customFormat="1" ht="12" customHeight="1" x14ac:dyDescent="0.2">
      <c r="B17" s="29"/>
      <c r="D17" s="26" t="s">
        <v>28</v>
      </c>
      <c r="I17" s="26" t="s">
        <v>24</v>
      </c>
      <c r="J17" s="24" t="s">
        <v>29</v>
      </c>
      <c r="L17" s="29"/>
    </row>
    <row r="18" spans="2:12" s="1" customFormat="1" ht="18" customHeight="1" x14ac:dyDescent="0.2">
      <c r="B18" s="29"/>
      <c r="E18" s="24" t="s">
        <v>30</v>
      </c>
      <c r="I18" s="26" t="s">
        <v>27</v>
      </c>
      <c r="J18" s="24" t="s">
        <v>31</v>
      </c>
      <c r="L18" s="29"/>
    </row>
    <row r="19" spans="2:12" s="1" customFormat="1" ht="6.95" customHeight="1" x14ac:dyDescent="0.2">
      <c r="B19" s="29"/>
      <c r="L19" s="29"/>
    </row>
    <row r="20" spans="2:12" s="1" customFormat="1" ht="12" customHeight="1" x14ac:dyDescent="0.2">
      <c r="B20" s="29"/>
      <c r="D20" s="26" t="s">
        <v>32</v>
      </c>
      <c r="I20" s="26" t="s">
        <v>24</v>
      </c>
      <c r="J20" s="24" t="s">
        <v>33</v>
      </c>
      <c r="L20" s="29"/>
    </row>
    <row r="21" spans="2:12" s="1" customFormat="1" ht="18" customHeight="1" x14ac:dyDescent="0.2">
      <c r="B21" s="29"/>
      <c r="E21" s="24" t="s">
        <v>34</v>
      </c>
      <c r="I21" s="26" t="s">
        <v>27</v>
      </c>
      <c r="J21" s="24" t="s">
        <v>3</v>
      </c>
      <c r="L21" s="29"/>
    </row>
    <row r="22" spans="2:12" s="1" customFormat="1" ht="6.95" customHeight="1" x14ac:dyDescent="0.2">
      <c r="B22" s="29"/>
      <c r="L22" s="29"/>
    </row>
    <row r="23" spans="2:12" s="1" customFormat="1" ht="12" customHeight="1" x14ac:dyDescent="0.2">
      <c r="B23" s="29"/>
      <c r="D23" s="26" t="s">
        <v>36</v>
      </c>
      <c r="I23" s="26" t="s">
        <v>24</v>
      </c>
      <c r="J23" s="24" t="s">
        <v>37</v>
      </c>
      <c r="L23" s="29"/>
    </row>
    <row r="24" spans="2:12" s="1" customFormat="1" ht="18" customHeight="1" x14ac:dyDescent="0.2">
      <c r="B24" s="29"/>
      <c r="E24" s="24" t="s">
        <v>38</v>
      </c>
      <c r="I24" s="26" t="s">
        <v>27</v>
      </c>
      <c r="J24" s="24" t="s">
        <v>3</v>
      </c>
      <c r="L24" s="29"/>
    </row>
    <row r="25" spans="2:12" s="1" customFormat="1" ht="6.95" customHeight="1" x14ac:dyDescent="0.2">
      <c r="B25" s="29"/>
      <c r="L25" s="29"/>
    </row>
    <row r="26" spans="2:12" s="1" customFormat="1" ht="12" customHeight="1" x14ac:dyDescent="0.2">
      <c r="B26" s="29"/>
      <c r="D26" s="26" t="s">
        <v>39</v>
      </c>
      <c r="L26" s="29"/>
    </row>
    <row r="27" spans="2:12" s="7" customFormat="1" ht="51" customHeight="1" x14ac:dyDescent="0.2">
      <c r="B27" s="80"/>
      <c r="E27" s="332" t="s">
        <v>40</v>
      </c>
      <c r="F27" s="332"/>
      <c r="G27" s="332"/>
      <c r="H27" s="332"/>
      <c r="L27" s="80"/>
    </row>
    <row r="28" spans="2:12" s="1" customFormat="1" ht="6.95" customHeight="1" x14ac:dyDescent="0.2">
      <c r="B28" s="29"/>
      <c r="L28" s="29"/>
    </row>
    <row r="29" spans="2:12" s="1" customFormat="1" ht="6.95" customHeight="1" x14ac:dyDescent="0.2">
      <c r="B29" s="29"/>
      <c r="D29" s="47"/>
      <c r="E29" s="47"/>
      <c r="F29" s="47"/>
      <c r="G29" s="47"/>
      <c r="H29" s="47"/>
      <c r="I29" s="47"/>
      <c r="J29" s="47"/>
      <c r="K29" s="47"/>
      <c r="L29" s="29"/>
    </row>
    <row r="30" spans="2:12" s="1" customFormat="1" ht="25.35" customHeight="1" x14ac:dyDescent="0.2">
      <c r="B30" s="29"/>
      <c r="D30" s="81" t="s">
        <v>41</v>
      </c>
      <c r="J30" s="60">
        <f>ROUND(J88, 2)</f>
        <v>87763.43</v>
      </c>
      <c r="L30" s="29"/>
    </row>
    <row r="31" spans="2:12" s="1" customFormat="1" ht="6.95" customHeight="1" x14ac:dyDescent="0.2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14.45" customHeight="1" x14ac:dyDescent="0.2">
      <c r="B32" s="29"/>
      <c r="F32" s="32" t="s">
        <v>43</v>
      </c>
      <c r="I32" s="32" t="s">
        <v>42</v>
      </c>
      <c r="J32" s="32" t="s">
        <v>44</v>
      </c>
      <c r="L32" s="29"/>
    </row>
    <row r="33" spans="2:12" s="1" customFormat="1" ht="14.45" customHeight="1" x14ac:dyDescent="0.2">
      <c r="B33" s="29"/>
      <c r="D33" s="82" t="s">
        <v>45</v>
      </c>
      <c r="E33" s="26" t="s">
        <v>46</v>
      </c>
      <c r="F33" s="83">
        <f>ROUND((SUM(BE88:BE162)),  2)</f>
        <v>87763.43</v>
      </c>
      <c r="I33" s="84">
        <v>0.21</v>
      </c>
      <c r="J33" s="83">
        <f>ROUND(((SUM(BE88:BE162))*I33),  2)</f>
        <v>18430.32</v>
      </c>
      <c r="L33" s="29"/>
    </row>
    <row r="34" spans="2:12" s="1" customFormat="1" ht="14.45" customHeight="1" x14ac:dyDescent="0.2">
      <c r="B34" s="29"/>
      <c r="E34" s="26" t="s">
        <v>47</v>
      </c>
      <c r="F34" s="83">
        <f>ROUND((SUM(BF88:BF162)),  2)</f>
        <v>0</v>
      </c>
      <c r="I34" s="84">
        <v>0.15</v>
      </c>
      <c r="J34" s="83">
        <f>ROUND(((SUM(BF88:BF162))*I34),  2)</f>
        <v>0</v>
      </c>
      <c r="L34" s="29"/>
    </row>
    <row r="35" spans="2:12" s="1" customFormat="1" ht="14.45" hidden="1" customHeight="1" x14ac:dyDescent="0.2">
      <c r="B35" s="29"/>
      <c r="E35" s="26" t="s">
        <v>48</v>
      </c>
      <c r="F35" s="83">
        <f>ROUND((SUM(BG88:BG162)),  2)</f>
        <v>0</v>
      </c>
      <c r="I35" s="84">
        <v>0.21</v>
      </c>
      <c r="J35" s="83">
        <f>0</f>
        <v>0</v>
      </c>
      <c r="L35" s="29"/>
    </row>
    <row r="36" spans="2:12" s="1" customFormat="1" ht="14.45" hidden="1" customHeight="1" x14ac:dyDescent="0.2">
      <c r="B36" s="29"/>
      <c r="E36" s="26" t="s">
        <v>49</v>
      </c>
      <c r="F36" s="83">
        <f>ROUND((SUM(BH88:BH162)),  2)</f>
        <v>0</v>
      </c>
      <c r="I36" s="84">
        <v>0.15</v>
      </c>
      <c r="J36" s="83">
        <f>0</f>
        <v>0</v>
      </c>
      <c r="L36" s="29"/>
    </row>
    <row r="37" spans="2:12" s="1" customFormat="1" ht="14.45" hidden="1" customHeight="1" x14ac:dyDescent="0.2">
      <c r="B37" s="29"/>
      <c r="E37" s="26" t="s">
        <v>50</v>
      </c>
      <c r="F37" s="83">
        <f>ROUND((SUM(BI88:BI162)),  2)</f>
        <v>0</v>
      </c>
      <c r="I37" s="84">
        <v>0</v>
      </c>
      <c r="J37" s="83">
        <f>0</f>
        <v>0</v>
      </c>
      <c r="L37" s="29"/>
    </row>
    <row r="38" spans="2:12" s="1" customFormat="1" ht="6.95" customHeight="1" x14ac:dyDescent="0.2">
      <c r="B38" s="29"/>
      <c r="L38" s="29"/>
    </row>
    <row r="39" spans="2:12" s="1" customFormat="1" ht="25.35" customHeight="1" x14ac:dyDescent="0.2">
      <c r="B39" s="29"/>
      <c r="C39" s="85"/>
      <c r="D39" s="86" t="s">
        <v>51</v>
      </c>
      <c r="E39" s="51"/>
      <c r="F39" s="51"/>
      <c r="G39" s="87" t="s">
        <v>52</v>
      </c>
      <c r="H39" s="88" t="s">
        <v>53</v>
      </c>
      <c r="I39" s="51"/>
      <c r="J39" s="89">
        <f>SUM(J30:J37)</f>
        <v>106193.75</v>
      </c>
      <c r="K39" s="90"/>
      <c r="L39" s="29"/>
    </row>
    <row r="40" spans="2:12" s="1" customFormat="1" ht="14.45" customHeight="1" x14ac:dyDescent="0.2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29"/>
    </row>
    <row r="44" spans="2:12" s="1" customFormat="1" ht="6.95" customHeight="1" x14ac:dyDescent="0.2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29"/>
    </row>
    <row r="45" spans="2:12" s="1" customFormat="1" ht="24.95" customHeight="1" x14ac:dyDescent="0.2">
      <c r="B45" s="29"/>
      <c r="C45" s="21" t="s">
        <v>89</v>
      </c>
      <c r="L45" s="29"/>
    </row>
    <row r="46" spans="2:12" s="1" customFormat="1" ht="6.95" customHeight="1" x14ac:dyDescent="0.2">
      <c r="B46" s="29"/>
      <c r="L46" s="29"/>
    </row>
    <row r="47" spans="2:12" s="1" customFormat="1" ht="12" customHeight="1" x14ac:dyDescent="0.2">
      <c r="B47" s="29"/>
      <c r="C47" s="26" t="s">
        <v>15</v>
      </c>
      <c r="L47" s="29"/>
    </row>
    <row r="48" spans="2:12" s="1" customFormat="1" ht="16.5" customHeight="1" x14ac:dyDescent="0.2">
      <c r="B48" s="29"/>
      <c r="E48" s="353" t="str">
        <f>E7</f>
        <v>Změnový list kolektor - Technické zázemí  SLUŽBY LIŠOV</v>
      </c>
      <c r="F48" s="354"/>
      <c r="G48" s="354"/>
      <c r="H48" s="354"/>
      <c r="L48" s="29"/>
    </row>
    <row r="49" spans="2:47" s="1" customFormat="1" ht="12" customHeight="1" x14ac:dyDescent="0.2">
      <c r="B49" s="29"/>
      <c r="C49" s="26" t="s">
        <v>87</v>
      </c>
      <c r="L49" s="29"/>
    </row>
    <row r="50" spans="2:47" s="1" customFormat="1" ht="16.5" customHeight="1" x14ac:dyDescent="0.2">
      <c r="B50" s="29"/>
      <c r="E50" s="344" t="str">
        <f>E9</f>
        <v>01 - Kolektor- stavební část</v>
      </c>
      <c r="F50" s="355"/>
      <c r="G50" s="355"/>
      <c r="H50" s="355"/>
      <c r="L50" s="29"/>
    </row>
    <row r="51" spans="2:47" s="1" customFormat="1" ht="6.95" customHeight="1" x14ac:dyDescent="0.2">
      <c r="B51" s="29"/>
      <c r="L51" s="29"/>
    </row>
    <row r="52" spans="2:47" s="1" customFormat="1" ht="12" customHeight="1" x14ac:dyDescent="0.2">
      <c r="B52" s="29"/>
      <c r="C52" s="26" t="s">
        <v>19</v>
      </c>
      <c r="F52" s="24" t="str">
        <f>F12</f>
        <v>Lišov</v>
      </c>
      <c r="I52" s="26" t="s">
        <v>21</v>
      </c>
      <c r="J52" s="46" t="str">
        <f>IF(J12="","",J12)</f>
        <v>3. 5. 2019</v>
      </c>
      <c r="L52" s="29"/>
    </row>
    <row r="53" spans="2:47" s="1" customFormat="1" ht="6.95" customHeight="1" x14ac:dyDescent="0.2">
      <c r="B53" s="29"/>
      <c r="L53" s="29"/>
    </row>
    <row r="54" spans="2:47" s="1" customFormat="1" ht="43.15" customHeight="1" x14ac:dyDescent="0.2">
      <c r="B54" s="29"/>
      <c r="C54" s="26" t="s">
        <v>23</v>
      </c>
      <c r="F54" s="24" t="str">
        <f>E15</f>
        <v xml:space="preserve">Služby Lišov s.r.o., Luční 990/45, 373 72 Lišov </v>
      </c>
      <c r="I54" s="26" t="s">
        <v>32</v>
      </c>
      <c r="J54" s="27" t="str">
        <f>E21</f>
        <v>Ing. Petr Pavelec, Křížová 75, 381 01 Č.Krumlov</v>
      </c>
      <c r="L54" s="29"/>
    </row>
    <row r="55" spans="2:47" s="1" customFormat="1" ht="27.95" customHeight="1" x14ac:dyDescent="0.2">
      <c r="B55" s="29"/>
      <c r="C55" s="26" t="s">
        <v>28</v>
      </c>
      <c r="F55" s="24" t="str">
        <f>IF(E18="","",E18)</f>
        <v>TSGP s.r.o., Šafránkova 1238/1, 155 00 Praha 13</v>
      </c>
      <c r="I55" s="26" t="s">
        <v>36</v>
      </c>
      <c r="J55" s="27" t="str">
        <f>E24</f>
        <v>Martin Jindra, Vitín 106, 373 63 Ševětín</v>
      </c>
      <c r="L55" s="29"/>
    </row>
    <row r="56" spans="2:47" s="1" customFormat="1" ht="10.35" customHeight="1" x14ac:dyDescent="0.2">
      <c r="B56" s="29"/>
      <c r="L56" s="29"/>
    </row>
    <row r="57" spans="2:47" s="1" customFormat="1" ht="29.25" customHeight="1" x14ac:dyDescent="0.2">
      <c r="B57" s="29"/>
      <c r="C57" s="91" t="s">
        <v>90</v>
      </c>
      <c r="D57" s="85"/>
      <c r="E57" s="85"/>
      <c r="F57" s="85"/>
      <c r="G57" s="85"/>
      <c r="H57" s="85"/>
      <c r="I57" s="85"/>
      <c r="J57" s="92" t="s">
        <v>91</v>
      </c>
      <c r="K57" s="85"/>
      <c r="L57" s="29"/>
    </row>
    <row r="58" spans="2:47" s="1" customFormat="1" ht="10.35" customHeight="1" x14ac:dyDescent="0.2">
      <c r="B58" s="29"/>
      <c r="L58" s="29"/>
    </row>
    <row r="59" spans="2:47" s="1" customFormat="1" ht="22.9" customHeight="1" x14ac:dyDescent="0.2">
      <c r="B59" s="29"/>
      <c r="C59" s="93" t="s">
        <v>73</v>
      </c>
      <c r="J59" s="60">
        <f>J88</f>
        <v>87763.43</v>
      </c>
      <c r="L59" s="29"/>
      <c r="AU59" s="17" t="s">
        <v>92</v>
      </c>
    </row>
    <row r="60" spans="2:47" s="8" customFormat="1" ht="24.95" customHeight="1" x14ac:dyDescent="0.2">
      <c r="B60" s="94"/>
      <c r="D60" s="95" t="s">
        <v>93</v>
      </c>
      <c r="E60" s="96"/>
      <c r="F60" s="96"/>
      <c r="G60" s="96"/>
      <c r="H60" s="96"/>
      <c r="I60" s="96"/>
      <c r="J60" s="97">
        <f>J89</f>
        <v>60930.62</v>
      </c>
      <c r="L60" s="94"/>
    </row>
    <row r="61" spans="2:47" s="9" customFormat="1" ht="19.899999999999999" customHeight="1" x14ac:dyDescent="0.2">
      <c r="B61" s="98"/>
      <c r="D61" s="99" t="s">
        <v>94</v>
      </c>
      <c r="E61" s="100"/>
      <c r="F61" s="100"/>
      <c r="G61" s="100"/>
      <c r="H61" s="100"/>
      <c r="I61" s="100"/>
      <c r="J61" s="101">
        <f>J90</f>
        <v>1684.8</v>
      </c>
      <c r="L61" s="98"/>
    </row>
    <row r="62" spans="2:47" s="9" customFormat="1" ht="19.899999999999999" customHeight="1" x14ac:dyDescent="0.2">
      <c r="B62" s="98"/>
      <c r="D62" s="99" t="s">
        <v>95</v>
      </c>
      <c r="E62" s="100"/>
      <c r="F62" s="100"/>
      <c r="G62" s="100"/>
      <c r="H62" s="100"/>
      <c r="I62" s="100"/>
      <c r="J62" s="101">
        <f>J95</f>
        <v>4234</v>
      </c>
      <c r="L62" s="98"/>
    </row>
    <row r="63" spans="2:47" s="9" customFormat="1" ht="19.899999999999999" customHeight="1" x14ac:dyDescent="0.2">
      <c r="B63" s="98"/>
      <c r="D63" s="99" t="s">
        <v>96</v>
      </c>
      <c r="E63" s="100"/>
      <c r="F63" s="100"/>
      <c r="G63" s="100"/>
      <c r="H63" s="100"/>
      <c r="I63" s="100"/>
      <c r="J63" s="101">
        <f>J100</f>
        <v>32093.360000000001</v>
      </c>
      <c r="L63" s="98"/>
    </row>
    <row r="64" spans="2:47" s="9" customFormat="1" ht="19.899999999999999" customHeight="1" x14ac:dyDescent="0.2">
      <c r="B64" s="98"/>
      <c r="D64" s="99" t="s">
        <v>97</v>
      </c>
      <c r="E64" s="100"/>
      <c r="F64" s="100"/>
      <c r="G64" s="100"/>
      <c r="H64" s="100"/>
      <c r="I64" s="100"/>
      <c r="J64" s="101">
        <f>J113</f>
        <v>22446.07</v>
      </c>
      <c r="L64" s="98"/>
    </row>
    <row r="65" spans="2:12" s="9" customFormat="1" ht="19.899999999999999" customHeight="1" x14ac:dyDescent="0.2">
      <c r="B65" s="98"/>
      <c r="D65" s="99" t="s">
        <v>98</v>
      </c>
      <c r="E65" s="100"/>
      <c r="F65" s="100"/>
      <c r="G65" s="100"/>
      <c r="H65" s="100"/>
      <c r="I65" s="100"/>
      <c r="J65" s="101">
        <f>J120</f>
        <v>472.39</v>
      </c>
      <c r="L65" s="98"/>
    </row>
    <row r="66" spans="2:12" s="8" customFormat="1" ht="24.95" customHeight="1" x14ac:dyDescent="0.2">
      <c r="B66" s="94"/>
      <c r="D66" s="95" t="s">
        <v>99</v>
      </c>
      <c r="E66" s="96"/>
      <c r="F66" s="96"/>
      <c r="G66" s="96"/>
      <c r="H66" s="96"/>
      <c r="I66" s="96"/>
      <c r="J66" s="97">
        <f>J122</f>
        <v>26832.809999999998</v>
      </c>
      <c r="L66" s="94"/>
    </row>
    <row r="67" spans="2:12" s="9" customFormat="1" ht="19.899999999999999" customHeight="1" x14ac:dyDescent="0.2">
      <c r="B67" s="98"/>
      <c r="D67" s="99" t="s">
        <v>100</v>
      </c>
      <c r="E67" s="100"/>
      <c r="F67" s="100"/>
      <c r="G67" s="100"/>
      <c r="H67" s="100"/>
      <c r="I67" s="100"/>
      <c r="J67" s="101">
        <f>J123</f>
        <v>15809.970000000001</v>
      </c>
      <c r="L67" s="98"/>
    </row>
    <row r="68" spans="2:12" s="9" customFormat="1" ht="19.899999999999999" customHeight="1" x14ac:dyDescent="0.2">
      <c r="B68" s="98"/>
      <c r="D68" s="99" t="s">
        <v>101</v>
      </c>
      <c r="E68" s="100"/>
      <c r="F68" s="100"/>
      <c r="G68" s="100"/>
      <c r="H68" s="100"/>
      <c r="I68" s="100"/>
      <c r="J68" s="101">
        <f>J145</f>
        <v>11022.839999999998</v>
      </c>
      <c r="L68" s="98"/>
    </row>
    <row r="69" spans="2:12" s="1" customFormat="1" ht="21.75" customHeight="1" x14ac:dyDescent="0.2">
      <c r="B69" s="29"/>
      <c r="L69" s="29"/>
    </row>
    <row r="70" spans="2:12" s="1" customFormat="1" ht="6.95" customHeight="1" x14ac:dyDescent="0.2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29"/>
    </row>
    <row r="74" spans="2:12" s="1" customFormat="1" ht="6.95" customHeight="1" x14ac:dyDescent="0.2"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29"/>
    </row>
    <row r="75" spans="2:12" s="1" customFormat="1" ht="24.95" customHeight="1" x14ac:dyDescent="0.2">
      <c r="B75" s="29"/>
      <c r="C75" s="21" t="s">
        <v>102</v>
      </c>
      <c r="L75" s="29"/>
    </row>
    <row r="76" spans="2:12" s="1" customFormat="1" ht="6.95" customHeight="1" x14ac:dyDescent="0.2">
      <c r="B76" s="29"/>
      <c r="L76" s="29"/>
    </row>
    <row r="77" spans="2:12" s="1" customFormat="1" ht="12" customHeight="1" x14ac:dyDescent="0.2">
      <c r="B77" s="29"/>
      <c r="C77" s="26" t="s">
        <v>15</v>
      </c>
      <c r="L77" s="29"/>
    </row>
    <row r="78" spans="2:12" s="1" customFormat="1" ht="16.5" customHeight="1" x14ac:dyDescent="0.2">
      <c r="B78" s="29"/>
      <c r="E78" s="353" t="str">
        <f>E7</f>
        <v>Změnový list kolektor - Technické zázemí  SLUŽBY LIŠOV</v>
      </c>
      <c r="F78" s="354"/>
      <c r="G78" s="354"/>
      <c r="H78" s="354"/>
      <c r="L78" s="29"/>
    </row>
    <row r="79" spans="2:12" s="1" customFormat="1" ht="12" customHeight="1" x14ac:dyDescent="0.2">
      <c r="B79" s="29"/>
      <c r="C79" s="26" t="s">
        <v>87</v>
      </c>
      <c r="L79" s="29"/>
    </row>
    <row r="80" spans="2:12" s="1" customFormat="1" ht="16.5" customHeight="1" x14ac:dyDescent="0.2">
      <c r="B80" s="29"/>
      <c r="E80" s="344" t="str">
        <f>E9</f>
        <v>01 - Kolektor- stavební část</v>
      </c>
      <c r="F80" s="355"/>
      <c r="G80" s="355"/>
      <c r="H80" s="355"/>
      <c r="L80" s="29"/>
    </row>
    <row r="81" spans="2:65" s="1" customFormat="1" ht="6.95" customHeight="1" x14ac:dyDescent="0.2">
      <c r="B81" s="29"/>
      <c r="L81" s="29"/>
    </row>
    <row r="82" spans="2:65" s="1" customFormat="1" ht="12" customHeight="1" x14ac:dyDescent="0.2">
      <c r="B82" s="29"/>
      <c r="C82" s="26" t="s">
        <v>19</v>
      </c>
      <c r="F82" s="24" t="str">
        <f>F12</f>
        <v>Lišov</v>
      </c>
      <c r="I82" s="26" t="s">
        <v>21</v>
      </c>
      <c r="J82" s="46" t="str">
        <f>IF(J12="","",J12)</f>
        <v>3. 5. 2019</v>
      </c>
      <c r="L82" s="29"/>
    </row>
    <row r="83" spans="2:65" s="1" customFormat="1" ht="6.95" customHeight="1" x14ac:dyDescent="0.2">
      <c r="B83" s="29"/>
      <c r="L83" s="29"/>
    </row>
    <row r="84" spans="2:65" s="1" customFormat="1" ht="43.15" customHeight="1" x14ac:dyDescent="0.2">
      <c r="B84" s="29"/>
      <c r="C84" s="26" t="s">
        <v>23</v>
      </c>
      <c r="F84" s="24" t="str">
        <f>E15</f>
        <v xml:space="preserve">Služby Lišov s.r.o., Luční 990/45, 373 72 Lišov </v>
      </c>
      <c r="I84" s="26" t="s">
        <v>32</v>
      </c>
      <c r="J84" s="27" t="str">
        <f>E21</f>
        <v>Ing. Petr Pavelec, Křížová 75, 381 01 Č.Krumlov</v>
      </c>
      <c r="L84" s="29"/>
    </row>
    <row r="85" spans="2:65" s="1" customFormat="1" ht="27.95" customHeight="1" x14ac:dyDescent="0.2">
      <c r="B85" s="29"/>
      <c r="C85" s="26" t="s">
        <v>28</v>
      </c>
      <c r="F85" s="24" t="str">
        <f>IF(E18="","",E18)</f>
        <v>TSGP s.r.o., Šafránkova 1238/1, 155 00 Praha 13</v>
      </c>
      <c r="I85" s="26" t="s">
        <v>36</v>
      </c>
      <c r="J85" s="27" t="str">
        <f>E24</f>
        <v>Martin Jindra, Vitín 106, 373 63 Ševětín</v>
      </c>
      <c r="L85" s="29"/>
    </row>
    <row r="86" spans="2:65" s="1" customFormat="1" ht="10.35" customHeight="1" x14ac:dyDescent="0.2">
      <c r="B86" s="29"/>
      <c r="L86" s="29"/>
    </row>
    <row r="87" spans="2:65" s="10" customFormat="1" ht="29.25" customHeight="1" x14ac:dyDescent="0.2">
      <c r="B87" s="102"/>
      <c r="C87" s="103" t="s">
        <v>103</v>
      </c>
      <c r="D87" s="104" t="s">
        <v>60</v>
      </c>
      <c r="E87" s="104" t="s">
        <v>56</v>
      </c>
      <c r="F87" s="104" t="s">
        <v>57</v>
      </c>
      <c r="G87" s="104" t="s">
        <v>104</v>
      </c>
      <c r="H87" s="104" t="s">
        <v>105</v>
      </c>
      <c r="I87" s="104" t="s">
        <v>106</v>
      </c>
      <c r="J87" s="104" t="s">
        <v>91</v>
      </c>
      <c r="K87" s="105" t="s">
        <v>107</v>
      </c>
      <c r="L87" s="102"/>
      <c r="M87" s="53" t="s">
        <v>3</v>
      </c>
      <c r="N87" s="54" t="s">
        <v>45</v>
      </c>
      <c r="O87" s="54" t="s">
        <v>108</v>
      </c>
      <c r="P87" s="54" t="s">
        <v>109</v>
      </c>
      <c r="Q87" s="54" t="s">
        <v>110</v>
      </c>
      <c r="R87" s="54" t="s">
        <v>111</v>
      </c>
      <c r="S87" s="54" t="s">
        <v>112</v>
      </c>
      <c r="T87" s="55" t="s">
        <v>113</v>
      </c>
    </row>
    <row r="88" spans="2:65" s="1" customFormat="1" ht="22.9" customHeight="1" x14ac:dyDescent="0.25">
      <c r="B88" s="29"/>
      <c r="C88" s="58" t="s">
        <v>114</v>
      </c>
      <c r="J88" s="106">
        <f>BK88</f>
        <v>87763.43</v>
      </c>
      <c r="L88" s="29"/>
      <c r="M88" s="56"/>
      <c r="N88" s="47"/>
      <c r="O88" s="47"/>
      <c r="P88" s="107">
        <f>P89+P122</f>
        <v>153.10141800000002</v>
      </c>
      <c r="Q88" s="47"/>
      <c r="R88" s="107">
        <f>R89+R122</f>
        <v>1.8102210000000001</v>
      </c>
      <c r="S88" s="47"/>
      <c r="T88" s="108">
        <f>T89+T122</f>
        <v>23.050260000000002</v>
      </c>
      <c r="AT88" s="17" t="s">
        <v>74</v>
      </c>
      <c r="AU88" s="17" t="s">
        <v>92</v>
      </c>
      <c r="BK88" s="109">
        <f>BK89+BK122</f>
        <v>87763.43</v>
      </c>
    </row>
    <row r="89" spans="2:65" s="11" customFormat="1" ht="25.9" customHeight="1" x14ac:dyDescent="0.2">
      <c r="B89" s="110"/>
      <c r="D89" s="111" t="s">
        <v>74</v>
      </c>
      <c r="E89" s="112" t="s">
        <v>115</v>
      </c>
      <c r="F89" s="112" t="s">
        <v>116</v>
      </c>
      <c r="J89" s="113">
        <f>BK89</f>
        <v>60930.62</v>
      </c>
      <c r="L89" s="110"/>
      <c r="M89" s="114"/>
      <c r="N89" s="115"/>
      <c r="O89" s="115"/>
      <c r="P89" s="116">
        <f>P90+P95+P100+P113+P120</f>
        <v>85.590082000000024</v>
      </c>
      <c r="Q89" s="115"/>
      <c r="R89" s="116">
        <f>R90+R95+R100+R113+R120</f>
        <v>1.8034810000000001</v>
      </c>
      <c r="S89" s="115"/>
      <c r="T89" s="117">
        <f>T90+T95+T100+T113+T120</f>
        <v>21.116160000000001</v>
      </c>
      <c r="AR89" s="111" t="s">
        <v>83</v>
      </c>
      <c r="AT89" s="118" t="s">
        <v>74</v>
      </c>
      <c r="AU89" s="118" t="s">
        <v>75</v>
      </c>
      <c r="AY89" s="111" t="s">
        <v>117</v>
      </c>
      <c r="BK89" s="119">
        <f>BK90+BK95+BK100+BK113+BK120</f>
        <v>60930.62</v>
      </c>
    </row>
    <row r="90" spans="2:65" s="11" customFormat="1" ht="22.9" customHeight="1" x14ac:dyDescent="0.2">
      <c r="B90" s="110"/>
      <c r="D90" s="111" t="s">
        <v>74</v>
      </c>
      <c r="E90" s="120" t="s">
        <v>83</v>
      </c>
      <c r="F90" s="120" t="s">
        <v>118</v>
      </c>
      <c r="J90" s="121">
        <f>BK90</f>
        <v>1684.8</v>
      </c>
      <c r="L90" s="110"/>
      <c r="M90" s="114"/>
      <c r="N90" s="115"/>
      <c r="O90" s="115"/>
      <c r="P90" s="116">
        <f>SUM(P91:P94)</f>
        <v>4.3056000000000001</v>
      </c>
      <c r="Q90" s="115"/>
      <c r="R90" s="116">
        <f>SUM(R91:R94)</f>
        <v>0</v>
      </c>
      <c r="S90" s="115"/>
      <c r="T90" s="117">
        <f>SUM(T91:T94)</f>
        <v>0</v>
      </c>
      <c r="AR90" s="111" t="s">
        <v>83</v>
      </c>
      <c r="AT90" s="118" t="s">
        <v>74</v>
      </c>
      <c r="AU90" s="118" t="s">
        <v>83</v>
      </c>
      <c r="AY90" s="111" t="s">
        <v>117</v>
      </c>
      <c r="BK90" s="119">
        <f>SUM(BK91:BK94)</f>
        <v>1684.8</v>
      </c>
    </row>
    <row r="91" spans="2:65" s="1" customFormat="1" ht="24" customHeight="1" x14ac:dyDescent="0.2">
      <c r="B91" s="122"/>
      <c r="C91" s="123" t="s">
        <v>83</v>
      </c>
      <c r="D91" s="123" t="s">
        <v>119</v>
      </c>
      <c r="E91" s="124" t="s">
        <v>120</v>
      </c>
      <c r="F91" s="125" t="s">
        <v>121</v>
      </c>
      <c r="G91" s="126" t="s">
        <v>122</v>
      </c>
      <c r="H91" s="127">
        <v>11.7</v>
      </c>
      <c r="I91" s="128">
        <v>144</v>
      </c>
      <c r="J91" s="128">
        <f>ROUND(I91*H91,2)</f>
        <v>1684.8</v>
      </c>
      <c r="K91" s="125" t="s">
        <v>123</v>
      </c>
      <c r="L91" s="29"/>
      <c r="M91" s="129" t="s">
        <v>3</v>
      </c>
      <c r="N91" s="130" t="s">
        <v>46</v>
      </c>
      <c r="O91" s="131">
        <v>0.36799999999999999</v>
      </c>
      <c r="P91" s="131">
        <f>O91*H91</f>
        <v>4.3056000000000001</v>
      </c>
      <c r="Q91" s="131">
        <v>0</v>
      </c>
      <c r="R91" s="131">
        <f>Q91*H91</f>
        <v>0</v>
      </c>
      <c r="S91" s="131">
        <v>0</v>
      </c>
      <c r="T91" s="132">
        <f>S91*H91</f>
        <v>0</v>
      </c>
      <c r="AR91" s="133" t="s">
        <v>124</v>
      </c>
      <c r="AT91" s="133" t="s">
        <v>119</v>
      </c>
      <c r="AU91" s="133" t="s">
        <v>85</v>
      </c>
      <c r="AY91" s="17" t="s">
        <v>117</v>
      </c>
      <c r="BE91" s="134">
        <f>IF(N91="základní",J91,0)</f>
        <v>1684.8</v>
      </c>
      <c r="BF91" s="134">
        <f>IF(N91="snížená",J91,0)</f>
        <v>0</v>
      </c>
      <c r="BG91" s="134">
        <f>IF(N91="zákl. přenesená",J91,0)</f>
        <v>0</v>
      </c>
      <c r="BH91" s="134">
        <f>IF(N91="sníž. přenesená",J91,0)</f>
        <v>0</v>
      </c>
      <c r="BI91" s="134">
        <f>IF(N91="nulová",J91,0)</f>
        <v>0</v>
      </c>
      <c r="BJ91" s="17" t="s">
        <v>83</v>
      </c>
      <c r="BK91" s="134">
        <f>ROUND(I91*H91,2)</f>
        <v>1684.8</v>
      </c>
      <c r="BL91" s="17" t="s">
        <v>124</v>
      </c>
      <c r="BM91" s="133" t="s">
        <v>125</v>
      </c>
    </row>
    <row r="92" spans="2:65" s="12" customFormat="1" x14ac:dyDescent="0.2">
      <c r="B92" s="135"/>
      <c r="D92" s="136" t="s">
        <v>126</v>
      </c>
      <c r="E92" s="137" t="s">
        <v>3</v>
      </c>
      <c r="F92" s="138" t="s">
        <v>127</v>
      </c>
      <c r="H92" s="137" t="s">
        <v>3</v>
      </c>
      <c r="L92" s="135"/>
      <c r="M92" s="139"/>
      <c r="N92" s="140"/>
      <c r="O92" s="140"/>
      <c r="P92" s="140"/>
      <c r="Q92" s="140"/>
      <c r="R92" s="140"/>
      <c r="S92" s="140"/>
      <c r="T92" s="141"/>
      <c r="AT92" s="137" t="s">
        <v>126</v>
      </c>
      <c r="AU92" s="137" t="s">
        <v>85</v>
      </c>
      <c r="AV92" s="12" t="s">
        <v>83</v>
      </c>
      <c r="AW92" s="12" t="s">
        <v>35</v>
      </c>
      <c r="AX92" s="12" t="s">
        <v>75</v>
      </c>
      <c r="AY92" s="137" t="s">
        <v>117</v>
      </c>
    </row>
    <row r="93" spans="2:65" s="13" customFormat="1" x14ac:dyDescent="0.2">
      <c r="B93" s="142"/>
      <c r="D93" s="136" t="s">
        <v>126</v>
      </c>
      <c r="E93" s="143" t="s">
        <v>3</v>
      </c>
      <c r="F93" s="144" t="s">
        <v>128</v>
      </c>
      <c r="H93" s="145">
        <v>11.7</v>
      </c>
      <c r="L93" s="142"/>
      <c r="M93" s="146"/>
      <c r="N93" s="147"/>
      <c r="O93" s="147"/>
      <c r="P93" s="147"/>
      <c r="Q93" s="147"/>
      <c r="R93" s="147"/>
      <c r="S93" s="147"/>
      <c r="T93" s="148"/>
      <c r="AT93" s="143" t="s">
        <v>126</v>
      </c>
      <c r="AU93" s="143" t="s">
        <v>85</v>
      </c>
      <c r="AV93" s="13" t="s">
        <v>85</v>
      </c>
      <c r="AW93" s="13" t="s">
        <v>35</v>
      </c>
      <c r="AX93" s="13" t="s">
        <v>75</v>
      </c>
      <c r="AY93" s="143" t="s">
        <v>117</v>
      </c>
    </row>
    <row r="94" spans="2:65" s="14" customFormat="1" x14ac:dyDescent="0.2">
      <c r="B94" s="149"/>
      <c r="D94" s="136" t="s">
        <v>126</v>
      </c>
      <c r="E94" s="150" t="s">
        <v>3</v>
      </c>
      <c r="F94" s="151" t="s">
        <v>129</v>
      </c>
      <c r="H94" s="152">
        <v>11.7</v>
      </c>
      <c r="L94" s="149"/>
      <c r="M94" s="153"/>
      <c r="N94" s="154"/>
      <c r="O94" s="154"/>
      <c r="P94" s="154"/>
      <c r="Q94" s="154"/>
      <c r="R94" s="154"/>
      <c r="S94" s="154"/>
      <c r="T94" s="155"/>
      <c r="AT94" s="150" t="s">
        <v>126</v>
      </c>
      <c r="AU94" s="150" t="s">
        <v>85</v>
      </c>
      <c r="AV94" s="14" t="s">
        <v>124</v>
      </c>
      <c r="AW94" s="14" t="s">
        <v>35</v>
      </c>
      <c r="AX94" s="14" t="s">
        <v>83</v>
      </c>
      <c r="AY94" s="150" t="s">
        <v>117</v>
      </c>
    </row>
    <row r="95" spans="2:65" s="11" customFormat="1" ht="22.9" customHeight="1" x14ac:dyDescent="0.2">
      <c r="B95" s="110"/>
      <c r="D95" s="111" t="s">
        <v>74</v>
      </c>
      <c r="E95" s="120" t="s">
        <v>85</v>
      </c>
      <c r="F95" s="120" t="s">
        <v>130</v>
      </c>
      <c r="J95" s="121">
        <f>BK95</f>
        <v>4234</v>
      </c>
      <c r="L95" s="110"/>
      <c r="M95" s="114"/>
      <c r="N95" s="115"/>
      <c r="O95" s="115"/>
      <c r="P95" s="116">
        <f>SUM(P96:P99)</f>
        <v>2.470075</v>
      </c>
      <c r="Q95" s="115"/>
      <c r="R95" s="116">
        <f>SUM(R96:R99)</f>
        <v>1.8034810000000001</v>
      </c>
      <c r="S95" s="115"/>
      <c r="T95" s="117">
        <f>SUM(T96:T99)</f>
        <v>0</v>
      </c>
      <c r="AR95" s="111" t="s">
        <v>83</v>
      </c>
      <c r="AT95" s="118" t="s">
        <v>74</v>
      </c>
      <c r="AU95" s="118" t="s">
        <v>83</v>
      </c>
      <c r="AY95" s="111" t="s">
        <v>117</v>
      </c>
      <c r="BK95" s="119">
        <f>SUM(BK96:BK99)</f>
        <v>4234</v>
      </c>
    </row>
    <row r="96" spans="2:65" s="1" customFormat="1" ht="16.5" customHeight="1" x14ac:dyDescent="0.2">
      <c r="B96" s="122"/>
      <c r="C96" s="123" t="s">
        <v>131</v>
      </c>
      <c r="D96" s="123" t="s">
        <v>119</v>
      </c>
      <c r="E96" s="124" t="s">
        <v>132</v>
      </c>
      <c r="F96" s="125" t="s">
        <v>133</v>
      </c>
      <c r="G96" s="126" t="s">
        <v>122</v>
      </c>
      <c r="H96" s="127">
        <v>0.72499999999999998</v>
      </c>
      <c r="I96" s="128">
        <v>5840</v>
      </c>
      <c r="J96" s="128">
        <f>ROUND(I96*H96,2)</f>
        <v>4234</v>
      </c>
      <c r="K96" s="125" t="s">
        <v>123</v>
      </c>
      <c r="L96" s="29"/>
      <c r="M96" s="129" t="s">
        <v>3</v>
      </c>
      <c r="N96" s="130" t="s">
        <v>46</v>
      </c>
      <c r="O96" s="131">
        <v>3.407</v>
      </c>
      <c r="P96" s="131">
        <f>O96*H96</f>
        <v>2.470075</v>
      </c>
      <c r="Q96" s="131">
        <v>2.4875600000000002</v>
      </c>
      <c r="R96" s="131">
        <f>Q96*H96</f>
        <v>1.8034810000000001</v>
      </c>
      <c r="S96" s="131">
        <v>0</v>
      </c>
      <c r="T96" s="132">
        <f>S96*H96</f>
        <v>0</v>
      </c>
      <c r="AR96" s="133" t="s">
        <v>124</v>
      </c>
      <c r="AT96" s="133" t="s">
        <v>119</v>
      </c>
      <c r="AU96" s="133" t="s">
        <v>85</v>
      </c>
      <c r="AY96" s="17" t="s">
        <v>117</v>
      </c>
      <c r="BE96" s="134">
        <f>IF(N96="základní",J96,0)</f>
        <v>4234</v>
      </c>
      <c r="BF96" s="134">
        <f>IF(N96="snížená",J96,0)</f>
        <v>0</v>
      </c>
      <c r="BG96" s="134">
        <f>IF(N96="zákl. přenesená",J96,0)</f>
        <v>0</v>
      </c>
      <c r="BH96" s="134">
        <f>IF(N96="sníž. přenesená",J96,0)</f>
        <v>0</v>
      </c>
      <c r="BI96" s="134">
        <f>IF(N96="nulová",J96,0)</f>
        <v>0</v>
      </c>
      <c r="BJ96" s="17" t="s">
        <v>83</v>
      </c>
      <c r="BK96" s="134">
        <f>ROUND(I96*H96,2)</f>
        <v>4234</v>
      </c>
      <c r="BL96" s="17" t="s">
        <v>124</v>
      </c>
      <c r="BM96" s="133" t="s">
        <v>134</v>
      </c>
    </row>
    <row r="97" spans="2:65" s="12" customFormat="1" x14ac:dyDescent="0.2">
      <c r="B97" s="135"/>
      <c r="D97" s="136" t="s">
        <v>126</v>
      </c>
      <c r="E97" s="137" t="s">
        <v>3</v>
      </c>
      <c r="F97" s="138" t="s">
        <v>135</v>
      </c>
      <c r="H97" s="137" t="s">
        <v>3</v>
      </c>
      <c r="L97" s="135"/>
      <c r="M97" s="139"/>
      <c r="N97" s="140"/>
      <c r="O97" s="140"/>
      <c r="P97" s="140"/>
      <c r="Q97" s="140"/>
      <c r="R97" s="140"/>
      <c r="S97" s="140"/>
      <c r="T97" s="141"/>
      <c r="AT97" s="137" t="s">
        <v>126</v>
      </c>
      <c r="AU97" s="137" t="s">
        <v>85</v>
      </c>
      <c r="AV97" s="12" t="s">
        <v>83</v>
      </c>
      <c r="AW97" s="12" t="s">
        <v>35</v>
      </c>
      <c r="AX97" s="12" t="s">
        <v>75</v>
      </c>
      <c r="AY97" s="137" t="s">
        <v>117</v>
      </c>
    </row>
    <row r="98" spans="2:65" s="13" customFormat="1" x14ac:dyDescent="0.2">
      <c r="B98" s="142"/>
      <c r="D98" s="136" t="s">
        <v>126</v>
      </c>
      <c r="E98" s="143" t="s">
        <v>3</v>
      </c>
      <c r="F98" s="144" t="s">
        <v>136</v>
      </c>
      <c r="H98" s="145">
        <v>0.72499999999999998</v>
      </c>
      <c r="L98" s="142"/>
      <c r="M98" s="146"/>
      <c r="N98" s="147"/>
      <c r="O98" s="147"/>
      <c r="P98" s="147"/>
      <c r="Q98" s="147"/>
      <c r="R98" s="147"/>
      <c r="S98" s="147"/>
      <c r="T98" s="148"/>
      <c r="AT98" s="143" t="s">
        <v>126</v>
      </c>
      <c r="AU98" s="143" t="s">
        <v>85</v>
      </c>
      <c r="AV98" s="13" t="s">
        <v>85</v>
      </c>
      <c r="AW98" s="13" t="s">
        <v>35</v>
      </c>
      <c r="AX98" s="13" t="s">
        <v>75</v>
      </c>
      <c r="AY98" s="143" t="s">
        <v>117</v>
      </c>
    </row>
    <row r="99" spans="2:65" s="14" customFormat="1" x14ac:dyDescent="0.2">
      <c r="B99" s="149"/>
      <c r="D99" s="136" t="s">
        <v>126</v>
      </c>
      <c r="E99" s="150" t="s">
        <v>3</v>
      </c>
      <c r="F99" s="151" t="s">
        <v>129</v>
      </c>
      <c r="H99" s="152">
        <v>0.72499999999999998</v>
      </c>
      <c r="L99" s="149"/>
      <c r="M99" s="153"/>
      <c r="N99" s="154"/>
      <c r="O99" s="154"/>
      <c r="P99" s="154"/>
      <c r="Q99" s="154"/>
      <c r="R99" s="154"/>
      <c r="S99" s="154"/>
      <c r="T99" s="155"/>
      <c r="AT99" s="150" t="s">
        <v>126</v>
      </c>
      <c r="AU99" s="150" t="s">
        <v>85</v>
      </c>
      <c r="AV99" s="14" t="s">
        <v>124</v>
      </c>
      <c r="AW99" s="14" t="s">
        <v>35</v>
      </c>
      <c r="AX99" s="14" t="s">
        <v>83</v>
      </c>
      <c r="AY99" s="150" t="s">
        <v>117</v>
      </c>
    </row>
    <row r="100" spans="2:65" s="11" customFormat="1" ht="22.9" customHeight="1" x14ac:dyDescent="0.2">
      <c r="B100" s="110"/>
      <c r="D100" s="111" t="s">
        <v>74</v>
      </c>
      <c r="E100" s="120" t="s">
        <v>137</v>
      </c>
      <c r="F100" s="120" t="s">
        <v>138</v>
      </c>
      <c r="J100" s="121">
        <f>BK100</f>
        <v>32093.360000000001</v>
      </c>
      <c r="L100" s="110"/>
      <c r="M100" s="114"/>
      <c r="N100" s="115"/>
      <c r="O100" s="115"/>
      <c r="P100" s="116">
        <f>SUM(P101:P112)</f>
        <v>73.904714000000013</v>
      </c>
      <c r="Q100" s="115"/>
      <c r="R100" s="116">
        <f>SUM(R101:R112)</f>
        <v>0</v>
      </c>
      <c r="S100" s="115"/>
      <c r="T100" s="117">
        <f>SUM(T101:T112)</f>
        <v>21.116160000000001</v>
      </c>
      <c r="AR100" s="111" t="s">
        <v>83</v>
      </c>
      <c r="AT100" s="118" t="s">
        <v>74</v>
      </c>
      <c r="AU100" s="118" t="s">
        <v>83</v>
      </c>
      <c r="AY100" s="111" t="s">
        <v>117</v>
      </c>
      <c r="BK100" s="119">
        <f>SUM(BK101:BK112)</f>
        <v>32093.360000000001</v>
      </c>
    </row>
    <row r="101" spans="2:65" s="1" customFormat="1" ht="16.5" customHeight="1" x14ac:dyDescent="0.2">
      <c r="B101" s="122"/>
      <c r="C101" s="123" t="s">
        <v>124</v>
      </c>
      <c r="D101" s="123" t="s">
        <v>119</v>
      </c>
      <c r="E101" s="124" t="s">
        <v>139</v>
      </c>
      <c r="F101" s="125" t="s">
        <v>140</v>
      </c>
      <c r="G101" s="126" t="s">
        <v>122</v>
      </c>
      <c r="H101" s="127">
        <v>3.2890000000000001</v>
      </c>
      <c r="I101" s="128">
        <v>5000</v>
      </c>
      <c r="J101" s="128">
        <f>ROUND(I101*H101,2)</f>
        <v>16445</v>
      </c>
      <c r="K101" s="125" t="s">
        <v>123</v>
      </c>
      <c r="L101" s="29"/>
      <c r="M101" s="129" t="s">
        <v>3</v>
      </c>
      <c r="N101" s="130" t="s">
        <v>46</v>
      </c>
      <c r="O101" s="131">
        <v>10.986000000000001</v>
      </c>
      <c r="P101" s="131">
        <f>O101*H101</f>
        <v>36.132954000000005</v>
      </c>
      <c r="Q101" s="131">
        <v>0</v>
      </c>
      <c r="R101" s="131">
        <f>Q101*H101</f>
        <v>0</v>
      </c>
      <c r="S101" s="131">
        <v>2.4</v>
      </c>
      <c r="T101" s="132">
        <f>S101*H101</f>
        <v>7.8936000000000002</v>
      </c>
      <c r="AR101" s="133" t="s">
        <v>124</v>
      </c>
      <c r="AT101" s="133" t="s">
        <v>119</v>
      </c>
      <c r="AU101" s="133" t="s">
        <v>85</v>
      </c>
      <c r="AY101" s="17" t="s">
        <v>117</v>
      </c>
      <c r="BE101" s="134">
        <f>IF(N101="základní",J101,0)</f>
        <v>16445</v>
      </c>
      <c r="BF101" s="134">
        <f>IF(N101="snížená",J101,0)</f>
        <v>0</v>
      </c>
      <c r="BG101" s="134">
        <f>IF(N101="zákl. přenesená",J101,0)</f>
        <v>0</v>
      </c>
      <c r="BH101" s="134">
        <f>IF(N101="sníž. přenesená",J101,0)</f>
        <v>0</v>
      </c>
      <c r="BI101" s="134">
        <f>IF(N101="nulová",J101,0)</f>
        <v>0</v>
      </c>
      <c r="BJ101" s="17" t="s">
        <v>83</v>
      </c>
      <c r="BK101" s="134">
        <f>ROUND(I101*H101,2)</f>
        <v>16445</v>
      </c>
      <c r="BL101" s="17" t="s">
        <v>124</v>
      </c>
      <c r="BM101" s="133" t="s">
        <v>141</v>
      </c>
    </row>
    <row r="102" spans="2:65" s="12" customFormat="1" x14ac:dyDescent="0.2">
      <c r="B102" s="135"/>
      <c r="D102" s="136" t="s">
        <v>126</v>
      </c>
      <c r="E102" s="137" t="s">
        <v>3</v>
      </c>
      <c r="F102" s="138" t="s">
        <v>142</v>
      </c>
      <c r="H102" s="137" t="s">
        <v>3</v>
      </c>
      <c r="L102" s="135"/>
      <c r="M102" s="139"/>
      <c r="N102" s="140"/>
      <c r="O102" s="140"/>
      <c r="P102" s="140"/>
      <c r="Q102" s="140"/>
      <c r="R102" s="140"/>
      <c r="S102" s="140"/>
      <c r="T102" s="141"/>
      <c r="AT102" s="137" t="s">
        <v>126</v>
      </c>
      <c r="AU102" s="137" t="s">
        <v>85</v>
      </c>
      <c r="AV102" s="12" t="s">
        <v>83</v>
      </c>
      <c r="AW102" s="12" t="s">
        <v>35</v>
      </c>
      <c r="AX102" s="12" t="s">
        <v>75</v>
      </c>
      <c r="AY102" s="137" t="s">
        <v>117</v>
      </c>
    </row>
    <row r="103" spans="2:65" s="13" customFormat="1" x14ac:dyDescent="0.2">
      <c r="B103" s="142"/>
      <c r="D103" s="136" t="s">
        <v>126</v>
      </c>
      <c r="E103" s="143" t="s">
        <v>3</v>
      </c>
      <c r="F103" s="144" t="s">
        <v>143</v>
      </c>
      <c r="H103" s="145">
        <v>3.2890000000000001</v>
      </c>
      <c r="L103" s="142"/>
      <c r="M103" s="146"/>
      <c r="N103" s="147"/>
      <c r="O103" s="147"/>
      <c r="P103" s="147"/>
      <c r="Q103" s="147"/>
      <c r="R103" s="147"/>
      <c r="S103" s="147"/>
      <c r="T103" s="148"/>
      <c r="AT103" s="143" t="s">
        <v>126</v>
      </c>
      <c r="AU103" s="143" t="s">
        <v>85</v>
      </c>
      <c r="AV103" s="13" t="s">
        <v>85</v>
      </c>
      <c r="AW103" s="13" t="s">
        <v>35</v>
      </c>
      <c r="AX103" s="13" t="s">
        <v>75</v>
      </c>
      <c r="AY103" s="143" t="s">
        <v>117</v>
      </c>
    </row>
    <row r="104" spans="2:65" s="14" customFormat="1" x14ac:dyDescent="0.2">
      <c r="B104" s="149"/>
      <c r="D104" s="136" t="s">
        <v>126</v>
      </c>
      <c r="E104" s="150" t="s">
        <v>3</v>
      </c>
      <c r="F104" s="151" t="s">
        <v>129</v>
      </c>
      <c r="H104" s="152">
        <v>3.2890000000000001</v>
      </c>
      <c r="L104" s="149"/>
      <c r="M104" s="153"/>
      <c r="N104" s="154"/>
      <c r="O104" s="154"/>
      <c r="P104" s="154"/>
      <c r="Q104" s="154"/>
      <c r="R104" s="154"/>
      <c r="S104" s="154"/>
      <c r="T104" s="155"/>
      <c r="AT104" s="150" t="s">
        <v>126</v>
      </c>
      <c r="AU104" s="150" t="s">
        <v>85</v>
      </c>
      <c r="AV104" s="14" t="s">
        <v>124</v>
      </c>
      <c r="AW104" s="14" t="s">
        <v>35</v>
      </c>
      <c r="AX104" s="14" t="s">
        <v>83</v>
      </c>
      <c r="AY104" s="150" t="s">
        <v>117</v>
      </c>
    </row>
    <row r="105" spans="2:65" s="1" customFormat="1" ht="16.5" customHeight="1" x14ac:dyDescent="0.2">
      <c r="B105" s="122"/>
      <c r="C105" s="123" t="s">
        <v>144</v>
      </c>
      <c r="D105" s="123" t="s">
        <v>119</v>
      </c>
      <c r="E105" s="124" t="s">
        <v>145</v>
      </c>
      <c r="F105" s="125" t="s">
        <v>146</v>
      </c>
      <c r="G105" s="126" t="s">
        <v>147</v>
      </c>
      <c r="H105" s="127">
        <v>31.72</v>
      </c>
      <c r="I105" s="128">
        <v>203</v>
      </c>
      <c r="J105" s="128">
        <f>ROUND(I105*H105,2)</f>
        <v>6439.16</v>
      </c>
      <c r="K105" s="125" t="s">
        <v>123</v>
      </c>
      <c r="L105" s="29"/>
      <c r="M105" s="129" t="s">
        <v>3</v>
      </c>
      <c r="N105" s="130" t="s">
        <v>46</v>
      </c>
      <c r="O105" s="131">
        <v>0.49399999999999999</v>
      </c>
      <c r="P105" s="131">
        <f>O105*H105</f>
        <v>15.66968</v>
      </c>
      <c r="Q105" s="131">
        <v>0</v>
      </c>
      <c r="R105" s="131">
        <f>Q105*H105</f>
        <v>0</v>
      </c>
      <c r="S105" s="131">
        <v>0.16800000000000001</v>
      </c>
      <c r="T105" s="132">
        <f>S105*H105</f>
        <v>5.3289600000000004</v>
      </c>
      <c r="AR105" s="133" t="s">
        <v>124</v>
      </c>
      <c r="AT105" s="133" t="s">
        <v>119</v>
      </c>
      <c r="AU105" s="133" t="s">
        <v>85</v>
      </c>
      <c r="AY105" s="17" t="s">
        <v>117</v>
      </c>
      <c r="BE105" s="134">
        <f>IF(N105="základní",J105,0)</f>
        <v>6439.16</v>
      </c>
      <c r="BF105" s="134">
        <f>IF(N105="snížená",J105,0)</f>
        <v>0</v>
      </c>
      <c r="BG105" s="134">
        <f>IF(N105="zákl. přenesená",J105,0)</f>
        <v>0</v>
      </c>
      <c r="BH105" s="134">
        <f>IF(N105="sníž. přenesená",J105,0)</f>
        <v>0</v>
      </c>
      <c r="BI105" s="134">
        <f>IF(N105="nulová",J105,0)</f>
        <v>0</v>
      </c>
      <c r="BJ105" s="17" t="s">
        <v>83</v>
      </c>
      <c r="BK105" s="134">
        <f>ROUND(I105*H105,2)</f>
        <v>6439.16</v>
      </c>
      <c r="BL105" s="17" t="s">
        <v>124</v>
      </c>
      <c r="BM105" s="133" t="s">
        <v>148</v>
      </c>
    </row>
    <row r="106" spans="2:65" s="12" customFormat="1" x14ac:dyDescent="0.2">
      <c r="B106" s="135"/>
      <c r="D106" s="136" t="s">
        <v>126</v>
      </c>
      <c r="E106" s="137" t="s">
        <v>3</v>
      </c>
      <c r="F106" s="138" t="s">
        <v>149</v>
      </c>
      <c r="H106" s="137" t="s">
        <v>3</v>
      </c>
      <c r="L106" s="135"/>
      <c r="M106" s="139"/>
      <c r="N106" s="140"/>
      <c r="O106" s="140"/>
      <c r="P106" s="140"/>
      <c r="Q106" s="140"/>
      <c r="R106" s="140"/>
      <c r="S106" s="140"/>
      <c r="T106" s="141"/>
      <c r="AT106" s="137" t="s">
        <v>126</v>
      </c>
      <c r="AU106" s="137" t="s">
        <v>85</v>
      </c>
      <c r="AV106" s="12" t="s">
        <v>83</v>
      </c>
      <c r="AW106" s="12" t="s">
        <v>35</v>
      </c>
      <c r="AX106" s="12" t="s">
        <v>75</v>
      </c>
      <c r="AY106" s="137" t="s">
        <v>117</v>
      </c>
    </row>
    <row r="107" spans="2:65" s="13" customFormat="1" x14ac:dyDescent="0.2">
      <c r="B107" s="142"/>
      <c r="D107" s="136" t="s">
        <v>126</v>
      </c>
      <c r="E107" s="143" t="s">
        <v>3</v>
      </c>
      <c r="F107" s="144" t="s">
        <v>150</v>
      </c>
      <c r="H107" s="145">
        <v>31.72</v>
      </c>
      <c r="L107" s="142"/>
      <c r="M107" s="146"/>
      <c r="N107" s="147"/>
      <c r="O107" s="147"/>
      <c r="P107" s="147"/>
      <c r="Q107" s="147"/>
      <c r="R107" s="147"/>
      <c r="S107" s="147"/>
      <c r="T107" s="148"/>
      <c r="AT107" s="143" t="s">
        <v>126</v>
      </c>
      <c r="AU107" s="143" t="s">
        <v>85</v>
      </c>
      <c r="AV107" s="13" t="s">
        <v>85</v>
      </c>
      <c r="AW107" s="13" t="s">
        <v>35</v>
      </c>
      <c r="AX107" s="13" t="s">
        <v>75</v>
      </c>
      <c r="AY107" s="143" t="s">
        <v>117</v>
      </c>
    </row>
    <row r="108" spans="2:65" s="14" customFormat="1" x14ac:dyDescent="0.2">
      <c r="B108" s="149"/>
      <c r="D108" s="136" t="s">
        <v>126</v>
      </c>
      <c r="E108" s="150" t="s">
        <v>3</v>
      </c>
      <c r="F108" s="151" t="s">
        <v>129</v>
      </c>
      <c r="H108" s="152">
        <v>31.72</v>
      </c>
      <c r="L108" s="149"/>
      <c r="M108" s="153"/>
      <c r="N108" s="154"/>
      <c r="O108" s="154"/>
      <c r="P108" s="154"/>
      <c r="Q108" s="154"/>
      <c r="R108" s="154"/>
      <c r="S108" s="154"/>
      <c r="T108" s="155"/>
      <c r="AT108" s="150" t="s">
        <v>126</v>
      </c>
      <c r="AU108" s="150" t="s">
        <v>85</v>
      </c>
      <c r="AV108" s="14" t="s">
        <v>124</v>
      </c>
      <c r="AW108" s="14" t="s">
        <v>35</v>
      </c>
      <c r="AX108" s="14" t="s">
        <v>83</v>
      </c>
      <c r="AY108" s="150" t="s">
        <v>117</v>
      </c>
    </row>
    <row r="109" spans="2:65" s="1" customFormat="1" ht="16.5" customHeight="1" x14ac:dyDescent="0.2">
      <c r="B109" s="122"/>
      <c r="C109" s="123" t="s">
        <v>85</v>
      </c>
      <c r="D109" s="123" t="s">
        <v>119</v>
      </c>
      <c r="E109" s="124" t="s">
        <v>151</v>
      </c>
      <c r="F109" s="125" t="s">
        <v>152</v>
      </c>
      <c r="G109" s="126" t="s">
        <v>122</v>
      </c>
      <c r="H109" s="127">
        <v>3.2890000000000001</v>
      </c>
      <c r="I109" s="128">
        <v>2800</v>
      </c>
      <c r="J109" s="128">
        <f>ROUND(I109*H109,2)</f>
        <v>9209.2000000000007</v>
      </c>
      <c r="K109" s="125" t="s">
        <v>123</v>
      </c>
      <c r="L109" s="29"/>
      <c r="M109" s="129" t="s">
        <v>3</v>
      </c>
      <c r="N109" s="130" t="s">
        <v>46</v>
      </c>
      <c r="O109" s="131">
        <v>6.72</v>
      </c>
      <c r="P109" s="131">
        <f>O109*H109</f>
        <v>22.102080000000001</v>
      </c>
      <c r="Q109" s="131">
        <v>0</v>
      </c>
      <c r="R109" s="131">
        <f>Q109*H109</f>
        <v>0</v>
      </c>
      <c r="S109" s="131">
        <v>2.4</v>
      </c>
      <c r="T109" s="132">
        <f>S109*H109</f>
        <v>7.8936000000000002</v>
      </c>
      <c r="AR109" s="133" t="s">
        <v>124</v>
      </c>
      <c r="AT109" s="133" t="s">
        <v>119</v>
      </c>
      <c r="AU109" s="133" t="s">
        <v>85</v>
      </c>
      <c r="AY109" s="17" t="s">
        <v>117</v>
      </c>
      <c r="BE109" s="134">
        <f>IF(N109="základní",J109,0)</f>
        <v>9209.2000000000007</v>
      </c>
      <c r="BF109" s="134">
        <f>IF(N109="snížená",J109,0)</f>
        <v>0</v>
      </c>
      <c r="BG109" s="134">
        <f>IF(N109="zákl. přenesená",J109,0)</f>
        <v>0</v>
      </c>
      <c r="BH109" s="134">
        <f>IF(N109="sníž. přenesená",J109,0)</f>
        <v>0</v>
      </c>
      <c r="BI109" s="134">
        <f>IF(N109="nulová",J109,0)</f>
        <v>0</v>
      </c>
      <c r="BJ109" s="17" t="s">
        <v>83</v>
      </c>
      <c r="BK109" s="134">
        <f>ROUND(I109*H109,2)</f>
        <v>9209.2000000000007</v>
      </c>
      <c r="BL109" s="17" t="s">
        <v>124</v>
      </c>
      <c r="BM109" s="133" t="s">
        <v>153</v>
      </c>
    </row>
    <row r="110" spans="2:65" s="12" customFormat="1" x14ac:dyDescent="0.2">
      <c r="B110" s="135"/>
      <c r="D110" s="136" t="s">
        <v>126</v>
      </c>
      <c r="E110" s="137" t="s">
        <v>3</v>
      </c>
      <c r="F110" s="138" t="s">
        <v>154</v>
      </c>
      <c r="H110" s="137" t="s">
        <v>3</v>
      </c>
      <c r="L110" s="135"/>
      <c r="M110" s="139"/>
      <c r="N110" s="140"/>
      <c r="O110" s="140"/>
      <c r="P110" s="140"/>
      <c r="Q110" s="140"/>
      <c r="R110" s="140"/>
      <c r="S110" s="140"/>
      <c r="T110" s="141"/>
      <c r="AT110" s="137" t="s">
        <v>126</v>
      </c>
      <c r="AU110" s="137" t="s">
        <v>85</v>
      </c>
      <c r="AV110" s="12" t="s">
        <v>83</v>
      </c>
      <c r="AW110" s="12" t="s">
        <v>35</v>
      </c>
      <c r="AX110" s="12" t="s">
        <v>75</v>
      </c>
      <c r="AY110" s="137" t="s">
        <v>117</v>
      </c>
    </row>
    <row r="111" spans="2:65" s="13" customFormat="1" x14ac:dyDescent="0.2">
      <c r="B111" s="142"/>
      <c r="D111" s="136" t="s">
        <v>126</v>
      </c>
      <c r="E111" s="143" t="s">
        <v>3</v>
      </c>
      <c r="F111" s="144" t="s">
        <v>155</v>
      </c>
      <c r="H111" s="145">
        <v>3.2890000000000001</v>
      </c>
      <c r="L111" s="142"/>
      <c r="M111" s="146"/>
      <c r="N111" s="147"/>
      <c r="O111" s="147"/>
      <c r="P111" s="147"/>
      <c r="Q111" s="147"/>
      <c r="R111" s="147"/>
      <c r="S111" s="147"/>
      <c r="T111" s="148"/>
      <c r="AT111" s="143" t="s">
        <v>126</v>
      </c>
      <c r="AU111" s="143" t="s">
        <v>85</v>
      </c>
      <c r="AV111" s="13" t="s">
        <v>85</v>
      </c>
      <c r="AW111" s="13" t="s">
        <v>35</v>
      </c>
      <c r="AX111" s="13" t="s">
        <v>75</v>
      </c>
      <c r="AY111" s="143" t="s">
        <v>117</v>
      </c>
    </row>
    <row r="112" spans="2:65" s="14" customFormat="1" x14ac:dyDescent="0.2">
      <c r="B112" s="149"/>
      <c r="D112" s="136" t="s">
        <v>126</v>
      </c>
      <c r="E112" s="150" t="s">
        <v>3</v>
      </c>
      <c r="F112" s="151" t="s">
        <v>129</v>
      </c>
      <c r="H112" s="152">
        <v>3.2890000000000001</v>
      </c>
      <c r="L112" s="149"/>
      <c r="M112" s="153"/>
      <c r="N112" s="154"/>
      <c r="O112" s="154"/>
      <c r="P112" s="154"/>
      <c r="Q112" s="154"/>
      <c r="R112" s="154"/>
      <c r="S112" s="154"/>
      <c r="T112" s="155"/>
      <c r="AT112" s="150" t="s">
        <v>126</v>
      </c>
      <c r="AU112" s="150" t="s">
        <v>85</v>
      </c>
      <c r="AV112" s="14" t="s">
        <v>124</v>
      </c>
      <c r="AW112" s="14" t="s">
        <v>35</v>
      </c>
      <c r="AX112" s="14" t="s">
        <v>83</v>
      </c>
      <c r="AY112" s="150" t="s">
        <v>117</v>
      </c>
    </row>
    <row r="113" spans="2:65" s="11" customFormat="1" ht="22.9" customHeight="1" x14ac:dyDescent="0.2">
      <c r="B113" s="110"/>
      <c r="D113" s="111" t="s">
        <v>74</v>
      </c>
      <c r="E113" s="120" t="s">
        <v>156</v>
      </c>
      <c r="F113" s="120" t="s">
        <v>157</v>
      </c>
      <c r="J113" s="121">
        <f>BK113</f>
        <v>22446.07</v>
      </c>
      <c r="L113" s="110"/>
      <c r="M113" s="114"/>
      <c r="N113" s="115"/>
      <c r="O113" s="115"/>
      <c r="P113" s="116">
        <f>SUM(P114:P119)</f>
        <v>3.4114</v>
      </c>
      <c r="Q113" s="115"/>
      <c r="R113" s="116">
        <f>SUM(R114:R119)</f>
        <v>0</v>
      </c>
      <c r="S113" s="115"/>
      <c r="T113" s="117">
        <f>SUM(T114:T119)</f>
        <v>0</v>
      </c>
      <c r="AR113" s="111" t="s">
        <v>83</v>
      </c>
      <c r="AT113" s="118" t="s">
        <v>74</v>
      </c>
      <c r="AU113" s="118" t="s">
        <v>83</v>
      </c>
      <c r="AY113" s="111" t="s">
        <v>117</v>
      </c>
      <c r="BK113" s="119">
        <f>SUM(BK114:BK119)</f>
        <v>22446.07</v>
      </c>
    </row>
    <row r="114" spans="2:65" s="1" customFormat="1" ht="16.5" customHeight="1" x14ac:dyDescent="0.2">
      <c r="B114" s="122"/>
      <c r="C114" s="123" t="s">
        <v>158</v>
      </c>
      <c r="D114" s="123" t="s">
        <v>119</v>
      </c>
      <c r="E114" s="124" t="s">
        <v>159</v>
      </c>
      <c r="F114" s="125" t="s">
        <v>160</v>
      </c>
      <c r="G114" s="126" t="s">
        <v>161</v>
      </c>
      <c r="H114" s="127">
        <v>23.05</v>
      </c>
      <c r="I114" s="128">
        <v>145</v>
      </c>
      <c r="J114" s="128">
        <f>ROUND(I114*H114,2)</f>
        <v>3342.25</v>
      </c>
      <c r="K114" s="125" t="s">
        <v>123</v>
      </c>
      <c r="L114" s="29"/>
      <c r="M114" s="129" t="s">
        <v>3</v>
      </c>
      <c r="N114" s="130" t="s">
        <v>46</v>
      </c>
      <c r="O114" s="131">
        <v>9.0999999999999998E-2</v>
      </c>
      <c r="P114" s="131">
        <f>O114*H114</f>
        <v>2.09755</v>
      </c>
      <c r="Q114" s="131">
        <v>0</v>
      </c>
      <c r="R114" s="131">
        <f>Q114*H114</f>
        <v>0</v>
      </c>
      <c r="S114" s="131">
        <v>0</v>
      </c>
      <c r="T114" s="132">
        <f>S114*H114</f>
        <v>0</v>
      </c>
      <c r="AR114" s="133" t="s">
        <v>124</v>
      </c>
      <c r="AT114" s="133" t="s">
        <v>119</v>
      </c>
      <c r="AU114" s="133" t="s">
        <v>85</v>
      </c>
      <c r="AY114" s="17" t="s">
        <v>117</v>
      </c>
      <c r="BE114" s="134">
        <f>IF(N114="základní",J114,0)</f>
        <v>3342.25</v>
      </c>
      <c r="BF114" s="134">
        <f>IF(N114="snížená",J114,0)</f>
        <v>0</v>
      </c>
      <c r="BG114" s="134">
        <f>IF(N114="zákl. přenesená",J114,0)</f>
        <v>0</v>
      </c>
      <c r="BH114" s="134">
        <f>IF(N114="sníž. přenesená",J114,0)</f>
        <v>0</v>
      </c>
      <c r="BI114" s="134">
        <f>IF(N114="nulová",J114,0)</f>
        <v>0</v>
      </c>
      <c r="BJ114" s="17" t="s">
        <v>83</v>
      </c>
      <c r="BK114" s="134">
        <f>ROUND(I114*H114,2)</f>
        <v>3342.25</v>
      </c>
      <c r="BL114" s="17" t="s">
        <v>124</v>
      </c>
      <c r="BM114" s="133" t="s">
        <v>162</v>
      </c>
    </row>
    <row r="115" spans="2:65" s="1" customFormat="1" ht="24" customHeight="1" x14ac:dyDescent="0.2">
      <c r="B115" s="122"/>
      <c r="C115" s="123" t="s">
        <v>163</v>
      </c>
      <c r="D115" s="123" t="s">
        <v>119</v>
      </c>
      <c r="E115" s="124" t="s">
        <v>164</v>
      </c>
      <c r="F115" s="125" t="s">
        <v>165</v>
      </c>
      <c r="G115" s="126" t="s">
        <v>161</v>
      </c>
      <c r="H115" s="127">
        <v>437.95</v>
      </c>
      <c r="I115" s="128">
        <v>10.35</v>
      </c>
      <c r="J115" s="128">
        <f>ROUND(I115*H115,2)</f>
        <v>4532.78</v>
      </c>
      <c r="K115" s="125" t="s">
        <v>123</v>
      </c>
      <c r="L115" s="29"/>
      <c r="M115" s="129" t="s">
        <v>3</v>
      </c>
      <c r="N115" s="130" t="s">
        <v>46</v>
      </c>
      <c r="O115" s="131">
        <v>3.0000000000000001E-3</v>
      </c>
      <c r="P115" s="131">
        <f>O115*H115</f>
        <v>1.31385</v>
      </c>
      <c r="Q115" s="131">
        <v>0</v>
      </c>
      <c r="R115" s="131">
        <f>Q115*H115</f>
        <v>0</v>
      </c>
      <c r="S115" s="131">
        <v>0</v>
      </c>
      <c r="T115" s="132">
        <f>S115*H115</f>
        <v>0</v>
      </c>
      <c r="AR115" s="133" t="s">
        <v>124</v>
      </c>
      <c r="AT115" s="133" t="s">
        <v>119</v>
      </c>
      <c r="AU115" s="133" t="s">
        <v>85</v>
      </c>
      <c r="AY115" s="17" t="s">
        <v>117</v>
      </c>
      <c r="BE115" s="134">
        <f>IF(N115="základní",J115,0)</f>
        <v>4532.78</v>
      </c>
      <c r="BF115" s="134">
        <f>IF(N115="snížená",J115,0)</f>
        <v>0</v>
      </c>
      <c r="BG115" s="134">
        <f>IF(N115="zákl. přenesená",J115,0)</f>
        <v>0</v>
      </c>
      <c r="BH115" s="134">
        <f>IF(N115="sníž. přenesená",J115,0)</f>
        <v>0</v>
      </c>
      <c r="BI115" s="134">
        <f>IF(N115="nulová",J115,0)</f>
        <v>0</v>
      </c>
      <c r="BJ115" s="17" t="s">
        <v>83</v>
      </c>
      <c r="BK115" s="134">
        <f>ROUND(I115*H115,2)</f>
        <v>4532.78</v>
      </c>
      <c r="BL115" s="17" t="s">
        <v>124</v>
      </c>
      <c r="BM115" s="133" t="s">
        <v>166</v>
      </c>
    </row>
    <row r="116" spans="2:65" s="1" customFormat="1" ht="19.5" x14ac:dyDescent="0.2">
      <c r="B116" s="29"/>
      <c r="D116" s="136" t="s">
        <v>167</v>
      </c>
      <c r="F116" s="156" t="s">
        <v>168</v>
      </c>
      <c r="L116" s="29"/>
      <c r="M116" s="157"/>
      <c r="N116" s="49"/>
      <c r="O116" s="49"/>
      <c r="P116" s="49"/>
      <c r="Q116" s="49"/>
      <c r="R116" s="49"/>
      <c r="S116" s="49"/>
      <c r="T116" s="50"/>
      <c r="AT116" s="17" t="s">
        <v>167</v>
      </c>
      <c r="AU116" s="17" t="s">
        <v>85</v>
      </c>
    </row>
    <row r="117" spans="2:65" s="13" customFormat="1" x14ac:dyDescent="0.2">
      <c r="B117" s="142"/>
      <c r="D117" s="136" t="s">
        <v>126</v>
      </c>
      <c r="F117" s="144" t="s">
        <v>169</v>
      </c>
      <c r="H117" s="145">
        <v>437.95</v>
      </c>
      <c r="L117" s="142"/>
      <c r="M117" s="146"/>
      <c r="N117" s="147"/>
      <c r="O117" s="147"/>
      <c r="P117" s="147"/>
      <c r="Q117" s="147"/>
      <c r="R117" s="147"/>
      <c r="S117" s="147"/>
      <c r="T117" s="148"/>
      <c r="AT117" s="143" t="s">
        <v>126</v>
      </c>
      <c r="AU117" s="143" t="s">
        <v>85</v>
      </c>
      <c r="AV117" s="13" t="s">
        <v>85</v>
      </c>
      <c r="AW117" s="13" t="s">
        <v>4</v>
      </c>
      <c r="AX117" s="13" t="s">
        <v>83</v>
      </c>
      <c r="AY117" s="143" t="s">
        <v>117</v>
      </c>
    </row>
    <row r="118" spans="2:65" s="1" customFormat="1" ht="24" customHeight="1" x14ac:dyDescent="0.2">
      <c r="B118" s="122"/>
      <c r="C118" s="123" t="s">
        <v>8</v>
      </c>
      <c r="D118" s="123" t="s">
        <v>119</v>
      </c>
      <c r="E118" s="124" t="s">
        <v>170</v>
      </c>
      <c r="F118" s="125" t="s">
        <v>171</v>
      </c>
      <c r="G118" s="126" t="s">
        <v>161</v>
      </c>
      <c r="H118" s="127">
        <v>21.116</v>
      </c>
      <c r="I118" s="128">
        <v>650</v>
      </c>
      <c r="J118" s="128">
        <f>ROUND(I118*H118,2)</f>
        <v>13725.4</v>
      </c>
      <c r="K118" s="125" t="s">
        <v>123</v>
      </c>
      <c r="L118" s="29"/>
      <c r="M118" s="129" t="s">
        <v>3</v>
      </c>
      <c r="N118" s="130" t="s">
        <v>46</v>
      </c>
      <c r="O118" s="131">
        <v>0</v>
      </c>
      <c r="P118" s="131">
        <f>O118*H118</f>
        <v>0</v>
      </c>
      <c r="Q118" s="131">
        <v>0</v>
      </c>
      <c r="R118" s="131">
        <f>Q118*H118</f>
        <v>0</v>
      </c>
      <c r="S118" s="131">
        <v>0</v>
      </c>
      <c r="T118" s="132">
        <f>S118*H118</f>
        <v>0</v>
      </c>
      <c r="AR118" s="133" t="s">
        <v>124</v>
      </c>
      <c r="AT118" s="133" t="s">
        <v>119</v>
      </c>
      <c r="AU118" s="133" t="s">
        <v>85</v>
      </c>
      <c r="AY118" s="17" t="s">
        <v>117</v>
      </c>
      <c r="BE118" s="134">
        <f>IF(N118="základní",J118,0)</f>
        <v>13725.4</v>
      </c>
      <c r="BF118" s="134">
        <f>IF(N118="snížená",J118,0)</f>
        <v>0</v>
      </c>
      <c r="BG118" s="134">
        <f>IF(N118="zákl. přenesená",J118,0)</f>
        <v>0</v>
      </c>
      <c r="BH118" s="134">
        <f>IF(N118="sníž. přenesená",J118,0)</f>
        <v>0</v>
      </c>
      <c r="BI118" s="134">
        <f>IF(N118="nulová",J118,0)</f>
        <v>0</v>
      </c>
      <c r="BJ118" s="17" t="s">
        <v>83</v>
      </c>
      <c r="BK118" s="134">
        <f>ROUND(I118*H118,2)</f>
        <v>13725.4</v>
      </c>
      <c r="BL118" s="17" t="s">
        <v>124</v>
      </c>
      <c r="BM118" s="133" t="s">
        <v>172</v>
      </c>
    </row>
    <row r="119" spans="2:65" s="1" customFormat="1" ht="24" customHeight="1" x14ac:dyDescent="0.2">
      <c r="B119" s="122"/>
      <c r="C119" s="123" t="s">
        <v>173</v>
      </c>
      <c r="D119" s="123" t="s">
        <v>119</v>
      </c>
      <c r="E119" s="124" t="s">
        <v>174</v>
      </c>
      <c r="F119" s="125" t="s">
        <v>175</v>
      </c>
      <c r="G119" s="126" t="s">
        <v>161</v>
      </c>
      <c r="H119" s="127">
        <v>0.48599999999999999</v>
      </c>
      <c r="I119" s="128">
        <v>1740</v>
      </c>
      <c r="J119" s="128">
        <f>ROUND(I119*H119,2)</f>
        <v>845.64</v>
      </c>
      <c r="K119" s="125" t="s">
        <v>123</v>
      </c>
      <c r="L119" s="29"/>
      <c r="M119" s="129" t="s">
        <v>3</v>
      </c>
      <c r="N119" s="130" t="s">
        <v>46</v>
      </c>
      <c r="O119" s="131">
        <v>0</v>
      </c>
      <c r="P119" s="131">
        <f>O119*H119</f>
        <v>0</v>
      </c>
      <c r="Q119" s="131">
        <v>0</v>
      </c>
      <c r="R119" s="131">
        <f>Q119*H119</f>
        <v>0</v>
      </c>
      <c r="S119" s="131">
        <v>0</v>
      </c>
      <c r="T119" s="132">
        <f>S119*H119</f>
        <v>0</v>
      </c>
      <c r="AR119" s="133" t="s">
        <v>124</v>
      </c>
      <c r="AT119" s="133" t="s">
        <v>119</v>
      </c>
      <c r="AU119" s="133" t="s">
        <v>85</v>
      </c>
      <c r="AY119" s="17" t="s">
        <v>117</v>
      </c>
      <c r="BE119" s="134">
        <f>IF(N119="základní",J119,0)</f>
        <v>845.64</v>
      </c>
      <c r="BF119" s="134">
        <f>IF(N119="snížená",J119,0)</f>
        <v>0</v>
      </c>
      <c r="BG119" s="134">
        <f>IF(N119="zákl. přenesená",J119,0)</f>
        <v>0</v>
      </c>
      <c r="BH119" s="134">
        <f>IF(N119="sníž. přenesená",J119,0)</f>
        <v>0</v>
      </c>
      <c r="BI119" s="134">
        <f>IF(N119="nulová",J119,0)</f>
        <v>0</v>
      </c>
      <c r="BJ119" s="17" t="s">
        <v>83</v>
      </c>
      <c r="BK119" s="134">
        <f>ROUND(I119*H119,2)</f>
        <v>845.64</v>
      </c>
      <c r="BL119" s="17" t="s">
        <v>124</v>
      </c>
      <c r="BM119" s="133" t="s">
        <v>176</v>
      </c>
    </row>
    <row r="120" spans="2:65" s="11" customFormat="1" ht="22.9" customHeight="1" x14ac:dyDescent="0.2">
      <c r="B120" s="110"/>
      <c r="D120" s="111" t="s">
        <v>74</v>
      </c>
      <c r="E120" s="120" t="s">
        <v>177</v>
      </c>
      <c r="F120" s="120" t="s">
        <v>178</v>
      </c>
      <c r="J120" s="121">
        <f>BK120</f>
        <v>472.39</v>
      </c>
      <c r="L120" s="110"/>
      <c r="M120" s="114"/>
      <c r="N120" s="115"/>
      <c r="O120" s="115"/>
      <c r="P120" s="116">
        <f>P121</f>
        <v>1.4982929999999999</v>
      </c>
      <c r="Q120" s="115"/>
      <c r="R120" s="116">
        <f>R121</f>
        <v>0</v>
      </c>
      <c r="S120" s="115"/>
      <c r="T120" s="117">
        <f>T121</f>
        <v>0</v>
      </c>
      <c r="AR120" s="111" t="s">
        <v>83</v>
      </c>
      <c r="AT120" s="118" t="s">
        <v>74</v>
      </c>
      <c r="AU120" s="118" t="s">
        <v>83</v>
      </c>
      <c r="AY120" s="111" t="s">
        <v>117</v>
      </c>
      <c r="BK120" s="119">
        <f>BK121</f>
        <v>472.39</v>
      </c>
    </row>
    <row r="121" spans="2:65" s="1" customFormat="1" ht="24" customHeight="1" x14ac:dyDescent="0.2">
      <c r="B121" s="122"/>
      <c r="C121" s="123" t="s">
        <v>179</v>
      </c>
      <c r="D121" s="123" t="s">
        <v>119</v>
      </c>
      <c r="E121" s="124" t="s">
        <v>180</v>
      </c>
      <c r="F121" s="125" t="s">
        <v>181</v>
      </c>
      <c r="G121" s="126" t="s">
        <v>161</v>
      </c>
      <c r="H121" s="127">
        <v>1.8029999999999999</v>
      </c>
      <c r="I121" s="128">
        <v>262</v>
      </c>
      <c r="J121" s="128">
        <f>ROUND(I121*H121,2)</f>
        <v>472.39</v>
      </c>
      <c r="K121" s="125" t="s">
        <v>123</v>
      </c>
      <c r="L121" s="29"/>
      <c r="M121" s="129" t="s">
        <v>3</v>
      </c>
      <c r="N121" s="130" t="s">
        <v>46</v>
      </c>
      <c r="O121" s="131">
        <v>0.83099999999999996</v>
      </c>
      <c r="P121" s="131">
        <f>O121*H121</f>
        <v>1.4982929999999999</v>
      </c>
      <c r="Q121" s="131">
        <v>0</v>
      </c>
      <c r="R121" s="131">
        <f>Q121*H121</f>
        <v>0</v>
      </c>
      <c r="S121" s="131">
        <v>0</v>
      </c>
      <c r="T121" s="132">
        <f>S121*H121</f>
        <v>0</v>
      </c>
      <c r="AR121" s="133" t="s">
        <v>124</v>
      </c>
      <c r="AT121" s="133" t="s">
        <v>119</v>
      </c>
      <c r="AU121" s="133" t="s">
        <v>85</v>
      </c>
      <c r="AY121" s="17" t="s">
        <v>117</v>
      </c>
      <c r="BE121" s="134">
        <f>IF(N121="základní",J121,0)</f>
        <v>472.39</v>
      </c>
      <c r="BF121" s="134">
        <f>IF(N121="snížená",J121,0)</f>
        <v>0</v>
      </c>
      <c r="BG121" s="134">
        <f>IF(N121="zákl. přenesená",J121,0)</f>
        <v>0</v>
      </c>
      <c r="BH121" s="134">
        <f>IF(N121="sníž. přenesená",J121,0)</f>
        <v>0</v>
      </c>
      <c r="BI121" s="134">
        <f>IF(N121="nulová",J121,0)</f>
        <v>0</v>
      </c>
      <c r="BJ121" s="17" t="s">
        <v>83</v>
      </c>
      <c r="BK121" s="134">
        <f>ROUND(I121*H121,2)</f>
        <v>472.39</v>
      </c>
      <c r="BL121" s="17" t="s">
        <v>124</v>
      </c>
      <c r="BM121" s="133" t="s">
        <v>182</v>
      </c>
    </row>
    <row r="122" spans="2:65" s="11" customFormat="1" ht="25.9" customHeight="1" x14ac:dyDescent="0.2">
      <c r="B122" s="110"/>
      <c r="D122" s="111" t="s">
        <v>74</v>
      </c>
      <c r="E122" s="112" t="s">
        <v>183</v>
      </c>
      <c r="F122" s="112" t="s">
        <v>184</v>
      </c>
      <c r="J122" s="113">
        <f>BK122</f>
        <v>26832.809999999998</v>
      </c>
      <c r="L122" s="110"/>
      <c r="M122" s="114"/>
      <c r="N122" s="115"/>
      <c r="O122" s="115"/>
      <c r="P122" s="116">
        <f>P123+P145</f>
        <v>67.511336</v>
      </c>
      <c r="Q122" s="115"/>
      <c r="R122" s="116">
        <f>R123+R145</f>
        <v>6.7400000000000003E-3</v>
      </c>
      <c r="S122" s="115"/>
      <c r="T122" s="117">
        <f>T123+T145</f>
        <v>1.9340999999999999</v>
      </c>
      <c r="AR122" s="111" t="s">
        <v>85</v>
      </c>
      <c r="AT122" s="118" t="s">
        <v>74</v>
      </c>
      <c r="AU122" s="118" t="s">
        <v>75</v>
      </c>
      <c r="AY122" s="111" t="s">
        <v>117</v>
      </c>
      <c r="BK122" s="119">
        <f>BK123+BK145</f>
        <v>26832.809999999998</v>
      </c>
    </row>
    <row r="123" spans="2:65" s="11" customFormat="1" ht="22.9" customHeight="1" x14ac:dyDescent="0.2">
      <c r="B123" s="110"/>
      <c r="D123" s="111" t="s">
        <v>74</v>
      </c>
      <c r="E123" s="120" t="s">
        <v>185</v>
      </c>
      <c r="F123" s="120" t="s">
        <v>186</v>
      </c>
      <c r="J123" s="121">
        <f>BK123</f>
        <v>15809.970000000001</v>
      </c>
      <c r="L123" s="110"/>
      <c r="M123" s="114"/>
      <c r="N123" s="115"/>
      <c r="O123" s="115"/>
      <c r="P123" s="116">
        <f>SUM(P124:P144)</f>
        <v>43.339128000000002</v>
      </c>
      <c r="Q123" s="115"/>
      <c r="R123" s="116">
        <f>SUM(R124:R144)</f>
        <v>0</v>
      </c>
      <c r="S123" s="115"/>
      <c r="T123" s="117">
        <f>SUM(T124:T144)</f>
        <v>0.48593999999999993</v>
      </c>
      <c r="AR123" s="111" t="s">
        <v>85</v>
      </c>
      <c r="AT123" s="118" t="s">
        <v>74</v>
      </c>
      <c r="AU123" s="118" t="s">
        <v>83</v>
      </c>
      <c r="AY123" s="111" t="s">
        <v>117</v>
      </c>
      <c r="BK123" s="119">
        <f>SUM(BK124:BK144)</f>
        <v>15809.970000000001</v>
      </c>
    </row>
    <row r="124" spans="2:65" s="1" customFormat="1" ht="24" customHeight="1" x14ac:dyDescent="0.2">
      <c r="B124" s="122"/>
      <c r="C124" s="123" t="s">
        <v>187</v>
      </c>
      <c r="D124" s="123" t="s">
        <v>119</v>
      </c>
      <c r="E124" s="124" t="s">
        <v>188</v>
      </c>
      <c r="F124" s="125" t="s">
        <v>189</v>
      </c>
      <c r="G124" s="126" t="s">
        <v>190</v>
      </c>
      <c r="H124" s="127">
        <v>52</v>
      </c>
      <c r="I124" s="128">
        <v>76.8</v>
      </c>
      <c r="J124" s="128">
        <f>ROUND(I124*H124,2)</f>
        <v>3993.6</v>
      </c>
      <c r="K124" s="125" t="s">
        <v>123</v>
      </c>
      <c r="L124" s="29"/>
      <c r="M124" s="129" t="s">
        <v>3</v>
      </c>
      <c r="N124" s="130" t="s">
        <v>46</v>
      </c>
      <c r="O124" s="131">
        <v>0.217</v>
      </c>
      <c r="P124" s="131">
        <f>O124*H124</f>
        <v>11.284000000000001</v>
      </c>
      <c r="Q124" s="131">
        <v>0</v>
      </c>
      <c r="R124" s="131">
        <f>Q124*H124</f>
        <v>0</v>
      </c>
      <c r="S124" s="131">
        <v>7.1799999999999998E-3</v>
      </c>
      <c r="T124" s="132">
        <f>S124*H124</f>
        <v>0.37335999999999997</v>
      </c>
      <c r="AR124" s="133" t="s">
        <v>191</v>
      </c>
      <c r="AT124" s="133" t="s">
        <v>119</v>
      </c>
      <c r="AU124" s="133" t="s">
        <v>85</v>
      </c>
      <c r="AY124" s="17" t="s">
        <v>117</v>
      </c>
      <c r="BE124" s="134">
        <f>IF(N124="základní",J124,0)</f>
        <v>3993.6</v>
      </c>
      <c r="BF124" s="134">
        <f>IF(N124="snížená",J124,0)</f>
        <v>0</v>
      </c>
      <c r="BG124" s="134">
        <f>IF(N124="zákl. přenesená",J124,0)</f>
        <v>0</v>
      </c>
      <c r="BH124" s="134">
        <f>IF(N124="sníž. přenesená",J124,0)</f>
        <v>0</v>
      </c>
      <c r="BI124" s="134">
        <f>IF(N124="nulová",J124,0)</f>
        <v>0</v>
      </c>
      <c r="BJ124" s="17" t="s">
        <v>83</v>
      </c>
      <c r="BK124" s="134">
        <f>ROUND(I124*H124,2)</f>
        <v>3993.6</v>
      </c>
      <c r="BL124" s="17" t="s">
        <v>191</v>
      </c>
      <c r="BM124" s="133" t="s">
        <v>192</v>
      </c>
    </row>
    <row r="125" spans="2:65" s="12" customFormat="1" x14ac:dyDescent="0.2">
      <c r="B125" s="135"/>
      <c r="D125" s="136" t="s">
        <v>126</v>
      </c>
      <c r="E125" s="137" t="s">
        <v>3</v>
      </c>
      <c r="F125" s="138" t="s">
        <v>193</v>
      </c>
      <c r="H125" s="137" t="s">
        <v>3</v>
      </c>
      <c r="L125" s="135"/>
      <c r="M125" s="139"/>
      <c r="N125" s="140"/>
      <c r="O125" s="140"/>
      <c r="P125" s="140"/>
      <c r="Q125" s="140"/>
      <c r="R125" s="140"/>
      <c r="S125" s="140"/>
      <c r="T125" s="141"/>
      <c r="AT125" s="137" t="s">
        <v>126</v>
      </c>
      <c r="AU125" s="137" t="s">
        <v>85</v>
      </c>
      <c r="AV125" s="12" t="s">
        <v>83</v>
      </c>
      <c r="AW125" s="12" t="s">
        <v>35</v>
      </c>
      <c r="AX125" s="12" t="s">
        <v>75</v>
      </c>
      <c r="AY125" s="137" t="s">
        <v>117</v>
      </c>
    </row>
    <row r="126" spans="2:65" s="13" customFormat="1" x14ac:dyDescent="0.2">
      <c r="B126" s="142"/>
      <c r="D126" s="136" t="s">
        <v>126</v>
      </c>
      <c r="E126" s="143" t="s">
        <v>3</v>
      </c>
      <c r="F126" s="144" t="s">
        <v>194</v>
      </c>
      <c r="H126" s="145">
        <v>26</v>
      </c>
      <c r="L126" s="142"/>
      <c r="M126" s="146"/>
      <c r="N126" s="147"/>
      <c r="O126" s="147"/>
      <c r="P126" s="147"/>
      <c r="Q126" s="147"/>
      <c r="R126" s="147"/>
      <c r="S126" s="147"/>
      <c r="T126" s="148"/>
      <c r="AT126" s="143" t="s">
        <v>126</v>
      </c>
      <c r="AU126" s="143" t="s">
        <v>85</v>
      </c>
      <c r="AV126" s="13" t="s">
        <v>85</v>
      </c>
      <c r="AW126" s="13" t="s">
        <v>35</v>
      </c>
      <c r="AX126" s="13" t="s">
        <v>75</v>
      </c>
      <c r="AY126" s="143" t="s">
        <v>117</v>
      </c>
    </row>
    <row r="127" spans="2:65" s="12" customFormat="1" x14ac:dyDescent="0.2">
      <c r="B127" s="135"/>
      <c r="D127" s="136" t="s">
        <v>126</v>
      </c>
      <c r="E127" s="137" t="s">
        <v>3</v>
      </c>
      <c r="F127" s="138" t="s">
        <v>195</v>
      </c>
      <c r="H127" s="137" t="s">
        <v>3</v>
      </c>
      <c r="L127" s="135"/>
      <c r="M127" s="139"/>
      <c r="N127" s="140"/>
      <c r="O127" s="140"/>
      <c r="P127" s="140"/>
      <c r="Q127" s="140"/>
      <c r="R127" s="140"/>
      <c r="S127" s="140"/>
      <c r="T127" s="141"/>
      <c r="AT127" s="137" t="s">
        <v>126</v>
      </c>
      <c r="AU127" s="137" t="s">
        <v>85</v>
      </c>
      <c r="AV127" s="12" t="s">
        <v>83</v>
      </c>
      <c r="AW127" s="12" t="s">
        <v>35</v>
      </c>
      <c r="AX127" s="12" t="s">
        <v>75</v>
      </c>
      <c r="AY127" s="137" t="s">
        <v>117</v>
      </c>
    </row>
    <row r="128" spans="2:65" s="13" customFormat="1" x14ac:dyDescent="0.2">
      <c r="B128" s="142"/>
      <c r="D128" s="136" t="s">
        <v>126</v>
      </c>
      <c r="E128" s="143" t="s">
        <v>3</v>
      </c>
      <c r="F128" s="144" t="s">
        <v>194</v>
      </c>
      <c r="H128" s="145">
        <v>26</v>
      </c>
      <c r="L128" s="142"/>
      <c r="M128" s="146"/>
      <c r="N128" s="147"/>
      <c r="O128" s="147"/>
      <c r="P128" s="147"/>
      <c r="Q128" s="147"/>
      <c r="R128" s="147"/>
      <c r="S128" s="147"/>
      <c r="T128" s="148"/>
      <c r="AT128" s="143" t="s">
        <v>126</v>
      </c>
      <c r="AU128" s="143" t="s">
        <v>85</v>
      </c>
      <c r="AV128" s="13" t="s">
        <v>85</v>
      </c>
      <c r="AW128" s="13" t="s">
        <v>35</v>
      </c>
      <c r="AX128" s="13" t="s">
        <v>75</v>
      </c>
      <c r="AY128" s="143" t="s">
        <v>117</v>
      </c>
    </row>
    <row r="129" spans="2:65" s="14" customFormat="1" x14ac:dyDescent="0.2">
      <c r="B129" s="149"/>
      <c r="D129" s="136" t="s">
        <v>126</v>
      </c>
      <c r="E129" s="150" t="s">
        <v>3</v>
      </c>
      <c r="F129" s="151" t="s">
        <v>129</v>
      </c>
      <c r="H129" s="152">
        <v>52</v>
      </c>
      <c r="L129" s="149"/>
      <c r="M129" s="153"/>
      <c r="N129" s="154"/>
      <c r="O129" s="154"/>
      <c r="P129" s="154"/>
      <c r="Q129" s="154"/>
      <c r="R129" s="154"/>
      <c r="S129" s="154"/>
      <c r="T129" s="155"/>
      <c r="AT129" s="150" t="s">
        <v>126</v>
      </c>
      <c r="AU129" s="150" t="s">
        <v>85</v>
      </c>
      <c r="AV129" s="14" t="s">
        <v>124</v>
      </c>
      <c r="AW129" s="14" t="s">
        <v>35</v>
      </c>
      <c r="AX129" s="14" t="s">
        <v>83</v>
      </c>
      <c r="AY129" s="150" t="s">
        <v>117</v>
      </c>
    </row>
    <row r="130" spans="2:65" s="1" customFormat="1" ht="24" customHeight="1" x14ac:dyDescent="0.2">
      <c r="B130" s="122"/>
      <c r="C130" s="123" t="s">
        <v>196</v>
      </c>
      <c r="D130" s="123" t="s">
        <v>119</v>
      </c>
      <c r="E130" s="124" t="s">
        <v>197</v>
      </c>
      <c r="F130" s="125" t="s">
        <v>198</v>
      </c>
      <c r="G130" s="126" t="s">
        <v>190</v>
      </c>
      <c r="H130" s="127">
        <v>26</v>
      </c>
      <c r="I130" s="128">
        <v>212</v>
      </c>
      <c r="J130" s="128">
        <f>ROUND(I130*H130,2)</f>
        <v>5512</v>
      </c>
      <c r="K130" s="125" t="s">
        <v>123</v>
      </c>
      <c r="L130" s="29"/>
      <c r="M130" s="129" t="s">
        <v>3</v>
      </c>
      <c r="N130" s="130" t="s">
        <v>46</v>
      </c>
      <c r="O130" s="131">
        <v>0.59899999999999998</v>
      </c>
      <c r="P130" s="131">
        <f>O130*H130</f>
        <v>15.574</v>
      </c>
      <c r="Q130" s="131">
        <v>0</v>
      </c>
      <c r="R130" s="131">
        <f>Q130*H130</f>
        <v>0</v>
      </c>
      <c r="S130" s="131">
        <v>2.1299999999999999E-3</v>
      </c>
      <c r="T130" s="132">
        <f>S130*H130</f>
        <v>5.5379999999999999E-2</v>
      </c>
      <c r="AR130" s="133" t="s">
        <v>191</v>
      </c>
      <c r="AT130" s="133" t="s">
        <v>119</v>
      </c>
      <c r="AU130" s="133" t="s">
        <v>85</v>
      </c>
      <c r="AY130" s="17" t="s">
        <v>117</v>
      </c>
      <c r="BE130" s="134">
        <f>IF(N130="základní",J130,0)</f>
        <v>5512</v>
      </c>
      <c r="BF130" s="134">
        <f>IF(N130="snížená",J130,0)</f>
        <v>0</v>
      </c>
      <c r="BG130" s="134">
        <f>IF(N130="zákl. přenesená",J130,0)</f>
        <v>0</v>
      </c>
      <c r="BH130" s="134">
        <f>IF(N130="sníž. přenesená",J130,0)</f>
        <v>0</v>
      </c>
      <c r="BI130" s="134">
        <f>IF(N130="nulová",J130,0)</f>
        <v>0</v>
      </c>
      <c r="BJ130" s="17" t="s">
        <v>83</v>
      </c>
      <c r="BK130" s="134">
        <f>ROUND(I130*H130,2)</f>
        <v>5512</v>
      </c>
      <c r="BL130" s="17" t="s">
        <v>191</v>
      </c>
      <c r="BM130" s="133" t="s">
        <v>199</v>
      </c>
    </row>
    <row r="131" spans="2:65" s="12" customFormat="1" x14ac:dyDescent="0.2">
      <c r="B131" s="135"/>
      <c r="D131" s="136" t="s">
        <v>126</v>
      </c>
      <c r="E131" s="137" t="s">
        <v>3</v>
      </c>
      <c r="F131" s="138" t="s">
        <v>193</v>
      </c>
      <c r="H131" s="137" t="s">
        <v>3</v>
      </c>
      <c r="L131" s="135"/>
      <c r="M131" s="139"/>
      <c r="N131" s="140"/>
      <c r="O131" s="140"/>
      <c r="P131" s="140"/>
      <c r="Q131" s="140"/>
      <c r="R131" s="140"/>
      <c r="S131" s="140"/>
      <c r="T131" s="141"/>
      <c r="AT131" s="137" t="s">
        <v>126</v>
      </c>
      <c r="AU131" s="137" t="s">
        <v>85</v>
      </c>
      <c r="AV131" s="12" t="s">
        <v>83</v>
      </c>
      <c r="AW131" s="12" t="s">
        <v>35</v>
      </c>
      <c r="AX131" s="12" t="s">
        <v>75</v>
      </c>
      <c r="AY131" s="137" t="s">
        <v>117</v>
      </c>
    </row>
    <row r="132" spans="2:65" s="13" customFormat="1" x14ac:dyDescent="0.2">
      <c r="B132" s="142"/>
      <c r="D132" s="136" t="s">
        <v>126</v>
      </c>
      <c r="E132" s="143" t="s">
        <v>3</v>
      </c>
      <c r="F132" s="144" t="s">
        <v>194</v>
      </c>
      <c r="H132" s="145">
        <v>26</v>
      </c>
      <c r="L132" s="142"/>
      <c r="M132" s="146"/>
      <c r="N132" s="147"/>
      <c r="O132" s="147"/>
      <c r="P132" s="147"/>
      <c r="Q132" s="147"/>
      <c r="R132" s="147"/>
      <c r="S132" s="147"/>
      <c r="T132" s="148"/>
      <c r="AT132" s="143" t="s">
        <v>126</v>
      </c>
      <c r="AU132" s="143" t="s">
        <v>85</v>
      </c>
      <c r="AV132" s="13" t="s">
        <v>85</v>
      </c>
      <c r="AW132" s="13" t="s">
        <v>35</v>
      </c>
      <c r="AX132" s="13" t="s">
        <v>75</v>
      </c>
      <c r="AY132" s="143" t="s">
        <v>117</v>
      </c>
    </row>
    <row r="133" spans="2:65" s="14" customFormat="1" x14ac:dyDescent="0.2">
      <c r="B133" s="149"/>
      <c r="D133" s="136" t="s">
        <v>126</v>
      </c>
      <c r="E133" s="150" t="s">
        <v>3</v>
      </c>
      <c r="F133" s="151" t="s">
        <v>129</v>
      </c>
      <c r="H133" s="152">
        <v>26</v>
      </c>
      <c r="L133" s="149"/>
      <c r="M133" s="153"/>
      <c r="N133" s="154"/>
      <c r="O133" s="154"/>
      <c r="P133" s="154"/>
      <c r="Q133" s="154"/>
      <c r="R133" s="154"/>
      <c r="S133" s="154"/>
      <c r="T133" s="155"/>
      <c r="AT133" s="150" t="s">
        <v>126</v>
      </c>
      <c r="AU133" s="150" t="s">
        <v>85</v>
      </c>
      <c r="AV133" s="14" t="s">
        <v>124</v>
      </c>
      <c r="AW133" s="14" t="s">
        <v>35</v>
      </c>
      <c r="AX133" s="14" t="s">
        <v>83</v>
      </c>
      <c r="AY133" s="150" t="s">
        <v>117</v>
      </c>
    </row>
    <row r="134" spans="2:65" s="1" customFormat="1" ht="24" customHeight="1" x14ac:dyDescent="0.2">
      <c r="B134" s="122"/>
      <c r="C134" s="123" t="s">
        <v>200</v>
      </c>
      <c r="D134" s="123" t="s">
        <v>119</v>
      </c>
      <c r="E134" s="124" t="s">
        <v>201</v>
      </c>
      <c r="F134" s="125" t="s">
        <v>202</v>
      </c>
      <c r="G134" s="126" t="s">
        <v>190</v>
      </c>
      <c r="H134" s="127">
        <v>26</v>
      </c>
      <c r="I134" s="128">
        <v>209</v>
      </c>
      <c r="J134" s="128">
        <f>ROUND(I134*H134,2)</f>
        <v>5434</v>
      </c>
      <c r="K134" s="125" t="s">
        <v>123</v>
      </c>
      <c r="L134" s="29"/>
      <c r="M134" s="129" t="s">
        <v>3</v>
      </c>
      <c r="N134" s="130" t="s">
        <v>46</v>
      </c>
      <c r="O134" s="131">
        <v>0.59</v>
      </c>
      <c r="P134" s="131">
        <f>O134*H134</f>
        <v>15.34</v>
      </c>
      <c r="Q134" s="131">
        <v>0</v>
      </c>
      <c r="R134" s="131">
        <f>Q134*H134</f>
        <v>0</v>
      </c>
      <c r="S134" s="131">
        <v>2.2000000000000001E-3</v>
      </c>
      <c r="T134" s="132">
        <f>S134*H134</f>
        <v>5.7200000000000001E-2</v>
      </c>
      <c r="AR134" s="133" t="s">
        <v>191</v>
      </c>
      <c r="AT134" s="133" t="s">
        <v>119</v>
      </c>
      <c r="AU134" s="133" t="s">
        <v>85</v>
      </c>
      <c r="AY134" s="17" t="s">
        <v>117</v>
      </c>
      <c r="BE134" s="134">
        <f>IF(N134="základní",J134,0)</f>
        <v>5434</v>
      </c>
      <c r="BF134" s="134">
        <f>IF(N134="snížená",J134,0)</f>
        <v>0</v>
      </c>
      <c r="BG134" s="134">
        <f>IF(N134="zákl. přenesená",J134,0)</f>
        <v>0</v>
      </c>
      <c r="BH134" s="134">
        <f>IF(N134="sníž. přenesená",J134,0)</f>
        <v>0</v>
      </c>
      <c r="BI134" s="134">
        <f>IF(N134="nulová",J134,0)</f>
        <v>0</v>
      </c>
      <c r="BJ134" s="17" t="s">
        <v>83</v>
      </c>
      <c r="BK134" s="134">
        <f>ROUND(I134*H134,2)</f>
        <v>5434</v>
      </c>
      <c r="BL134" s="17" t="s">
        <v>191</v>
      </c>
      <c r="BM134" s="133" t="s">
        <v>203</v>
      </c>
    </row>
    <row r="135" spans="2:65" s="12" customFormat="1" x14ac:dyDescent="0.2">
      <c r="B135" s="135"/>
      <c r="D135" s="136" t="s">
        <v>126</v>
      </c>
      <c r="E135" s="137" t="s">
        <v>3</v>
      </c>
      <c r="F135" s="138" t="s">
        <v>195</v>
      </c>
      <c r="H135" s="137" t="s">
        <v>3</v>
      </c>
      <c r="L135" s="135"/>
      <c r="M135" s="139"/>
      <c r="N135" s="140"/>
      <c r="O135" s="140"/>
      <c r="P135" s="140"/>
      <c r="Q135" s="140"/>
      <c r="R135" s="140"/>
      <c r="S135" s="140"/>
      <c r="T135" s="141"/>
      <c r="AT135" s="137" t="s">
        <v>126</v>
      </c>
      <c r="AU135" s="137" t="s">
        <v>85</v>
      </c>
      <c r="AV135" s="12" t="s">
        <v>83</v>
      </c>
      <c r="AW135" s="12" t="s">
        <v>35</v>
      </c>
      <c r="AX135" s="12" t="s">
        <v>75</v>
      </c>
      <c r="AY135" s="137" t="s">
        <v>117</v>
      </c>
    </row>
    <row r="136" spans="2:65" s="13" customFormat="1" x14ac:dyDescent="0.2">
      <c r="B136" s="142"/>
      <c r="D136" s="136" t="s">
        <v>126</v>
      </c>
      <c r="E136" s="143" t="s">
        <v>3</v>
      </c>
      <c r="F136" s="144" t="s">
        <v>194</v>
      </c>
      <c r="H136" s="145">
        <v>26</v>
      </c>
      <c r="L136" s="142"/>
      <c r="M136" s="146"/>
      <c r="N136" s="147"/>
      <c r="O136" s="147"/>
      <c r="P136" s="147"/>
      <c r="Q136" s="147"/>
      <c r="R136" s="147"/>
      <c r="S136" s="147"/>
      <c r="T136" s="148"/>
      <c r="AT136" s="143" t="s">
        <v>126</v>
      </c>
      <c r="AU136" s="143" t="s">
        <v>85</v>
      </c>
      <c r="AV136" s="13" t="s">
        <v>85</v>
      </c>
      <c r="AW136" s="13" t="s">
        <v>35</v>
      </c>
      <c r="AX136" s="13" t="s">
        <v>75</v>
      </c>
      <c r="AY136" s="143" t="s">
        <v>117</v>
      </c>
    </row>
    <row r="137" spans="2:65" s="14" customFormat="1" x14ac:dyDescent="0.2">
      <c r="B137" s="149"/>
      <c r="D137" s="136" t="s">
        <v>126</v>
      </c>
      <c r="E137" s="150" t="s">
        <v>3</v>
      </c>
      <c r="F137" s="151" t="s">
        <v>129</v>
      </c>
      <c r="H137" s="152">
        <v>26</v>
      </c>
      <c r="L137" s="149"/>
      <c r="M137" s="153"/>
      <c r="N137" s="154"/>
      <c r="O137" s="154"/>
      <c r="P137" s="154"/>
      <c r="Q137" s="154"/>
      <c r="R137" s="154"/>
      <c r="S137" s="154"/>
      <c r="T137" s="155"/>
      <c r="AT137" s="150" t="s">
        <v>126</v>
      </c>
      <c r="AU137" s="150" t="s">
        <v>85</v>
      </c>
      <c r="AV137" s="14" t="s">
        <v>124</v>
      </c>
      <c r="AW137" s="14" t="s">
        <v>35</v>
      </c>
      <c r="AX137" s="14" t="s">
        <v>83</v>
      </c>
      <c r="AY137" s="150" t="s">
        <v>117</v>
      </c>
    </row>
    <row r="138" spans="2:65" s="1" customFormat="1" ht="24" customHeight="1" x14ac:dyDescent="0.2">
      <c r="B138" s="122"/>
      <c r="C138" s="123" t="s">
        <v>204</v>
      </c>
      <c r="D138" s="123" t="s">
        <v>119</v>
      </c>
      <c r="E138" s="124" t="s">
        <v>205</v>
      </c>
      <c r="F138" s="125" t="s">
        <v>206</v>
      </c>
      <c r="G138" s="126" t="s">
        <v>161</v>
      </c>
      <c r="H138" s="127">
        <v>0.48599999999999999</v>
      </c>
      <c r="I138" s="128">
        <v>904</v>
      </c>
      <c r="J138" s="128">
        <f>ROUND(I138*H138,2)</f>
        <v>439.34</v>
      </c>
      <c r="K138" s="125" t="s">
        <v>123</v>
      </c>
      <c r="L138" s="29"/>
      <c r="M138" s="129" t="s">
        <v>3</v>
      </c>
      <c r="N138" s="130" t="s">
        <v>46</v>
      </c>
      <c r="O138" s="131">
        <v>1.74</v>
      </c>
      <c r="P138" s="131">
        <f>O138*H138</f>
        <v>0.84563999999999995</v>
      </c>
      <c r="Q138" s="131">
        <v>0</v>
      </c>
      <c r="R138" s="131">
        <f>Q138*H138</f>
        <v>0</v>
      </c>
      <c r="S138" s="131">
        <v>0</v>
      </c>
      <c r="T138" s="132">
        <f>S138*H138</f>
        <v>0</v>
      </c>
      <c r="AR138" s="133" t="s">
        <v>191</v>
      </c>
      <c r="AT138" s="133" t="s">
        <v>119</v>
      </c>
      <c r="AU138" s="133" t="s">
        <v>85</v>
      </c>
      <c r="AY138" s="17" t="s">
        <v>117</v>
      </c>
      <c r="BE138" s="134">
        <f>IF(N138="základní",J138,0)</f>
        <v>439.34</v>
      </c>
      <c r="BF138" s="134">
        <f>IF(N138="snížená",J138,0)</f>
        <v>0</v>
      </c>
      <c r="BG138" s="134">
        <f>IF(N138="zákl. přenesená",J138,0)</f>
        <v>0</v>
      </c>
      <c r="BH138" s="134">
        <f>IF(N138="sníž. přenesená",J138,0)</f>
        <v>0</v>
      </c>
      <c r="BI138" s="134">
        <f>IF(N138="nulová",J138,0)</f>
        <v>0</v>
      </c>
      <c r="BJ138" s="17" t="s">
        <v>83</v>
      </c>
      <c r="BK138" s="134">
        <f>ROUND(I138*H138,2)</f>
        <v>439.34</v>
      </c>
      <c r="BL138" s="17" t="s">
        <v>191</v>
      </c>
      <c r="BM138" s="133" t="s">
        <v>207</v>
      </c>
    </row>
    <row r="139" spans="2:65" s="1" customFormat="1" ht="24" customHeight="1" x14ac:dyDescent="0.2">
      <c r="B139" s="122"/>
      <c r="C139" s="123" t="s">
        <v>208</v>
      </c>
      <c r="D139" s="123" t="s">
        <v>119</v>
      </c>
      <c r="E139" s="124" t="s">
        <v>209</v>
      </c>
      <c r="F139" s="125" t="s">
        <v>210</v>
      </c>
      <c r="G139" s="126" t="s">
        <v>161</v>
      </c>
      <c r="H139" s="127">
        <v>0.48599999999999999</v>
      </c>
      <c r="I139" s="128">
        <v>429</v>
      </c>
      <c r="J139" s="128">
        <f>ROUND(I139*H139,2)</f>
        <v>208.49</v>
      </c>
      <c r="K139" s="125" t="s">
        <v>123</v>
      </c>
      <c r="L139" s="29"/>
      <c r="M139" s="129" t="s">
        <v>3</v>
      </c>
      <c r="N139" s="130" t="s">
        <v>46</v>
      </c>
      <c r="O139" s="131">
        <v>0.38</v>
      </c>
      <c r="P139" s="131">
        <f>O139*H139</f>
        <v>0.18468000000000001</v>
      </c>
      <c r="Q139" s="131">
        <v>0</v>
      </c>
      <c r="R139" s="131">
        <f>Q139*H139</f>
        <v>0</v>
      </c>
      <c r="S139" s="131">
        <v>0</v>
      </c>
      <c r="T139" s="132">
        <f>S139*H139</f>
        <v>0</v>
      </c>
      <c r="AR139" s="133" t="s">
        <v>191</v>
      </c>
      <c r="AT139" s="133" t="s">
        <v>119</v>
      </c>
      <c r="AU139" s="133" t="s">
        <v>85</v>
      </c>
      <c r="AY139" s="17" t="s">
        <v>117</v>
      </c>
      <c r="BE139" s="134">
        <f>IF(N139="základní",J139,0)</f>
        <v>208.49</v>
      </c>
      <c r="BF139" s="134">
        <f>IF(N139="snížená",J139,0)</f>
        <v>0</v>
      </c>
      <c r="BG139" s="134">
        <f>IF(N139="zákl. přenesená",J139,0)</f>
        <v>0</v>
      </c>
      <c r="BH139" s="134">
        <f>IF(N139="sníž. přenesená",J139,0)</f>
        <v>0</v>
      </c>
      <c r="BI139" s="134">
        <f>IF(N139="nulová",J139,0)</f>
        <v>0</v>
      </c>
      <c r="BJ139" s="17" t="s">
        <v>83</v>
      </c>
      <c r="BK139" s="134">
        <f>ROUND(I139*H139,2)</f>
        <v>208.49</v>
      </c>
      <c r="BL139" s="17" t="s">
        <v>191</v>
      </c>
      <c r="BM139" s="133" t="s">
        <v>211</v>
      </c>
    </row>
    <row r="140" spans="2:65" s="1" customFormat="1" ht="24" customHeight="1" x14ac:dyDescent="0.2">
      <c r="B140" s="122"/>
      <c r="C140" s="123" t="s">
        <v>9</v>
      </c>
      <c r="D140" s="123" t="s">
        <v>119</v>
      </c>
      <c r="E140" s="124" t="s">
        <v>212</v>
      </c>
      <c r="F140" s="125" t="s">
        <v>213</v>
      </c>
      <c r="G140" s="126" t="s">
        <v>161</v>
      </c>
      <c r="H140" s="127">
        <v>9.234</v>
      </c>
      <c r="I140" s="128">
        <v>24.1</v>
      </c>
      <c r="J140" s="128">
        <f>ROUND(I140*H140,2)</f>
        <v>222.54</v>
      </c>
      <c r="K140" s="125" t="s">
        <v>123</v>
      </c>
      <c r="L140" s="29"/>
      <c r="M140" s="129" t="s">
        <v>3</v>
      </c>
      <c r="N140" s="130" t="s">
        <v>46</v>
      </c>
      <c r="O140" s="131">
        <v>1.2E-2</v>
      </c>
      <c r="P140" s="131">
        <f>O140*H140</f>
        <v>0.110808</v>
      </c>
      <c r="Q140" s="131">
        <v>0</v>
      </c>
      <c r="R140" s="131">
        <f>Q140*H140</f>
        <v>0</v>
      </c>
      <c r="S140" s="131">
        <v>0</v>
      </c>
      <c r="T140" s="132">
        <f>S140*H140</f>
        <v>0</v>
      </c>
      <c r="AR140" s="133" t="s">
        <v>191</v>
      </c>
      <c r="AT140" s="133" t="s">
        <v>119</v>
      </c>
      <c r="AU140" s="133" t="s">
        <v>85</v>
      </c>
      <c r="AY140" s="17" t="s">
        <v>117</v>
      </c>
      <c r="BE140" s="134">
        <f>IF(N140="základní",J140,0)</f>
        <v>222.54</v>
      </c>
      <c r="BF140" s="134">
        <f>IF(N140="snížená",J140,0)</f>
        <v>0</v>
      </c>
      <c r="BG140" s="134">
        <f>IF(N140="zákl. přenesená",J140,0)</f>
        <v>0</v>
      </c>
      <c r="BH140" s="134">
        <f>IF(N140="sníž. přenesená",J140,0)</f>
        <v>0</v>
      </c>
      <c r="BI140" s="134">
        <f>IF(N140="nulová",J140,0)</f>
        <v>0</v>
      </c>
      <c r="BJ140" s="17" t="s">
        <v>83</v>
      </c>
      <c r="BK140" s="134">
        <f>ROUND(I140*H140,2)</f>
        <v>222.54</v>
      </c>
      <c r="BL140" s="17" t="s">
        <v>191</v>
      </c>
      <c r="BM140" s="133" t="s">
        <v>214</v>
      </c>
    </row>
    <row r="141" spans="2:65" s="1" customFormat="1" ht="19.5" x14ac:dyDescent="0.2">
      <c r="B141" s="29"/>
      <c r="D141" s="136" t="s">
        <v>167</v>
      </c>
      <c r="F141" s="156" t="s">
        <v>215</v>
      </c>
      <c r="L141" s="29"/>
      <c r="M141" s="157"/>
      <c r="N141" s="49"/>
      <c r="O141" s="49"/>
      <c r="P141" s="49"/>
      <c r="Q141" s="49"/>
      <c r="R141" s="49"/>
      <c r="S141" s="49"/>
      <c r="T141" s="50"/>
      <c r="AT141" s="17" t="s">
        <v>167</v>
      </c>
      <c r="AU141" s="17" t="s">
        <v>85</v>
      </c>
    </row>
    <row r="142" spans="2:65" s="13" customFormat="1" x14ac:dyDescent="0.2">
      <c r="B142" s="142"/>
      <c r="D142" s="136" t="s">
        <v>126</v>
      </c>
      <c r="E142" s="143" t="s">
        <v>3</v>
      </c>
      <c r="F142" s="144" t="s">
        <v>216</v>
      </c>
      <c r="H142" s="145">
        <v>0.48599999999999999</v>
      </c>
      <c r="L142" s="142"/>
      <c r="M142" s="146"/>
      <c r="N142" s="147"/>
      <c r="O142" s="147"/>
      <c r="P142" s="147"/>
      <c r="Q142" s="147"/>
      <c r="R142" s="147"/>
      <c r="S142" s="147"/>
      <c r="T142" s="148"/>
      <c r="AT142" s="143" t="s">
        <v>126</v>
      </c>
      <c r="AU142" s="143" t="s">
        <v>85</v>
      </c>
      <c r="AV142" s="13" t="s">
        <v>85</v>
      </c>
      <c r="AW142" s="13" t="s">
        <v>35</v>
      </c>
      <c r="AX142" s="13" t="s">
        <v>75</v>
      </c>
      <c r="AY142" s="143" t="s">
        <v>117</v>
      </c>
    </row>
    <row r="143" spans="2:65" s="14" customFormat="1" x14ac:dyDescent="0.2">
      <c r="B143" s="149"/>
      <c r="D143" s="136" t="s">
        <v>126</v>
      </c>
      <c r="E143" s="150" t="s">
        <v>3</v>
      </c>
      <c r="F143" s="151" t="s">
        <v>129</v>
      </c>
      <c r="H143" s="152">
        <v>0.48599999999999999</v>
      </c>
      <c r="L143" s="149"/>
      <c r="M143" s="153"/>
      <c r="N143" s="154"/>
      <c r="O143" s="154"/>
      <c r="P143" s="154"/>
      <c r="Q143" s="154"/>
      <c r="R143" s="154"/>
      <c r="S143" s="154"/>
      <c r="T143" s="155"/>
      <c r="AT143" s="150" t="s">
        <v>126</v>
      </c>
      <c r="AU143" s="150" t="s">
        <v>85</v>
      </c>
      <c r="AV143" s="14" t="s">
        <v>124</v>
      </c>
      <c r="AW143" s="14" t="s">
        <v>35</v>
      </c>
      <c r="AX143" s="14" t="s">
        <v>83</v>
      </c>
      <c r="AY143" s="150" t="s">
        <v>117</v>
      </c>
    </row>
    <row r="144" spans="2:65" s="13" customFormat="1" x14ac:dyDescent="0.2">
      <c r="B144" s="142"/>
      <c r="D144" s="136" t="s">
        <v>126</v>
      </c>
      <c r="F144" s="144" t="s">
        <v>217</v>
      </c>
      <c r="H144" s="145">
        <v>9.234</v>
      </c>
      <c r="L144" s="142"/>
      <c r="M144" s="146"/>
      <c r="N144" s="147"/>
      <c r="O144" s="147"/>
      <c r="P144" s="147"/>
      <c r="Q144" s="147"/>
      <c r="R144" s="147"/>
      <c r="S144" s="147"/>
      <c r="T144" s="148"/>
      <c r="AT144" s="143" t="s">
        <v>126</v>
      </c>
      <c r="AU144" s="143" t="s">
        <v>85</v>
      </c>
      <c r="AV144" s="13" t="s">
        <v>85</v>
      </c>
      <c r="AW144" s="13" t="s">
        <v>4</v>
      </c>
      <c r="AX144" s="13" t="s">
        <v>83</v>
      </c>
      <c r="AY144" s="143" t="s">
        <v>117</v>
      </c>
    </row>
    <row r="145" spans="2:65" s="11" customFormat="1" ht="22.9" customHeight="1" x14ac:dyDescent="0.2">
      <c r="B145" s="110"/>
      <c r="D145" s="111" t="s">
        <v>74</v>
      </c>
      <c r="E145" s="120" t="s">
        <v>218</v>
      </c>
      <c r="F145" s="120" t="s">
        <v>219</v>
      </c>
      <c r="J145" s="121">
        <f>BK145</f>
        <v>11022.839999999998</v>
      </c>
      <c r="L145" s="110"/>
      <c r="M145" s="114"/>
      <c r="N145" s="115"/>
      <c r="O145" s="115"/>
      <c r="P145" s="116">
        <f>SUM(P146:P162)</f>
        <v>24.172208000000001</v>
      </c>
      <c r="Q145" s="115"/>
      <c r="R145" s="116">
        <f>SUM(R146:R162)</f>
        <v>6.7400000000000003E-3</v>
      </c>
      <c r="S145" s="115"/>
      <c r="T145" s="117">
        <f>SUM(T146:T162)</f>
        <v>1.4481599999999999</v>
      </c>
      <c r="AR145" s="111" t="s">
        <v>85</v>
      </c>
      <c r="AT145" s="118" t="s">
        <v>74</v>
      </c>
      <c r="AU145" s="118" t="s">
        <v>83</v>
      </c>
      <c r="AY145" s="111" t="s">
        <v>117</v>
      </c>
      <c r="BK145" s="119">
        <f>SUM(BK146:BK162)</f>
        <v>11022.839999999998</v>
      </c>
    </row>
    <row r="146" spans="2:65" s="1" customFormat="1" ht="16.5" customHeight="1" x14ac:dyDescent="0.2">
      <c r="B146" s="122"/>
      <c r="C146" s="123" t="s">
        <v>220</v>
      </c>
      <c r="D146" s="123" t="s">
        <v>119</v>
      </c>
      <c r="E146" s="124" t="s">
        <v>221</v>
      </c>
      <c r="F146" s="125" t="s">
        <v>222</v>
      </c>
      <c r="G146" s="126" t="s">
        <v>190</v>
      </c>
      <c r="H146" s="127">
        <v>26</v>
      </c>
      <c r="I146" s="128">
        <v>99.5</v>
      </c>
      <c r="J146" s="128">
        <f>ROUND(I146*H146,2)</f>
        <v>2587</v>
      </c>
      <c r="K146" s="125" t="s">
        <v>123</v>
      </c>
      <c r="L146" s="29"/>
      <c r="M146" s="129" t="s">
        <v>3</v>
      </c>
      <c r="N146" s="130" t="s">
        <v>46</v>
      </c>
      <c r="O146" s="131">
        <v>0.19800000000000001</v>
      </c>
      <c r="P146" s="131">
        <f>O146*H146</f>
        <v>5.1480000000000006</v>
      </c>
      <c r="Q146" s="131">
        <v>1E-4</v>
      </c>
      <c r="R146" s="131">
        <f>Q146*H146</f>
        <v>2.6000000000000003E-3</v>
      </c>
      <c r="S146" s="131">
        <v>1.384E-2</v>
      </c>
      <c r="T146" s="132">
        <f>S146*H146</f>
        <v>0.35983999999999999</v>
      </c>
      <c r="AR146" s="133" t="s">
        <v>191</v>
      </c>
      <c r="AT146" s="133" t="s">
        <v>119</v>
      </c>
      <c r="AU146" s="133" t="s">
        <v>85</v>
      </c>
      <c r="AY146" s="17" t="s">
        <v>117</v>
      </c>
      <c r="BE146" s="134">
        <f>IF(N146="základní",J146,0)</f>
        <v>2587</v>
      </c>
      <c r="BF146" s="134">
        <f>IF(N146="snížená",J146,0)</f>
        <v>0</v>
      </c>
      <c r="BG146" s="134">
        <f>IF(N146="zákl. přenesená",J146,0)</f>
        <v>0</v>
      </c>
      <c r="BH146" s="134">
        <f>IF(N146="sníž. přenesená",J146,0)</f>
        <v>0</v>
      </c>
      <c r="BI146" s="134">
        <f>IF(N146="nulová",J146,0)</f>
        <v>0</v>
      </c>
      <c r="BJ146" s="17" t="s">
        <v>83</v>
      </c>
      <c r="BK146" s="134">
        <f>ROUND(I146*H146,2)</f>
        <v>2587</v>
      </c>
      <c r="BL146" s="17" t="s">
        <v>191</v>
      </c>
      <c r="BM146" s="133" t="s">
        <v>223</v>
      </c>
    </row>
    <row r="147" spans="2:65" s="12" customFormat="1" x14ac:dyDescent="0.2">
      <c r="B147" s="135"/>
      <c r="D147" s="136" t="s">
        <v>126</v>
      </c>
      <c r="E147" s="137" t="s">
        <v>3</v>
      </c>
      <c r="F147" s="138" t="s">
        <v>193</v>
      </c>
      <c r="H147" s="137" t="s">
        <v>3</v>
      </c>
      <c r="L147" s="135"/>
      <c r="M147" s="139"/>
      <c r="N147" s="140"/>
      <c r="O147" s="140"/>
      <c r="P147" s="140"/>
      <c r="Q147" s="140"/>
      <c r="R147" s="140"/>
      <c r="S147" s="140"/>
      <c r="T147" s="141"/>
      <c r="AT147" s="137" t="s">
        <v>126</v>
      </c>
      <c r="AU147" s="137" t="s">
        <v>85</v>
      </c>
      <c r="AV147" s="12" t="s">
        <v>83</v>
      </c>
      <c r="AW147" s="12" t="s">
        <v>35</v>
      </c>
      <c r="AX147" s="12" t="s">
        <v>75</v>
      </c>
      <c r="AY147" s="137" t="s">
        <v>117</v>
      </c>
    </row>
    <row r="148" spans="2:65" s="13" customFormat="1" x14ac:dyDescent="0.2">
      <c r="B148" s="142"/>
      <c r="D148" s="136" t="s">
        <v>126</v>
      </c>
      <c r="E148" s="143" t="s">
        <v>3</v>
      </c>
      <c r="F148" s="144" t="s">
        <v>194</v>
      </c>
      <c r="H148" s="145">
        <v>26</v>
      </c>
      <c r="L148" s="142"/>
      <c r="M148" s="146"/>
      <c r="N148" s="147"/>
      <c r="O148" s="147"/>
      <c r="P148" s="147"/>
      <c r="Q148" s="147"/>
      <c r="R148" s="147"/>
      <c r="S148" s="147"/>
      <c r="T148" s="148"/>
      <c r="AT148" s="143" t="s">
        <v>126</v>
      </c>
      <c r="AU148" s="143" t="s">
        <v>85</v>
      </c>
      <c r="AV148" s="13" t="s">
        <v>85</v>
      </c>
      <c r="AW148" s="13" t="s">
        <v>35</v>
      </c>
      <c r="AX148" s="13" t="s">
        <v>75</v>
      </c>
      <c r="AY148" s="143" t="s">
        <v>117</v>
      </c>
    </row>
    <row r="149" spans="2:65" s="14" customFormat="1" x14ac:dyDescent="0.2">
      <c r="B149" s="149"/>
      <c r="D149" s="136" t="s">
        <v>126</v>
      </c>
      <c r="E149" s="150" t="s">
        <v>3</v>
      </c>
      <c r="F149" s="151" t="s">
        <v>129</v>
      </c>
      <c r="H149" s="152">
        <v>26</v>
      </c>
      <c r="L149" s="149"/>
      <c r="M149" s="153"/>
      <c r="N149" s="154"/>
      <c r="O149" s="154"/>
      <c r="P149" s="154"/>
      <c r="Q149" s="154"/>
      <c r="R149" s="154"/>
      <c r="S149" s="154"/>
      <c r="T149" s="155"/>
      <c r="AT149" s="150" t="s">
        <v>126</v>
      </c>
      <c r="AU149" s="150" t="s">
        <v>85</v>
      </c>
      <c r="AV149" s="14" t="s">
        <v>124</v>
      </c>
      <c r="AW149" s="14" t="s">
        <v>35</v>
      </c>
      <c r="AX149" s="14" t="s">
        <v>83</v>
      </c>
      <c r="AY149" s="150" t="s">
        <v>117</v>
      </c>
    </row>
    <row r="150" spans="2:65" s="1" customFormat="1" ht="16.5" customHeight="1" x14ac:dyDescent="0.2">
      <c r="B150" s="122"/>
      <c r="C150" s="123" t="s">
        <v>224</v>
      </c>
      <c r="D150" s="123" t="s">
        <v>119</v>
      </c>
      <c r="E150" s="124" t="s">
        <v>225</v>
      </c>
      <c r="F150" s="125" t="s">
        <v>226</v>
      </c>
      <c r="G150" s="126" t="s">
        <v>190</v>
      </c>
      <c r="H150" s="127">
        <v>26</v>
      </c>
      <c r="I150" s="128">
        <v>139</v>
      </c>
      <c r="J150" s="128">
        <f>ROUND(I150*H150,2)</f>
        <v>3614</v>
      </c>
      <c r="K150" s="125" t="s">
        <v>123</v>
      </c>
      <c r="L150" s="29"/>
      <c r="M150" s="129" t="s">
        <v>3</v>
      </c>
      <c r="N150" s="130" t="s">
        <v>46</v>
      </c>
      <c r="O150" s="131">
        <v>0.26600000000000001</v>
      </c>
      <c r="P150" s="131">
        <f>O150*H150</f>
        <v>6.9160000000000004</v>
      </c>
      <c r="Q150" s="131">
        <v>1.4999999999999999E-4</v>
      </c>
      <c r="R150" s="131">
        <f>Q150*H150</f>
        <v>3.8999999999999998E-3</v>
      </c>
      <c r="S150" s="131">
        <v>3.9559999999999998E-2</v>
      </c>
      <c r="T150" s="132">
        <f>S150*H150</f>
        <v>1.0285599999999999</v>
      </c>
      <c r="AR150" s="133" t="s">
        <v>191</v>
      </c>
      <c r="AT150" s="133" t="s">
        <v>119</v>
      </c>
      <c r="AU150" s="133" t="s">
        <v>85</v>
      </c>
      <c r="AY150" s="17" t="s">
        <v>117</v>
      </c>
      <c r="BE150" s="134">
        <f>IF(N150="základní",J150,0)</f>
        <v>3614</v>
      </c>
      <c r="BF150" s="134">
        <f>IF(N150="snížená",J150,0)</f>
        <v>0</v>
      </c>
      <c r="BG150" s="134">
        <f>IF(N150="zákl. přenesená",J150,0)</f>
        <v>0</v>
      </c>
      <c r="BH150" s="134">
        <f>IF(N150="sníž. přenesená",J150,0)</f>
        <v>0</v>
      </c>
      <c r="BI150" s="134">
        <f>IF(N150="nulová",J150,0)</f>
        <v>0</v>
      </c>
      <c r="BJ150" s="17" t="s">
        <v>83</v>
      </c>
      <c r="BK150" s="134">
        <f>ROUND(I150*H150,2)</f>
        <v>3614</v>
      </c>
      <c r="BL150" s="17" t="s">
        <v>191</v>
      </c>
      <c r="BM150" s="133" t="s">
        <v>227</v>
      </c>
    </row>
    <row r="151" spans="2:65" s="12" customFormat="1" x14ac:dyDescent="0.2">
      <c r="B151" s="135"/>
      <c r="D151" s="136" t="s">
        <v>126</v>
      </c>
      <c r="E151" s="137" t="s">
        <v>3</v>
      </c>
      <c r="F151" s="138" t="s">
        <v>195</v>
      </c>
      <c r="H151" s="137" t="s">
        <v>3</v>
      </c>
      <c r="L151" s="135"/>
      <c r="M151" s="139"/>
      <c r="N151" s="140"/>
      <c r="O151" s="140"/>
      <c r="P151" s="140"/>
      <c r="Q151" s="140"/>
      <c r="R151" s="140"/>
      <c r="S151" s="140"/>
      <c r="T151" s="141"/>
      <c r="AT151" s="137" t="s">
        <v>126</v>
      </c>
      <c r="AU151" s="137" t="s">
        <v>85</v>
      </c>
      <c r="AV151" s="12" t="s">
        <v>83</v>
      </c>
      <c r="AW151" s="12" t="s">
        <v>35</v>
      </c>
      <c r="AX151" s="12" t="s">
        <v>75</v>
      </c>
      <c r="AY151" s="137" t="s">
        <v>117</v>
      </c>
    </row>
    <row r="152" spans="2:65" s="13" customFormat="1" x14ac:dyDescent="0.2">
      <c r="B152" s="142"/>
      <c r="D152" s="136" t="s">
        <v>126</v>
      </c>
      <c r="E152" s="143" t="s">
        <v>3</v>
      </c>
      <c r="F152" s="144" t="s">
        <v>194</v>
      </c>
      <c r="H152" s="145">
        <v>26</v>
      </c>
      <c r="L152" s="142"/>
      <c r="M152" s="146"/>
      <c r="N152" s="147"/>
      <c r="O152" s="147"/>
      <c r="P152" s="147"/>
      <c r="Q152" s="147"/>
      <c r="R152" s="147"/>
      <c r="S152" s="147"/>
      <c r="T152" s="148"/>
      <c r="AT152" s="143" t="s">
        <v>126</v>
      </c>
      <c r="AU152" s="143" t="s">
        <v>85</v>
      </c>
      <c r="AV152" s="13" t="s">
        <v>85</v>
      </c>
      <c r="AW152" s="13" t="s">
        <v>35</v>
      </c>
      <c r="AX152" s="13" t="s">
        <v>75</v>
      </c>
      <c r="AY152" s="143" t="s">
        <v>117</v>
      </c>
    </row>
    <row r="153" spans="2:65" s="14" customFormat="1" x14ac:dyDescent="0.2">
      <c r="B153" s="149"/>
      <c r="D153" s="136" t="s">
        <v>126</v>
      </c>
      <c r="E153" s="150" t="s">
        <v>3</v>
      </c>
      <c r="F153" s="151" t="s">
        <v>129</v>
      </c>
      <c r="H153" s="152">
        <v>26</v>
      </c>
      <c r="L153" s="149"/>
      <c r="M153" s="153"/>
      <c r="N153" s="154"/>
      <c r="O153" s="154"/>
      <c r="P153" s="154"/>
      <c r="Q153" s="154"/>
      <c r="R153" s="154"/>
      <c r="S153" s="154"/>
      <c r="T153" s="155"/>
      <c r="AT153" s="150" t="s">
        <v>126</v>
      </c>
      <c r="AU153" s="150" t="s">
        <v>85</v>
      </c>
      <c r="AV153" s="14" t="s">
        <v>124</v>
      </c>
      <c r="AW153" s="14" t="s">
        <v>35</v>
      </c>
      <c r="AX153" s="14" t="s">
        <v>83</v>
      </c>
      <c r="AY153" s="150" t="s">
        <v>117</v>
      </c>
    </row>
    <row r="154" spans="2:65" s="1" customFormat="1" ht="24" customHeight="1" x14ac:dyDescent="0.2">
      <c r="B154" s="122"/>
      <c r="C154" s="123" t="s">
        <v>137</v>
      </c>
      <c r="D154" s="123" t="s">
        <v>119</v>
      </c>
      <c r="E154" s="124" t="s">
        <v>228</v>
      </c>
      <c r="F154" s="125" t="s">
        <v>229</v>
      </c>
      <c r="G154" s="126" t="s">
        <v>230</v>
      </c>
      <c r="H154" s="127">
        <v>8</v>
      </c>
      <c r="I154" s="128">
        <v>14.3</v>
      </c>
      <c r="J154" s="128">
        <f t="shared" ref="J154:J158" si="0">ROUND(I154*H154,2)</f>
        <v>114.4</v>
      </c>
      <c r="K154" s="125" t="s">
        <v>123</v>
      </c>
      <c r="L154" s="29"/>
      <c r="M154" s="129" t="s">
        <v>3</v>
      </c>
      <c r="N154" s="130" t="s">
        <v>46</v>
      </c>
      <c r="O154" s="131">
        <v>2.1000000000000001E-2</v>
      </c>
      <c r="P154" s="131">
        <f t="shared" ref="P154:P158" si="1">O154*H154</f>
        <v>0.16800000000000001</v>
      </c>
      <c r="Q154" s="131">
        <v>3.0000000000000001E-5</v>
      </c>
      <c r="R154" s="131">
        <f t="shared" ref="R154:R158" si="2">Q154*H154</f>
        <v>2.4000000000000001E-4</v>
      </c>
      <c r="S154" s="131">
        <v>7.4700000000000001E-3</v>
      </c>
      <c r="T154" s="132">
        <f t="shared" ref="T154:T158" si="3">S154*H154</f>
        <v>5.9760000000000001E-2</v>
      </c>
      <c r="AR154" s="133" t="s">
        <v>191</v>
      </c>
      <c r="AT154" s="133" t="s">
        <v>119</v>
      </c>
      <c r="AU154" s="133" t="s">
        <v>85</v>
      </c>
      <c r="AY154" s="17" t="s">
        <v>117</v>
      </c>
      <c r="BE154" s="134">
        <f t="shared" ref="BE154:BE158" si="4">IF(N154="základní",J154,0)</f>
        <v>114.4</v>
      </c>
      <c r="BF154" s="134">
        <f t="shared" ref="BF154:BF158" si="5">IF(N154="snížená",J154,0)</f>
        <v>0</v>
      </c>
      <c r="BG154" s="134">
        <f t="shared" ref="BG154:BG158" si="6">IF(N154="zákl. přenesená",J154,0)</f>
        <v>0</v>
      </c>
      <c r="BH154" s="134">
        <f t="shared" ref="BH154:BH158" si="7">IF(N154="sníž. přenesená",J154,0)</f>
        <v>0</v>
      </c>
      <c r="BI154" s="134">
        <f t="shared" ref="BI154:BI158" si="8">IF(N154="nulová",J154,0)</f>
        <v>0</v>
      </c>
      <c r="BJ154" s="17" t="s">
        <v>83</v>
      </c>
      <c r="BK154" s="134">
        <f t="shared" ref="BK154:BK158" si="9">ROUND(I154*H154,2)</f>
        <v>114.4</v>
      </c>
      <c r="BL154" s="17" t="s">
        <v>191</v>
      </c>
      <c r="BM154" s="133" t="s">
        <v>231</v>
      </c>
    </row>
    <row r="155" spans="2:65" s="1" customFormat="1" ht="24" customHeight="1" x14ac:dyDescent="0.2">
      <c r="B155" s="122"/>
      <c r="C155" s="123" t="s">
        <v>232</v>
      </c>
      <c r="D155" s="123" t="s">
        <v>119</v>
      </c>
      <c r="E155" s="124" t="s">
        <v>233</v>
      </c>
      <c r="F155" s="125" t="s">
        <v>234</v>
      </c>
      <c r="G155" s="126" t="s">
        <v>161</v>
      </c>
      <c r="H155" s="127">
        <v>1.448</v>
      </c>
      <c r="I155" s="128">
        <v>1260</v>
      </c>
      <c r="J155" s="128">
        <f t="shared" si="0"/>
        <v>1824.48</v>
      </c>
      <c r="K155" s="125" t="s">
        <v>123</v>
      </c>
      <c r="L155" s="29"/>
      <c r="M155" s="129" t="s">
        <v>3</v>
      </c>
      <c r="N155" s="130" t="s">
        <v>46</v>
      </c>
      <c r="O155" s="131">
        <v>3.5630000000000002</v>
      </c>
      <c r="P155" s="131">
        <f t="shared" si="1"/>
        <v>5.159224</v>
      </c>
      <c r="Q155" s="131">
        <v>0</v>
      </c>
      <c r="R155" s="131">
        <f t="shared" si="2"/>
        <v>0</v>
      </c>
      <c r="S155" s="131">
        <v>0</v>
      </c>
      <c r="T155" s="132">
        <f t="shared" si="3"/>
        <v>0</v>
      </c>
      <c r="AR155" s="133" t="s">
        <v>191</v>
      </c>
      <c r="AT155" s="133" t="s">
        <v>119</v>
      </c>
      <c r="AU155" s="133" t="s">
        <v>85</v>
      </c>
      <c r="AY155" s="17" t="s">
        <v>117</v>
      </c>
      <c r="BE155" s="134">
        <f t="shared" si="4"/>
        <v>1824.48</v>
      </c>
      <c r="BF155" s="134">
        <f t="shared" si="5"/>
        <v>0</v>
      </c>
      <c r="BG155" s="134">
        <f t="shared" si="6"/>
        <v>0</v>
      </c>
      <c r="BH155" s="134">
        <f t="shared" si="7"/>
        <v>0</v>
      </c>
      <c r="BI155" s="134">
        <f t="shared" si="8"/>
        <v>0</v>
      </c>
      <c r="BJ155" s="17" t="s">
        <v>83</v>
      </c>
      <c r="BK155" s="134">
        <f t="shared" si="9"/>
        <v>1824.48</v>
      </c>
      <c r="BL155" s="17" t="s">
        <v>191</v>
      </c>
      <c r="BM155" s="133" t="s">
        <v>235</v>
      </c>
    </row>
    <row r="156" spans="2:65" s="1" customFormat="1" ht="24" customHeight="1" x14ac:dyDescent="0.2">
      <c r="B156" s="122"/>
      <c r="C156" s="123" t="s">
        <v>191</v>
      </c>
      <c r="D156" s="123" t="s">
        <v>119</v>
      </c>
      <c r="E156" s="124" t="s">
        <v>236</v>
      </c>
      <c r="F156" s="125" t="s">
        <v>237</v>
      </c>
      <c r="G156" s="126" t="s">
        <v>161</v>
      </c>
      <c r="H156" s="127">
        <v>1.448</v>
      </c>
      <c r="I156" s="128">
        <v>1260</v>
      </c>
      <c r="J156" s="128">
        <f t="shared" si="0"/>
        <v>1824.48</v>
      </c>
      <c r="K156" s="125" t="s">
        <v>123</v>
      </c>
      <c r="L156" s="29"/>
      <c r="M156" s="129" t="s">
        <v>3</v>
      </c>
      <c r="N156" s="130" t="s">
        <v>46</v>
      </c>
      <c r="O156" s="131">
        <v>3.5630000000000002</v>
      </c>
      <c r="P156" s="131">
        <f t="shared" si="1"/>
        <v>5.159224</v>
      </c>
      <c r="Q156" s="131">
        <v>0</v>
      </c>
      <c r="R156" s="131">
        <f t="shared" si="2"/>
        <v>0</v>
      </c>
      <c r="S156" s="131">
        <v>0</v>
      </c>
      <c r="T156" s="132">
        <f t="shared" si="3"/>
        <v>0</v>
      </c>
      <c r="AR156" s="133" t="s">
        <v>191</v>
      </c>
      <c r="AT156" s="133" t="s">
        <v>119</v>
      </c>
      <c r="AU156" s="133" t="s">
        <v>85</v>
      </c>
      <c r="AY156" s="17" t="s">
        <v>117</v>
      </c>
      <c r="BE156" s="134">
        <f t="shared" si="4"/>
        <v>1824.48</v>
      </c>
      <c r="BF156" s="134">
        <f t="shared" si="5"/>
        <v>0</v>
      </c>
      <c r="BG156" s="134">
        <f t="shared" si="6"/>
        <v>0</v>
      </c>
      <c r="BH156" s="134">
        <f t="shared" si="7"/>
        <v>0</v>
      </c>
      <c r="BI156" s="134">
        <f t="shared" si="8"/>
        <v>0</v>
      </c>
      <c r="BJ156" s="17" t="s">
        <v>83</v>
      </c>
      <c r="BK156" s="134">
        <f t="shared" si="9"/>
        <v>1824.48</v>
      </c>
      <c r="BL156" s="17" t="s">
        <v>191</v>
      </c>
      <c r="BM156" s="133" t="s">
        <v>238</v>
      </c>
    </row>
    <row r="157" spans="2:65" s="1" customFormat="1" ht="24" customHeight="1" x14ac:dyDescent="0.2">
      <c r="B157" s="122"/>
      <c r="C157" s="123" t="s">
        <v>239</v>
      </c>
      <c r="D157" s="123" t="s">
        <v>119</v>
      </c>
      <c r="E157" s="124" t="s">
        <v>240</v>
      </c>
      <c r="F157" s="125" t="s">
        <v>241</v>
      </c>
      <c r="G157" s="126" t="s">
        <v>161</v>
      </c>
      <c r="H157" s="127">
        <v>1.448</v>
      </c>
      <c r="I157" s="128">
        <v>503</v>
      </c>
      <c r="J157" s="128">
        <f t="shared" si="0"/>
        <v>728.34</v>
      </c>
      <c r="K157" s="125" t="s">
        <v>123</v>
      </c>
      <c r="L157" s="29"/>
      <c r="M157" s="129" t="s">
        <v>3</v>
      </c>
      <c r="N157" s="130" t="s">
        <v>46</v>
      </c>
      <c r="O157" s="131">
        <v>1.006</v>
      </c>
      <c r="P157" s="131">
        <f t="shared" si="1"/>
        <v>1.456688</v>
      </c>
      <c r="Q157" s="131">
        <v>0</v>
      </c>
      <c r="R157" s="131">
        <f t="shared" si="2"/>
        <v>0</v>
      </c>
      <c r="S157" s="131">
        <v>0</v>
      </c>
      <c r="T157" s="132">
        <f t="shared" si="3"/>
        <v>0</v>
      </c>
      <c r="AR157" s="133" t="s">
        <v>191</v>
      </c>
      <c r="AT157" s="133" t="s">
        <v>119</v>
      </c>
      <c r="AU157" s="133" t="s">
        <v>85</v>
      </c>
      <c r="AY157" s="17" t="s">
        <v>117</v>
      </c>
      <c r="BE157" s="134">
        <f t="shared" si="4"/>
        <v>728.34</v>
      </c>
      <c r="BF157" s="134">
        <f t="shared" si="5"/>
        <v>0</v>
      </c>
      <c r="BG157" s="134">
        <f t="shared" si="6"/>
        <v>0</v>
      </c>
      <c r="BH157" s="134">
        <f t="shared" si="7"/>
        <v>0</v>
      </c>
      <c r="BI157" s="134">
        <f t="shared" si="8"/>
        <v>0</v>
      </c>
      <c r="BJ157" s="17" t="s">
        <v>83</v>
      </c>
      <c r="BK157" s="134">
        <f t="shared" si="9"/>
        <v>728.34</v>
      </c>
      <c r="BL157" s="17" t="s">
        <v>191</v>
      </c>
      <c r="BM157" s="133" t="s">
        <v>242</v>
      </c>
    </row>
    <row r="158" spans="2:65" s="1" customFormat="1" ht="24" customHeight="1" x14ac:dyDescent="0.2">
      <c r="B158" s="122"/>
      <c r="C158" s="123" t="s">
        <v>243</v>
      </c>
      <c r="D158" s="123" t="s">
        <v>119</v>
      </c>
      <c r="E158" s="124" t="s">
        <v>244</v>
      </c>
      <c r="F158" s="125" t="s">
        <v>245</v>
      </c>
      <c r="G158" s="126" t="s">
        <v>161</v>
      </c>
      <c r="H158" s="127">
        <v>27.512</v>
      </c>
      <c r="I158" s="128">
        <v>12</v>
      </c>
      <c r="J158" s="128">
        <f t="shared" si="0"/>
        <v>330.14</v>
      </c>
      <c r="K158" s="125" t="s">
        <v>123</v>
      </c>
      <c r="L158" s="29"/>
      <c r="M158" s="129" t="s">
        <v>3</v>
      </c>
      <c r="N158" s="130" t="s">
        <v>46</v>
      </c>
      <c r="O158" s="131">
        <v>6.0000000000000001E-3</v>
      </c>
      <c r="P158" s="131">
        <f t="shared" si="1"/>
        <v>0.165072</v>
      </c>
      <c r="Q158" s="131">
        <v>0</v>
      </c>
      <c r="R158" s="131">
        <f t="shared" si="2"/>
        <v>0</v>
      </c>
      <c r="S158" s="131">
        <v>0</v>
      </c>
      <c r="T158" s="132">
        <f t="shared" si="3"/>
        <v>0</v>
      </c>
      <c r="AR158" s="133" t="s">
        <v>191</v>
      </c>
      <c r="AT158" s="133" t="s">
        <v>119</v>
      </c>
      <c r="AU158" s="133" t="s">
        <v>85</v>
      </c>
      <c r="AY158" s="17" t="s">
        <v>117</v>
      </c>
      <c r="BE158" s="134">
        <f t="shared" si="4"/>
        <v>330.14</v>
      </c>
      <c r="BF158" s="134">
        <f t="shared" si="5"/>
        <v>0</v>
      </c>
      <c r="BG158" s="134">
        <f t="shared" si="6"/>
        <v>0</v>
      </c>
      <c r="BH158" s="134">
        <f t="shared" si="7"/>
        <v>0</v>
      </c>
      <c r="BI158" s="134">
        <f t="shared" si="8"/>
        <v>0</v>
      </c>
      <c r="BJ158" s="17" t="s">
        <v>83</v>
      </c>
      <c r="BK158" s="134">
        <f t="shared" si="9"/>
        <v>330.14</v>
      </c>
      <c r="BL158" s="17" t="s">
        <v>191</v>
      </c>
      <c r="BM158" s="133" t="s">
        <v>246</v>
      </c>
    </row>
    <row r="159" spans="2:65" s="1" customFormat="1" ht="19.5" x14ac:dyDescent="0.2">
      <c r="B159" s="29"/>
      <c r="D159" s="136" t="s">
        <v>167</v>
      </c>
      <c r="F159" s="156" t="s">
        <v>168</v>
      </c>
      <c r="L159" s="29"/>
      <c r="M159" s="157"/>
      <c r="N159" s="49"/>
      <c r="O159" s="49"/>
      <c r="P159" s="49"/>
      <c r="Q159" s="49"/>
      <c r="R159" s="49"/>
      <c r="S159" s="49"/>
      <c r="T159" s="50"/>
      <c r="AT159" s="17" t="s">
        <v>167</v>
      </c>
      <c r="AU159" s="17" t="s">
        <v>85</v>
      </c>
    </row>
    <row r="160" spans="2:65" s="13" customFormat="1" x14ac:dyDescent="0.2">
      <c r="B160" s="142"/>
      <c r="D160" s="136" t="s">
        <v>126</v>
      </c>
      <c r="E160" s="143" t="s">
        <v>3</v>
      </c>
      <c r="F160" s="144" t="s">
        <v>247</v>
      </c>
      <c r="H160" s="145">
        <v>1.448</v>
      </c>
      <c r="L160" s="142"/>
      <c r="M160" s="146"/>
      <c r="N160" s="147"/>
      <c r="O160" s="147"/>
      <c r="P160" s="147"/>
      <c r="Q160" s="147"/>
      <c r="R160" s="147"/>
      <c r="S160" s="147"/>
      <c r="T160" s="148"/>
      <c r="AT160" s="143" t="s">
        <v>126</v>
      </c>
      <c r="AU160" s="143" t="s">
        <v>85</v>
      </c>
      <c r="AV160" s="13" t="s">
        <v>85</v>
      </c>
      <c r="AW160" s="13" t="s">
        <v>35</v>
      </c>
      <c r="AX160" s="13" t="s">
        <v>75</v>
      </c>
      <c r="AY160" s="143" t="s">
        <v>117</v>
      </c>
    </row>
    <row r="161" spans="2:51" s="14" customFormat="1" x14ac:dyDescent="0.2">
      <c r="B161" s="149"/>
      <c r="D161" s="136" t="s">
        <v>126</v>
      </c>
      <c r="E161" s="150" t="s">
        <v>3</v>
      </c>
      <c r="F161" s="151" t="s">
        <v>129</v>
      </c>
      <c r="H161" s="152">
        <v>1.448</v>
      </c>
      <c r="L161" s="149"/>
      <c r="M161" s="153"/>
      <c r="N161" s="154"/>
      <c r="O161" s="154"/>
      <c r="P161" s="154"/>
      <c r="Q161" s="154"/>
      <c r="R161" s="154"/>
      <c r="S161" s="154"/>
      <c r="T161" s="155"/>
      <c r="AT161" s="150" t="s">
        <v>126</v>
      </c>
      <c r="AU161" s="150" t="s">
        <v>85</v>
      </c>
      <c r="AV161" s="14" t="s">
        <v>124</v>
      </c>
      <c r="AW161" s="14" t="s">
        <v>35</v>
      </c>
      <c r="AX161" s="14" t="s">
        <v>83</v>
      </c>
      <c r="AY161" s="150" t="s">
        <v>117</v>
      </c>
    </row>
    <row r="162" spans="2:51" s="13" customFormat="1" x14ac:dyDescent="0.2">
      <c r="B162" s="142"/>
      <c r="D162" s="136" t="s">
        <v>126</v>
      </c>
      <c r="F162" s="144" t="s">
        <v>248</v>
      </c>
      <c r="H162" s="145">
        <v>27.512</v>
      </c>
      <c r="L162" s="142"/>
      <c r="M162" s="158"/>
      <c r="N162" s="159"/>
      <c r="O162" s="159"/>
      <c r="P162" s="159"/>
      <c r="Q162" s="159"/>
      <c r="R162" s="159"/>
      <c r="S162" s="159"/>
      <c r="T162" s="160"/>
      <c r="AT162" s="143" t="s">
        <v>126</v>
      </c>
      <c r="AU162" s="143" t="s">
        <v>85</v>
      </c>
      <c r="AV162" s="13" t="s">
        <v>85</v>
      </c>
      <c r="AW162" s="13" t="s">
        <v>4</v>
      </c>
      <c r="AX162" s="13" t="s">
        <v>83</v>
      </c>
      <c r="AY162" s="143" t="s">
        <v>117</v>
      </c>
    </row>
    <row r="163" spans="2:51" s="1" customFormat="1" ht="6.95" customHeight="1" x14ac:dyDescent="0.2">
      <c r="B163" s="38"/>
      <c r="C163" s="39"/>
      <c r="D163" s="39"/>
      <c r="E163" s="39"/>
      <c r="F163" s="39"/>
      <c r="G163" s="39"/>
      <c r="H163" s="39"/>
      <c r="I163" s="39"/>
      <c r="J163" s="39"/>
      <c r="K163" s="39"/>
      <c r="L163" s="29"/>
    </row>
  </sheetData>
  <autoFilter ref="C87:K162"/>
  <mergeCells count="8">
    <mergeCell ref="E78:H78"/>
    <mergeCell ref="E80:H80"/>
    <mergeCell ref="L2:V2"/>
    <mergeCell ref="E7:H7"/>
    <mergeCell ref="E9:H9"/>
    <mergeCell ref="E27:H27"/>
    <mergeCell ref="E48:H48"/>
    <mergeCell ref="E50:H50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1.25" x14ac:dyDescent="0.2"/>
  <cols>
    <col min="1" max="1" width="8.33203125" style="161" customWidth="1"/>
    <col min="2" max="2" width="1.6640625" style="161" customWidth="1"/>
    <col min="3" max="4" width="5" style="161" customWidth="1"/>
    <col min="5" max="5" width="11.6640625" style="161" customWidth="1"/>
    <col min="6" max="6" width="9.1640625" style="161" customWidth="1"/>
    <col min="7" max="7" width="5" style="161" customWidth="1"/>
    <col min="8" max="8" width="77.83203125" style="161" customWidth="1"/>
    <col min="9" max="10" width="20" style="161" customWidth="1"/>
    <col min="11" max="11" width="1.6640625" style="161" customWidth="1"/>
  </cols>
  <sheetData>
    <row r="1" spans="2:11" ht="37.5" customHeight="1" x14ac:dyDescent="0.2"/>
    <row r="2" spans="2:11" ht="7.5" customHeight="1" x14ac:dyDescent="0.2">
      <c r="B2" s="162"/>
      <c r="C2" s="163"/>
      <c r="D2" s="163"/>
      <c r="E2" s="163"/>
      <c r="F2" s="163"/>
      <c r="G2" s="163"/>
      <c r="H2" s="163"/>
      <c r="I2" s="163"/>
      <c r="J2" s="163"/>
      <c r="K2" s="164"/>
    </row>
    <row r="3" spans="2:11" s="15" customFormat="1" ht="45" customHeight="1" x14ac:dyDescent="0.2">
      <c r="B3" s="165"/>
      <c r="C3" s="356" t="s">
        <v>249</v>
      </c>
      <c r="D3" s="356"/>
      <c r="E3" s="356"/>
      <c r="F3" s="356"/>
      <c r="G3" s="356"/>
      <c r="H3" s="356"/>
      <c r="I3" s="356"/>
      <c r="J3" s="356"/>
      <c r="K3" s="166"/>
    </row>
    <row r="4" spans="2:11" ht="25.5" customHeight="1" x14ac:dyDescent="0.3">
      <c r="B4" s="167"/>
      <c r="C4" s="358" t="s">
        <v>250</v>
      </c>
      <c r="D4" s="358"/>
      <c r="E4" s="358"/>
      <c r="F4" s="358"/>
      <c r="G4" s="358"/>
      <c r="H4" s="358"/>
      <c r="I4" s="358"/>
      <c r="J4" s="358"/>
      <c r="K4" s="168"/>
    </row>
    <row r="5" spans="2:11" ht="5.25" customHeight="1" x14ac:dyDescent="0.2">
      <c r="B5" s="167"/>
      <c r="C5" s="169"/>
      <c r="D5" s="169"/>
      <c r="E5" s="169"/>
      <c r="F5" s="169"/>
      <c r="G5" s="169"/>
      <c r="H5" s="169"/>
      <c r="I5" s="169"/>
      <c r="J5" s="169"/>
      <c r="K5" s="168"/>
    </row>
    <row r="6" spans="2:11" ht="15" customHeight="1" x14ac:dyDescent="0.2">
      <c r="B6" s="167"/>
      <c r="C6" s="357" t="s">
        <v>251</v>
      </c>
      <c r="D6" s="357"/>
      <c r="E6" s="357"/>
      <c r="F6" s="357"/>
      <c r="G6" s="357"/>
      <c r="H6" s="357"/>
      <c r="I6" s="357"/>
      <c r="J6" s="357"/>
      <c r="K6" s="168"/>
    </row>
    <row r="7" spans="2:11" ht="15" customHeight="1" x14ac:dyDescent="0.2">
      <c r="B7" s="171"/>
      <c r="C7" s="357" t="s">
        <v>252</v>
      </c>
      <c r="D7" s="357"/>
      <c r="E7" s="357"/>
      <c r="F7" s="357"/>
      <c r="G7" s="357"/>
      <c r="H7" s="357"/>
      <c r="I7" s="357"/>
      <c r="J7" s="357"/>
      <c r="K7" s="168"/>
    </row>
    <row r="8" spans="2:11" ht="12.75" customHeight="1" x14ac:dyDescent="0.2">
      <c r="B8" s="171"/>
      <c r="C8" s="170"/>
      <c r="D8" s="170"/>
      <c r="E8" s="170"/>
      <c r="F8" s="170"/>
      <c r="G8" s="170"/>
      <c r="H8" s="170"/>
      <c r="I8" s="170"/>
      <c r="J8" s="170"/>
      <c r="K8" s="168"/>
    </row>
    <row r="9" spans="2:11" ht="15" customHeight="1" x14ac:dyDescent="0.2">
      <c r="B9" s="171"/>
      <c r="C9" s="357" t="s">
        <v>253</v>
      </c>
      <c r="D9" s="357"/>
      <c r="E9" s="357"/>
      <c r="F9" s="357"/>
      <c r="G9" s="357"/>
      <c r="H9" s="357"/>
      <c r="I9" s="357"/>
      <c r="J9" s="357"/>
      <c r="K9" s="168"/>
    </row>
    <row r="10" spans="2:11" ht="15" customHeight="1" x14ac:dyDescent="0.2">
      <c r="B10" s="171"/>
      <c r="C10" s="170"/>
      <c r="D10" s="357" t="s">
        <v>254</v>
      </c>
      <c r="E10" s="357"/>
      <c r="F10" s="357"/>
      <c r="G10" s="357"/>
      <c r="H10" s="357"/>
      <c r="I10" s="357"/>
      <c r="J10" s="357"/>
      <c r="K10" s="168"/>
    </row>
    <row r="11" spans="2:11" ht="15" customHeight="1" x14ac:dyDescent="0.2">
      <c r="B11" s="171"/>
      <c r="C11" s="172"/>
      <c r="D11" s="357" t="s">
        <v>255</v>
      </c>
      <c r="E11" s="357"/>
      <c r="F11" s="357"/>
      <c r="G11" s="357"/>
      <c r="H11" s="357"/>
      <c r="I11" s="357"/>
      <c r="J11" s="357"/>
      <c r="K11" s="168"/>
    </row>
    <row r="12" spans="2:11" ht="15" customHeight="1" x14ac:dyDescent="0.2">
      <c r="B12" s="171"/>
      <c r="C12" s="172"/>
      <c r="D12" s="170"/>
      <c r="E12" s="170"/>
      <c r="F12" s="170"/>
      <c r="G12" s="170"/>
      <c r="H12" s="170"/>
      <c r="I12" s="170"/>
      <c r="J12" s="170"/>
      <c r="K12" s="168"/>
    </row>
    <row r="13" spans="2:11" ht="15" customHeight="1" x14ac:dyDescent="0.2">
      <c r="B13" s="171"/>
      <c r="C13" s="172"/>
      <c r="D13" s="173" t="s">
        <v>256</v>
      </c>
      <c r="E13" s="170"/>
      <c r="F13" s="170"/>
      <c r="G13" s="170"/>
      <c r="H13" s="170"/>
      <c r="I13" s="170"/>
      <c r="J13" s="170"/>
      <c r="K13" s="168"/>
    </row>
    <row r="14" spans="2:11" ht="12.75" customHeight="1" x14ac:dyDescent="0.2">
      <c r="B14" s="171"/>
      <c r="C14" s="172"/>
      <c r="D14" s="172"/>
      <c r="E14" s="172"/>
      <c r="F14" s="172"/>
      <c r="G14" s="172"/>
      <c r="H14" s="172"/>
      <c r="I14" s="172"/>
      <c r="J14" s="172"/>
      <c r="K14" s="168"/>
    </row>
    <row r="15" spans="2:11" ht="15" customHeight="1" x14ac:dyDescent="0.2">
      <c r="B15" s="171"/>
      <c r="C15" s="172"/>
      <c r="D15" s="357" t="s">
        <v>257</v>
      </c>
      <c r="E15" s="357"/>
      <c r="F15" s="357"/>
      <c r="G15" s="357"/>
      <c r="H15" s="357"/>
      <c r="I15" s="357"/>
      <c r="J15" s="357"/>
      <c r="K15" s="168"/>
    </row>
    <row r="16" spans="2:11" ht="15" customHeight="1" x14ac:dyDescent="0.2">
      <c r="B16" s="171"/>
      <c r="C16" s="172"/>
      <c r="D16" s="357" t="s">
        <v>258</v>
      </c>
      <c r="E16" s="357"/>
      <c r="F16" s="357"/>
      <c r="G16" s="357"/>
      <c r="H16" s="357"/>
      <c r="I16" s="357"/>
      <c r="J16" s="357"/>
      <c r="K16" s="168"/>
    </row>
    <row r="17" spans="2:11" ht="15" customHeight="1" x14ac:dyDescent="0.2">
      <c r="B17" s="171"/>
      <c r="C17" s="172"/>
      <c r="D17" s="357" t="s">
        <v>259</v>
      </c>
      <c r="E17" s="357"/>
      <c r="F17" s="357"/>
      <c r="G17" s="357"/>
      <c r="H17" s="357"/>
      <c r="I17" s="357"/>
      <c r="J17" s="357"/>
      <c r="K17" s="168"/>
    </row>
    <row r="18" spans="2:11" ht="15" customHeight="1" x14ac:dyDescent="0.2">
      <c r="B18" s="171"/>
      <c r="C18" s="172"/>
      <c r="D18" s="172"/>
      <c r="E18" s="174" t="s">
        <v>82</v>
      </c>
      <c r="F18" s="357" t="s">
        <v>260</v>
      </c>
      <c r="G18" s="357"/>
      <c r="H18" s="357"/>
      <c r="I18" s="357"/>
      <c r="J18" s="357"/>
      <c r="K18" s="168"/>
    </row>
    <row r="19" spans="2:11" ht="15" customHeight="1" x14ac:dyDescent="0.2">
      <c r="B19" s="171"/>
      <c r="C19" s="172"/>
      <c r="D19" s="172"/>
      <c r="E19" s="174" t="s">
        <v>261</v>
      </c>
      <c r="F19" s="357" t="s">
        <v>262</v>
      </c>
      <c r="G19" s="357"/>
      <c r="H19" s="357"/>
      <c r="I19" s="357"/>
      <c r="J19" s="357"/>
      <c r="K19" s="168"/>
    </row>
    <row r="20" spans="2:11" ht="15" customHeight="1" x14ac:dyDescent="0.2">
      <c r="B20" s="171"/>
      <c r="C20" s="172"/>
      <c r="D20" s="172"/>
      <c r="E20" s="174" t="s">
        <v>263</v>
      </c>
      <c r="F20" s="357" t="s">
        <v>264</v>
      </c>
      <c r="G20" s="357"/>
      <c r="H20" s="357"/>
      <c r="I20" s="357"/>
      <c r="J20" s="357"/>
      <c r="K20" s="168"/>
    </row>
    <row r="21" spans="2:11" ht="15" customHeight="1" x14ac:dyDescent="0.2">
      <c r="B21" s="171"/>
      <c r="C21" s="172"/>
      <c r="D21" s="172"/>
      <c r="E21" s="174" t="s">
        <v>265</v>
      </c>
      <c r="F21" s="357" t="s">
        <v>266</v>
      </c>
      <c r="G21" s="357"/>
      <c r="H21" s="357"/>
      <c r="I21" s="357"/>
      <c r="J21" s="357"/>
      <c r="K21" s="168"/>
    </row>
    <row r="22" spans="2:11" ht="15" customHeight="1" x14ac:dyDescent="0.2">
      <c r="B22" s="171"/>
      <c r="C22" s="172"/>
      <c r="D22" s="172"/>
      <c r="E22" s="174" t="s">
        <v>267</v>
      </c>
      <c r="F22" s="357" t="s">
        <v>268</v>
      </c>
      <c r="G22" s="357"/>
      <c r="H22" s="357"/>
      <c r="I22" s="357"/>
      <c r="J22" s="357"/>
      <c r="K22" s="168"/>
    </row>
    <row r="23" spans="2:11" ht="15" customHeight="1" x14ac:dyDescent="0.2">
      <c r="B23" s="171"/>
      <c r="C23" s="172"/>
      <c r="D23" s="172"/>
      <c r="E23" s="174" t="s">
        <v>269</v>
      </c>
      <c r="F23" s="357" t="s">
        <v>270</v>
      </c>
      <c r="G23" s="357"/>
      <c r="H23" s="357"/>
      <c r="I23" s="357"/>
      <c r="J23" s="357"/>
      <c r="K23" s="168"/>
    </row>
    <row r="24" spans="2:11" ht="12.75" customHeight="1" x14ac:dyDescent="0.2">
      <c r="B24" s="171"/>
      <c r="C24" s="172"/>
      <c r="D24" s="172"/>
      <c r="E24" s="172"/>
      <c r="F24" s="172"/>
      <c r="G24" s="172"/>
      <c r="H24" s="172"/>
      <c r="I24" s="172"/>
      <c r="J24" s="172"/>
      <c r="K24" s="168"/>
    </row>
    <row r="25" spans="2:11" ht="15" customHeight="1" x14ac:dyDescent="0.2">
      <c r="B25" s="171"/>
      <c r="C25" s="357" t="s">
        <v>271</v>
      </c>
      <c r="D25" s="357"/>
      <c r="E25" s="357"/>
      <c r="F25" s="357"/>
      <c r="G25" s="357"/>
      <c r="H25" s="357"/>
      <c r="I25" s="357"/>
      <c r="J25" s="357"/>
      <c r="K25" s="168"/>
    </row>
    <row r="26" spans="2:11" ht="15" customHeight="1" x14ac:dyDescent="0.2">
      <c r="B26" s="171"/>
      <c r="C26" s="357" t="s">
        <v>272</v>
      </c>
      <c r="D26" s="357"/>
      <c r="E26" s="357"/>
      <c r="F26" s="357"/>
      <c r="G26" s="357"/>
      <c r="H26" s="357"/>
      <c r="I26" s="357"/>
      <c r="J26" s="357"/>
      <c r="K26" s="168"/>
    </row>
    <row r="27" spans="2:11" ht="15" customHeight="1" x14ac:dyDescent="0.2">
      <c r="B27" s="171"/>
      <c r="C27" s="170"/>
      <c r="D27" s="357" t="s">
        <v>273</v>
      </c>
      <c r="E27" s="357"/>
      <c r="F27" s="357"/>
      <c r="G27" s="357"/>
      <c r="H27" s="357"/>
      <c r="I27" s="357"/>
      <c r="J27" s="357"/>
      <c r="K27" s="168"/>
    </row>
    <row r="28" spans="2:11" ht="15" customHeight="1" x14ac:dyDescent="0.2">
      <c r="B28" s="171"/>
      <c r="C28" s="172"/>
      <c r="D28" s="357" t="s">
        <v>274</v>
      </c>
      <c r="E28" s="357"/>
      <c r="F28" s="357"/>
      <c r="G28" s="357"/>
      <c r="H28" s="357"/>
      <c r="I28" s="357"/>
      <c r="J28" s="357"/>
      <c r="K28" s="168"/>
    </row>
    <row r="29" spans="2:11" ht="12.75" customHeight="1" x14ac:dyDescent="0.2">
      <c r="B29" s="171"/>
      <c r="C29" s="172"/>
      <c r="D29" s="172"/>
      <c r="E29" s="172"/>
      <c r="F29" s="172"/>
      <c r="G29" s="172"/>
      <c r="H29" s="172"/>
      <c r="I29" s="172"/>
      <c r="J29" s="172"/>
      <c r="K29" s="168"/>
    </row>
    <row r="30" spans="2:11" ht="15" customHeight="1" x14ac:dyDescent="0.2">
      <c r="B30" s="171"/>
      <c r="C30" s="172"/>
      <c r="D30" s="357" t="s">
        <v>275</v>
      </c>
      <c r="E30" s="357"/>
      <c r="F30" s="357"/>
      <c r="G30" s="357"/>
      <c r="H30" s="357"/>
      <c r="I30" s="357"/>
      <c r="J30" s="357"/>
      <c r="K30" s="168"/>
    </row>
    <row r="31" spans="2:11" ht="15" customHeight="1" x14ac:dyDescent="0.2">
      <c r="B31" s="171"/>
      <c r="C31" s="172"/>
      <c r="D31" s="357" t="s">
        <v>276</v>
      </c>
      <c r="E31" s="357"/>
      <c r="F31" s="357"/>
      <c r="G31" s="357"/>
      <c r="H31" s="357"/>
      <c r="I31" s="357"/>
      <c r="J31" s="357"/>
      <c r="K31" s="168"/>
    </row>
    <row r="32" spans="2:11" ht="12.75" customHeight="1" x14ac:dyDescent="0.2">
      <c r="B32" s="171"/>
      <c r="C32" s="172"/>
      <c r="D32" s="172"/>
      <c r="E32" s="172"/>
      <c r="F32" s="172"/>
      <c r="G32" s="172"/>
      <c r="H32" s="172"/>
      <c r="I32" s="172"/>
      <c r="J32" s="172"/>
      <c r="K32" s="168"/>
    </row>
    <row r="33" spans="2:11" ht="15" customHeight="1" x14ac:dyDescent="0.2">
      <c r="B33" s="171"/>
      <c r="C33" s="172"/>
      <c r="D33" s="357" t="s">
        <v>277</v>
      </c>
      <c r="E33" s="357"/>
      <c r="F33" s="357"/>
      <c r="G33" s="357"/>
      <c r="H33" s="357"/>
      <c r="I33" s="357"/>
      <c r="J33" s="357"/>
      <c r="K33" s="168"/>
    </row>
    <row r="34" spans="2:11" ht="15" customHeight="1" x14ac:dyDescent="0.2">
      <c r="B34" s="171"/>
      <c r="C34" s="172"/>
      <c r="D34" s="357" t="s">
        <v>278</v>
      </c>
      <c r="E34" s="357"/>
      <c r="F34" s="357"/>
      <c r="G34" s="357"/>
      <c r="H34" s="357"/>
      <c r="I34" s="357"/>
      <c r="J34" s="357"/>
      <c r="K34" s="168"/>
    </row>
    <row r="35" spans="2:11" ht="15" customHeight="1" x14ac:dyDescent="0.2">
      <c r="B35" s="171"/>
      <c r="C35" s="172"/>
      <c r="D35" s="357" t="s">
        <v>279</v>
      </c>
      <c r="E35" s="357"/>
      <c r="F35" s="357"/>
      <c r="G35" s="357"/>
      <c r="H35" s="357"/>
      <c r="I35" s="357"/>
      <c r="J35" s="357"/>
      <c r="K35" s="168"/>
    </row>
    <row r="36" spans="2:11" ht="15" customHeight="1" x14ac:dyDescent="0.2">
      <c r="B36" s="171"/>
      <c r="C36" s="172"/>
      <c r="D36" s="170"/>
      <c r="E36" s="173" t="s">
        <v>103</v>
      </c>
      <c r="F36" s="170"/>
      <c r="G36" s="357" t="s">
        <v>280</v>
      </c>
      <c r="H36" s="357"/>
      <c r="I36" s="357"/>
      <c r="J36" s="357"/>
      <c r="K36" s="168"/>
    </row>
    <row r="37" spans="2:11" ht="30.75" customHeight="1" x14ac:dyDescent="0.2">
      <c r="B37" s="171"/>
      <c r="C37" s="172"/>
      <c r="D37" s="170"/>
      <c r="E37" s="173" t="s">
        <v>281</v>
      </c>
      <c r="F37" s="170"/>
      <c r="G37" s="357" t="s">
        <v>282</v>
      </c>
      <c r="H37" s="357"/>
      <c r="I37" s="357"/>
      <c r="J37" s="357"/>
      <c r="K37" s="168"/>
    </row>
    <row r="38" spans="2:11" ht="15" customHeight="1" x14ac:dyDescent="0.2">
      <c r="B38" s="171"/>
      <c r="C38" s="172"/>
      <c r="D38" s="170"/>
      <c r="E38" s="173" t="s">
        <v>56</v>
      </c>
      <c r="F38" s="170"/>
      <c r="G38" s="357" t="s">
        <v>283</v>
      </c>
      <c r="H38" s="357"/>
      <c r="I38" s="357"/>
      <c r="J38" s="357"/>
      <c r="K38" s="168"/>
    </row>
    <row r="39" spans="2:11" ht="15" customHeight="1" x14ac:dyDescent="0.2">
      <c r="B39" s="171"/>
      <c r="C39" s="172"/>
      <c r="D39" s="170"/>
      <c r="E39" s="173" t="s">
        <v>57</v>
      </c>
      <c r="F39" s="170"/>
      <c r="G39" s="357" t="s">
        <v>284</v>
      </c>
      <c r="H39" s="357"/>
      <c r="I39" s="357"/>
      <c r="J39" s="357"/>
      <c r="K39" s="168"/>
    </row>
    <row r="40" spans="2:11" ht="15" customHeight="1" x14ac:dyDescent="0.2">
      <c r="B40" s="171"/>
      <c r="C40" s="172"/>
      <c r="D40" s="170"/>
      <c r="E40" s="173" t="s">
        <v>104</v>
      </c>
      <c r="F40" s="170"/>
      <c r="G40" s="357" t="s">
        <v>285</v>
      </c>
      <c r="H40" s="357"/>
      <c r="I40" s="357"/>
      <c r="J40" s="357"/>
      <c r="K40" s="168"/>
    </row>
    <row r="41" spans="2:11" ht="15" customHeight="1" x14ac:dyDescent="0.2">
      <c r="B41" s="171"/>
      <c r="C41" s="172"/>
      <c r="D41" s="170"/>
      <c r="E41" s="173" t="s">
        <v>105</v>
      </c>
      <c r="F41" s="170"/>
      <c r="G41" s="357" t="s">
        <v>286</v>
      </c>
      <c r="H41" s="357"/>
      <c r="I41" s="357"/>
      <c r="J41" s="357"/>
      <c r="K41" s="168"/>
    </row>
    <row r="42" spans="2:11" ht="15" customHeight="1" x14ac:dyDescent="0.2">
      <c r="B42" s="171"/>
      <c r="C42" s="172"/>
      <c r="D42" s="170"/>
      <c r="E42" s="173" t="s">
        <v>287</v>
      </c>
      <c r="F42" s="170"/>
      <c r="G42" s="357" t="s">
        <v>288</v>
      </c>
      <c r="H42" s="357"/>
      <c r="I42" s="357"/>
      <c r="J42" s="357"/>
      <c r="K42" s="168"/>
    </row>
    <row r="43" spans="2:11" ht="15" customHeight="1" x14ac:dyDescent="0.2">
      <c r="B43" s="171"/>
      <c r="C43" s="172"/>
      <c r="D43" s="170"/>
      <c r="E43" s="173"/>
      <c r="F43" s="170"/>
      <c r="G43" s="357" t="s">
        <v>289</v>
      </c>
      <c r="H43" s="357"/>
      <c r="I43" s="357"/>
      <c r="J43" s="357"/>
      <c r="K43" s="168"/>
    </row>
    <row r="44" spans="2:11" ht="15" customHeight="1" x14ac:dyDescent="0.2">
      <c r="B44" s="171"/>
      <c r="C44" s="172"/>
      <c r="D44" s="170"/>
      <c r="E44" s="173" t="s">
        <v>290</v>
      </c>
      <c r="F44" s="170"/>
      <c r="G44" s="357" t="s">
        <v>291</v>
      </c>
      <c r="H44" s="357"/>
      <c r="I44" s="357"/>
      <c r="J44" s="357"/>
      <c r="K44" s="168"/>
    </row>
    <row r="45" spans="2:11" ht="15" customHeight="1" x14ac:dyDescent="0.2">
      <c r="B45" s="171"/>
      <c r="C45" s="172"/>
      <c r="D45" s="170"/>
      <c r="E45" s="173" t="s">
        <v>107</v>
      </c>
      <c r="F45" s="170"/>
      <c r="G45" s="357" t="s">
        <v>292</v>
      </c>
      <c r="H45" s="357"/>
      <c r="I45" s="357"/>
      <c r="J45" s="357"/>
      <c r="K45" s="168"/>
    </row>
    <row r="46" spans="2:11" ht="12.75" customHeight="1" x14ac:dyDescent="0.2">
      <c r="B46" s="171"/>
      <c r="C46" s="172"/>
      <c r="D46" s="170"/>
      <c r="E46" s="170"/>
      <c r="F46" s="170"/>
      <c r="G46" s="170"/>
      <c r="H46" s="170"/>
      <c r="I46" s="170"/>
      <c r="J46" s="170"/>
      <c r="K46" s="168"/>
    </row>
    <row r="47" spans="2:11" ht="15" customHeight="1" x14ac:dyDescent="0.2">
      <c r="B47" s="171"/>
      <c r="C47" s="172"/>
      <c r="D47" s="357" t="s">
        <v>293</v>
      </c>
      <c r="E47" s="357"/>
      <c r="F47" s="357"/>
      <c r="G47" s="357"/>
      <c r="H47" s="357"/>
      <c r="I47" s="357"/>
      <c r="J47" s="357"/>
      <c r="K47" s="168"/>
    </row>
    <row r="48" spans="2:11" ht="15" customHeight="1" x14ac:dyDescent="0.2">
      <c r="B48" s="171"/>
      <c r="C48" s="172"/>
      <c r="D48" s="172"/>
      <c r="E48" s="357" t="s">
        <v>294</v>
      </c>
      <c r="F48" s="357"/>
      <c r="G48" s="357"/>
      <c r="H48" s="357"/>
      <c r="I48" s="357"/>
      <c r="J48" s="357"/>
      <c r="K48" s="168"/>
    </row>
    <row r="49" spans="2:11" ht="15" customHeight="1" x14ac:dyDescent="0.2">
      <c r="B49" s="171"/>
      <c r="C49" s="172"/>
      <c r="D49" s="172"/>
      <c r="E49" s="357" t="s">
        <v>295</v>
      </c>
      <c r="F49" s="357"/>
      <c r="G49" s="357"/>
      <c r="H49" s="357"/>
      <c r="I49" s="357"/>
      <c r="J49" s="357"/>
      <c r="K49" s="168"/>
    </row>
    <row r="50" spans="2:11" ht="15" customHeight="1" x14ac:dyDescent="0.2">
      <c r="B50" s="171"/>
      <c r="C50" s="172"/>
      <c r="D50" s="172"/>
      <c r="E50" s="357" t="s">
        <v>296</v>
      </c>
      <c r="F50" s="357"/>
      <c r="G50" s="357"/>
      <c r="H50" s="357"/>
      <c r="I50" s="357"/>
      <c r="J50" s="357"/>
      <c r="K50" s="168"/>
    </row>
    <row r="51" spans="2:11" ht="15" customHeight="1" x14ac:dyDescent="0.2">
      <c r="B51" s="171"/>
      <c r="C51" s="172"/>
      <c r="D51" s="357" t="s">
        <v>297</v>
      </c>
      <c r="E51" s="357"/>
      <c r="F51" s="357"/>
      <c r="G51" s="357"/>
      <c r="H51" s="357"/>
      <c r="I51" s="357"/>
      <c r="J51" s="357"/>
      <c r="K51" s="168"/>
    </row>
    <row r="52" spans="2:11" ht="25.5" customHeight="1" x14ac:dyDescent="0.3">
      <c r="B52" s="167"/>
      <c r="C52" s="358" t="s">
        <v>298</v>
      </c>
      <c r="D52" s="358"/>
      <c r="E52" s="358"/>
      <c r="F52" s="358"/>
      <c r="G52" s="358"/>
      <c r="H52" s="358"/>
      <c r="I52" s="358"/>
      <c r="J52" s="358"/>
      <c r="K52" s="168"/>
    </row>
    <row r="53" spans="2:11" ht="5.25" customHeight="1" x14ac:dyDescent="0.2">
      <c r="B53" s="167"/>
      <c r="C53" s="169"/>
      <c r="D53" s="169"/>
      <c r="E53" s="169"/>
      <c r="F53" s="169"/>
      <c r="G53" s="169"/>
      <c r="H53" s="169"/>
      <c r="I53" s="169"/>
      <c r="J53" s="169"/>
      <c r="K53" s="168"/>
    </row>
    <row r="54" spans="2:11" ht="15" customHeight="1" x14ac:dyDescent="0.2">
      <c r="B54" s="167"/>
      <c r="C54" s="357" t="s">
        <v>299</v>
      </c>
      <c r="D54" s="357"/>
      <c r="E54" s="357"/>
      <c r="F54" s="357"/>
      <c r="G54" s="357"/>
      <c r="H54" s="357"/>
      <c r="I54" s="357"/>
      <c r="J54" s="357"/>
      <c r="K54" s="168"/>
    </row>
    <row r="55" spans="2:11" ht="15" customHeight="1" x14ac:dyDescent="0.2">
      <c r="B55" s="167"/>
      <c r="C55" s="357" t="s">
        <v>300</v>
      </c>
      <c r="D55" s="357"/>
      <c r="E55" s="357"/>
      <c r="F55" s="357"/>
      <c r="G55" s="357"/>
      <c r="H55" s="357"/>
      <c r="I55" s="357"/>
      <c r="J55" s="357"/>
      <c r="K55" s="168"/>
    </row>
    <row r="56" spans="2:11" ht="12.75" customHeight="1" x14ac:dyDescent="0.2">
      <c r="B56" s="167"/>
      <c r="C56" s="170"/>
      <c r="D56" s="170"/>
      <c r="E56" s="170"/>
      <c r="F56" s="170"/>
      <c r="G56" s="170"/>
      <c r="H56" s="170"/>
      <c r="I56" s="170"/>
      <c r="J56" s="170"/>
      <c r="K56" s="168"/>
    </row>
    <row r="57" spans="2:11" ht="15" customHeight="1" x14ac:dyDescent="0.2">
      <c r="B57" s="167"/>
      <c r="C57" s="357" t="s">
        <v>301</v>
      </c>
      <c r="D57" s="357"/>
      <c r="E57" s="357"/>
      <c r="F57" s="357"/>
      <c r="G57" s="357"/>
      <c r="H57" s="357"/>
      <c r="I57" s="357"/>
      <c r="J57" s="357"/>
      <c r="K57" s="168"/>
    </row>
    <row r="58" spans="2:11" ht="15" customHeight="1" x14ac:dyDescent="0.2">
      <c r="B58" s="167"/>
      <c r="C58" s="172"/>
      <c r="D58" s="357" t="s">
        <v>302</v>
      </c>
      <c r="E58" s="357"/>
      <c r="F58" s="357"/>
      <c r="G58" s="357"/>
      <c r="H58" s="357"/>
      <c r="I58" s="357"/>
      <c r="J58" s="357"/>
      <c r="K58" s="168"/>
    </row>
    <row r="59" spans="2:11" ht="15" customHeight="1" x14ac:dyDescent="0.2">
      <c r="B59" s="167"/>
      <c r="C59" s="172"/>
      <c r="D59" s="357" t="s">
        <v>303</v>
      </c>
      <c r="E59" s="357"/>
      <c r="F59" s="357"/>
      <c r="G59" s="357"/>
      <c r="H59" s="357"/>
      <c r="I59" s="357"/>
      <c r="J59" s="357"/>
      <c r="K59" s="168"/>
    </row>
    <row r="60" spans="2:11" ht="15" customHeight="1" x14ac:dyDescent="0.2">
      <c r="B60" s="167"/>
      <c r="C60" s="172"/>
      <c r="D60" s="357" t="s">
        <v>304</v>
      </c>
      <c r="E60" s="357"/>
      <c r="F60" s="357"/>
      <c r="G60" s="357"/>
      <c r="H60" s="357"/>
      <c r="I60" s="357"/>
      <c r="J60" s="357"/>
      <c r="K60" s="168"/>
    </row>
    <row r="61" spans="2:11" ht="15" customHeight="1" x14ac:dyDescent="0.2">
      <c r="B61" s="167"/>
      <c r="C61" s="172"/>
      <c r="D61" s="357" t="s">
        <v>305</v>
      </c>
      <c r="E61" s="357"/>
      <c r="F61" s="357"/>
      <c r="G61" s="357"/>
      <c r="H61" s="357"/>
      <c r="I61" s="357"/>
      <c r="J61" s="357"/>
      <c r="K61" s="168"/>
    </row>
    <row r="62" spans="2:11" ht="15" customHeight="1" x14ac:dyDescent="0.2">
      <c r="B62" s="167"/>
      <c r="C62" s="172"/>
      <c r="D62" s="359" t="s">
        <v>306</v>
      </c>
      <c r="E62" s="359"/>
      <c r="F62" s="359"/>
      <c r="G62" s="359"/>
      <c r="H62" s="359"/>
      <c r="I62" s="359"/>
      <c r="J62" s="359"/>
      <c r="K62" s="168"/>
    </row>
    <row r="63" spans="2:11" ht="15" customHeight="1" x14ac:dyDescent="0.2">
      <c r="B63" s="167"/>
      <c r="C63" s="172"/>
      <c r="D63" s="357" t="s">
        <v>307</v>
      </c>
      <c r="E63" s="357"/>
      <c r="F63" s="357"/>
      <c r="G63" s="357"/>
      <c r="H63" s="357"/>
      <c r="I63" s="357"/>
      <c r="J63" s="357"/>
      <c r="K63" s="168"/>
    </row>
    <row r="64" spans="2:11" ht="12.75" customHeight="1" x14ac:dyDescent="0.2">
      <c r="B64" s="167"/>
      <c r="C64" s="172"/>
      <c r="D64" s="172"/>
      <c r="E64" s="175"/>
      <c r="F64" s="172"/>
      <c r="G64" s="172"/>
      <c r="H64" s="172"/>
      <c r="I64" s="172"/>
      <c r="J64" s="172"/>
      <c r="K64" s="168"/>
    </row>
    <row r="65" spans="2:11" ht="15" customHeight="1" x14ac:dyDescent="0.2">
      <c r="B65" s="167"/>
      <c r="C65" s="172"/>
      <c r="D65" s="357" t="s">
        <v>308</v>
      </c>
      <c r="E65" s="357"/>
      <c r="F65" s="357"/>
      <c r="G65" s="357"/>
      <c r="H65" s="357"/>
      <c r="I65" s="357"/>
      <c r="J65" s="357"/>
      <c r="K65" s="168"/>
    </row>
    <row r="66" spans="2:11" ht="15" customHeight="1" x14ac:dyDescent="0.2">
      <c r="B66" s="167"/>
      <c r="C66" s="172"/>
      <c r="D66" s="359" t="s">
        <v>309</v>
      </c>
      <c r="E66" s="359"/>
      <c r="F66" s="359"/>
      <c r="G66" s="359"/>
      <c r="H66" s="359"/>
      <c r="I66" s="359"/>
      <c r="J66" s="359"/>
      <c r="K66" s="168"/>
    </row>
    <row r="67" spans="2:11" ht="15" customHeight="1" x14ac:dyDescent="0.2">
      <c r="B67" s="167"/>
      <c r="C67" s="172"/>
      <c r="D67" s="357" t="s">
        <v>310</v>
      </c>
      <c r="E67" s="357"/>
      <c r="F67" s="357"/>
      <c r="G67" s="357"/>
      <c r="H67" s="357"/>
      <c r="I67" s="357"/>
      <c r="J67" s="357"/>
      <c r="K67" s="168"/>
    </row>
    <row r="68" spans="2:11" ht="15" customHeight="1" x14ac:dyDescent="0.2">
      <c r="B68" s="167"/>
      <c r="C68" s="172"/>
      <c r="D68" s="357" t="s">
        <v>311</v>
      </c>
      <c r="E68" s="357"/>
      <c r="F68" s="357"/>
      <c r="G68" s="357"/>
      <c r="H68" s="357"/>
      <c r="I68" s="357"/>
      <c r="J68" s="357"/>
      <c r="K68" s="168"/>
    </row>
    <row r="69" spans="2:11" ht="15" customHeight="1" x14ac:dyDescent="0.2">
      <c r="B69" s="167"/>
      <c r="C69" s="172"/>
      <c r="D69" s="357" t="s">
        <v>312</v>
      </c>
      <c r="E69" s="357"/>
      <c r="F69" s="357"/>
      <c r="G69" s="357"/>
      <c r="H69" s="357"/>
      <c r="I69" s="357"/>
      <c r="J69" s="357"/>
      <c r="K69" s="168"/>
    </row>
    <row r="70" spans="2:11" ht="15" customHeight="1" x14ac:dyDescent="0.2">
      <c r="B70" s="167"/>
      <c r="C70" s="172"/>
      <c r="D70" s="357" t="s">
        <v>313</v>
      </c>
      <c r="E70" s="357"/>
      <c r="F70" s="357"/>
      <c r="G70" s="357"/>
      <c r="H70" s="357"/>
      <c r="I70" s="357"/>
      <c r="J70" s="357"/>
      <c r="K70" s="168"/>
    </row>
    <row r="71" spans="2:11" ht="12.75" customHeight="1" x14ac:dyDescent="0.2">
      <c r="B71" s="176"/>
      <c r="C71" s="177"/>
      <c r="D71" s="177"/>
      <c r="E71" s="177"/>
      <c r="F71" s="177"/>
      <c r="G71" s="177"/>
      <c r="H71" s="177"/>
      <c r="I71" s="177"/>
      <c r="J71" s="177"/>
      <c r="K71" s="178"/>
    </row>
    <row r="72" spans="2:11" ht="18.75" customHeight="1" x14ac:dyDescent="0.2">
      <c r="B72" s="179"/>
      <c r="C72" s="179"/>
      <c r="D72" s="179"/>
      <c r="E72" s="179"/>
      <c r="F72" s="179"/>
      <c r="G72" s="179"/>
      <c r="H72" s="179"/>
      <c r="I72" s="179"/>
      <c r="J72" s="179"/>
      <c r="K72" s="180"/>
    </row>
    <row r="73" spans="2:11" ht="18.75" customHeight="1" x14ac:dyDescent="0.2">
      <c r="B73" s="180"/>
      <c r="C73" s="180"/>
      <c r="D73" s="180"/>
      <c r="E73" s="180"/>
      <c r="F73" s="180"/>
      <c r="G73" s="180"/>
      <c r="H73" s="180"/>
      <c r="I73" s="180"/>
      <c r="J73" s="180"/>
      <c r="K73" s="180"/>
    </row>
    <row r="74" spans="2:11" ht="7.5" customHeight="1" x14ac:dyDescent="0.2">
      <c r="B74" s="181"/>
      <c r="C74" s="182"/>
      <c r="D74" s="182"/>
      <c r="E74" s="182"/>
      <c r="F74" s="182"/>
      <c r="G74" s="182"/>
      <c r="H74" s="182"/>
      <c r="I74" s="182"/>
      <c r="J74" s="182"/>
      <c r="K74" s="183"/>
    </row>
    <row r="75" spans="2:11" ht="45" customHeight="1" x14ac:dyDescent="0.2">
      <c r="B75" s="184"/>
      <c r="C75" s="360" t="s">
        <v>314</v>
      </c>
      <c r="D75" s="360"/>
      <c r="E75" s="360"/>
      <c r="F75" s="360"/>
      <c r="G75" s="360"/>
      <c r="H75" s="360"/>
      <c r="I75" s="360"/>
      <c r="J75" s="360"/>
      <c r="K75" s="185"/>
    </row>
    <row r="76" spans="2:11" ht="17.25" customHeight="1" x14ac:dyDescent="0.2">
      <c r="B76" s="184"/>
      <c r="C76" s="186" t="s">
        <v>315</v>
      </c>
      <c r="D76" s="186"/>
      <c r="E76" s="186"/>
      <c r="F76" s="186" t="s">
        <v>316</v>
      </c>
      <c r="G76" s="187"/>
      <c r="H76" s="186" t="s">
        <v>57</v>
      </c>
      <c r="I76" s="186" t="s">
        <v>60</v>
      </c>
      <c r="J76" s="186" t="s">
        <v>317</v>
      </c>
      <c r="K76" s="185"/>
    </row>
    <row r="77" spans="2:11" ht="17.25" customHeight="1" x14ac:dyDescent="0.2">
      <c r="B77" s="184"/>
      <c r="C77" s="188" t="s">
        <v>318</v>
      </c>
      <c r="D77" s="188"/>
      <c r="E77" s="188"/>
      <c r="F77" s="189" t="s">
        <v>319</v>
      </c>
      <c r="G77" s="190"/>
      <c r="H77" s="188"/>
      <c r="I77" s="188"/>
      <c r="J77" s="188" t="s">
        <v>320</v>
      </c>
      <c r="K77" s="185"/>
    </row>
    <row r="78" spans="2:11" ht="5.25" customHeight="1" x14ac:dyDescent="0.2">
      <c r="B78" s="184"/>
      <c r="C78" s="191"/>
      <c r="D78" s="191"/>
      <c r="E78" s="191"/>
      <c r="F78" s="191"/>
      <c r="G78" s="192"/>
      <c r="H78" s="191"/>
      <c r="I78" s="191"/>
      <c r="J78" s="191"/>
      <c r="K78" s="185"/>
    </row>
    <row r="79" spans="2:11" ht="15" customHeight="1" x14ac:dyDescent="0.2">
      <c r="B79" s="184"/>
      <c r="C79" s="173" t="s">
        <v>56</v>
      </c>
      <c r="D79" s="191"/>
      <c r="E79" s="191"/>
      <c r="F79" s="193" t="s">
        <v>321</v>
      </c>
      <c r="G79" s="192"/>
      <c r="H79" s="173" t="s">
        <v>322</v>
      </c>
      <c r="I79" s="173" t="s">
        <v>323</v>
      </c>
      <c r="J79" s="173">
        <v>20</v>
      </c>
      <c r="K79" s="185"/>
    </row>
    <row r="80" spans="2:11" ht="15" customHeight="1" x14ac:dyDescent="0.2">
      <c r="B80" s="184"/>
      <c r="C80" s="173" t="s">
        <v>324</v>
      </c>
      <c r="D80" s="173"/>
      <c r="E80" s="173"/>
      <c r="F80" s="193" t="s">
        <v>321</v>
      </c>
      <c r="G80" s="192"/>
      <c r="H80" s="173" t="s">
        <v>325</v>
      </c>
      <c r="I80" s="173" t="s">
        <v>323</v>
      </c>
      <c r="J80" s="173">
        <v>120</v>
      </c>
      <c r="K80" s="185"/>
    </row>
    <row r="81" spans="2:11" ht="15" customHeight="1" x14ac:dyDescent="0.2">
      <c r="B81" s="194"/>
      <c r="C81" s="173" t="s">
        <v>326</v>
      </c>
      <c r="D81" s="173"/>
      <c r="E81" s="173"/>
      <c r="F81" s="193" t="s">
        <v>327</v>
      </c>
      <c r="G81" s="192"/>
      <c r="H81" s="173" t="s">
        <v>328</v>
      </c>
      <c r="I81" s="173" t="s">
        <v>323</v>
      </c>
      <c r="J81" s="173">
        <v>50</v>
      </c>
      <c r="K81" s="185"/>
    </row>
    <row r="82" spans="2:11" ht="15" customHeight="1" x14ac:dyDescent="0.2">
      <c r="B82" s="194"/>
      <c r="C82" s="173" t="s">
        <v>329</v>
      </c>
      <c r="D82" s="173"/>
      <c r="E82" s="173"/>
      <c r="F82" s="193" t="s">
        <v>321</v>
      </c>
      <c r="G82" s="192"/>
      <c r="H82" s="173" t="s">
        <v>330</v>
      </c>
      <c r="I82" s="173" t="s">
        <v>331</v>
      </c>
      <c r="J82" s="173"/>
      <c r="K82" s="185"/>
    </row>
    <row r="83" spans="2:11" ht="15" customHeight="1" x14ac:dyDescent="0.2">
      <c r="B83" s="194"/>
      <c r="C83" s="195" t="s">
        <v>332</v>
      </c>
      <c r="D83" s="195"/>
      <c r="E83" s="195"/>
      <c r="F83" s="196" t="s">
        <v>327</v>
      </c>
      <c r="G83" s="195"/>
      <c r="H83" s="195" t="s">
        <v>333</v>
      </c>
      <c r="I83" s="195" t="s">
        <v>323</v>
      </c>
      <c r="J83" s="195">
        <v>15</v>
      </c>
      <c r="K83" s="185"/>
    </row>
    <row r="84" spans="2:11" ht="15" customHeight="1" x14ac:dyDescent="0.2">
      <c r="B84" s="194"/>
      <c r="C84" s="195" t="s">
        <v>334</v>
      </c>
      <c r="D84" s="195"/>
      <c r="E84" s="195"/>
      <c r="F84" s="196" t="s">
        <v>327</v>
      </c>
      <c r="G84" s="195"/>
      <c r="H84" s="195" t="s">
        <v>335</v>
      </c>
      <c r="I84" s="195" t="s">
        <v>323</v>
      </c>
      <c r="J84" s="195">
        <v>15</v>
      </c>
      <c r="K84" s="185"/>
    </row>
    <row r="85" spans="2:11" ht="15" customHeight="1" x14ac:dyDescent="0.2">
      <c r="B85" s="194"/>
      <c r="C85" s="195" t="s">
        <v>336</v>
      </c>
      <c r="D85" s="195"/>
      <c r="E85" s="195"/>
      <c r="F85" s="196" t="s">
        <v>327</v>
      </c>
      <c r="G85" s="195"/>
      <c r="H85" s="195" t="s">
        <v>337</v>
      </c>
      <c r="I85" s="195" t="s">
        <v>323</v>
      </c>
      <c r="J85" s="195">
        <v>20</v>
      </c>
      <c r="K85" s="185"/>
    </row>
    <row r="86" spans="2:11" ht="15" customHeight="1" x14ac:dyDescent="0.2">
      <c r="B86" s="194"/>
      <c r="C86" s="195" t="s">
        <v>338</v>
      </c>
      <c r="D86" s="195"/>
      <c r="E86" s="195"/>
      <c r="F86" s="196" t="s">
        <v>327</v>
      </c>
      <c r="G86" s="195"/>
      <c r="H86" s="195" t="s">
        <v>339</v>
      </c>
      <c r="I86" s="195" t="s">
        <v>323</v>
      </c>
      <c r="J86" s="195">
        <v>20</v>
      </c>
      <c r="K86" s="185"/>
    </row>
    <row r="87" spans="2:11" ht="15" customHeight="1" x14ac:dyDescent="0.2">
      <c r="B87" s="194"/>
      <c r="C87" s="173" t="s">
        <v>340</v>
      </c>
      <c r="D87" s="173"/>
      <c r="E87" s="173"/>
      <c r="F87" s="193" t="s">
        <v>327</v>
      </c>
      <c r="G87" s="192"/>
      <c r="H87" s="173" t="s">
        <v>341</v>
      </c>
      <c r="I87" s="173" t="s">
        <v>323</v>
      </c>
      <c r="J87" s="173">
        <v>50</v>
      </c>
      <c r="K87" s="185"/>
    </row>
    <row r="88" spans="2:11" ht="15" customHeight="1" x14ac:dyDescent="0.2">
      <c r="B88" s="194"/>
      <c r="C88" s="173" t="s">
        <v>342</v>
      </c>
      <c r="D88" s="173"/>
      <c r="E88" s="173"/>
      <c r="F88" s="193" t="s">
        <v>327</v>
      </c>
      <c r="G88" s="192"/>
      <c r="H88" s="173" t="s">
        <v>343</v>
      </c>
      <c r="I88" s="173" t="s">
        <v>323</v>
      </c>
      <c r="J88" s="173">
        <v>20</v>
      </c>
      <c r="K88" s="185"/>
    </row>
    <row r="89" spans="2:11" ht="15" customHeight="1" x14ac:dyDescent="0.2">
      <c r="B89" s="194"/>
      <c r="C89" s="173" t="s">
        <v>344</v>
      </c>
      <c r="D89" s="173"/>
      <c r="E89" s="173"/>
      <c r="F89" s="193" t="s">
        <v>327</v>
      </c>
      <c r="G89" s="192"/>
      <c r="H89" s="173" t="s">
        <v>345</v>
      </c>
      <c r="I89" s="173" t="s">
        <v>323</v>
      </c>
      <c r="J89" s="173">
        <v>20</v>
      </c>
      <c r="K89" s="185"/>
    </row>
    <row r="90" spans="2:11" ht="15" customHeight="1" x14ac:dyDescent="0.2">
      <c r="B90" s="194"/>
      <c r="C90" s="173" t="s">
        <v>346</v>
      </c>
      <c r="D90" s="173"/>
      <c r="E90" s="173"/>
      <c r="F90" s="193" t="s">
        <v>327</v>
      </c>
      <c r="G90" s="192"/>
      <c r="H90" s="173" t="s">
        <v>347</v>
      </c>
      <c r="I90" s="173" t="s">
        <v>323</v>
      </c>
      <c r="J90" s="173">
        <v>50</v>
      </c>
      <c r="K90" s="185"/>
    </row>
    <row r="91" spans="2:11" ht="15" customHeight="1" x14ac:dyDescent="0.2">
      <c r="B91" s="194"/>
      <c r="C91" s="173" t="s">
        <v>348</v>
      </c>
      <c r="D91" s="173"/>
      <c r="E91" s="173"/>
      <c r="F91" s="193" t="s">
        <v>327</v>
      </c>
      <c r="G91" s="192"/>
      <c r="H91" s="173" t="s">
        <v>348</v>
      </c>
      <c r="I91" s="173" t="s">
        <v>323</v>
      </c>
      <c r="J91" s="173">
        <v>50</v>
      </c>
      <c r="K91" s="185"/>
    </row>
    <row r="92" spans="2:11" ht="15" customHeight="1" x14ac:dyDescent="0.2">
      <c r="B92" s="194"/>
      <c r="C92" s="173" t="s">
        <v>349</v>
      </c>
      <c r="D92" s="173"/>
      <c r="E92" s="173"/>
      <c r="F92" s="193" t="s">
        <v>327</v>
      </c>
      <c r="G92" s="192"/>
      <c r="H92" s="173" t="s">
        <v>350</v>
      </c>
      <c r="I92" s="173" t="s">
        <v>323</v>
      </c>
      <c r="J92" s="173">
        <v>255</v>
      </c>
      <c r="K92" s="185"/>
    </row>
    <row r="93" spans="2:11" ht="15" customHeight="1" x14ac:dyDescent="0.2">
      <c r="B93" s="194"/>
      <c r="C93" s="173" t="s">
        <v>351</v>
      </c>
      <c r="D93" s="173"/>
      <c r="E93" s="173"/>
      <c r="F93" s="193" t="s">
        <v>321</v>
      </c>
      <c r="G93" s="192"/>
      <c r="H93" s="173" t="s">
        <v>352</v>
      </c>
      <c r="I93" s="173" t="s">
        <v>353</v>
      </c>
      <c r="J93" s="173"/>
      <c r="K93" s="185"/>
    </row>
    <row r="94" spans="2:11" ht="15" customHeight="1" x14ac:dyDescent="0.2">
      <c r="B94" s="194"/>
      <c r="C94" s="173" t="s">
        <v>354</v>
      </c>
      <c r="D94" s="173"/>
      <c r="E94" s="173"/>
      <c r="F94" s="193" t="s">
        <v>321</v>
      </c>
      <c r="G94" s="192"/>
      <c r="H94" s="173" t="s">
        <v>355</v>
      </c>
      <c r="I94" s="173" t="s">
        <v>356</v>
      </c>
      <c r="J94" s="173"/>
      <c r="K94" s="185"/>
    </row>
    <row r="95" spans="2:11" ht="15" customHeight="1" x14ac:dyDescent="0.2">
      <c r="B95" s="194"/>
      <c r="C95" s="173" t="s">
        <v>357</v>
      </c>
      <c r="D95" s="173"/>
      <c r="E95" s="173"/>
      <c r="F95" s="193" t="s">
        <v>321</v>
      </c>
      <c r="G95" s="192"/>
      <c r="H95" s="173" t="s">
        <v>357</v>
      </c>
      <c r="I95" s="173" t="s">
        <v>356</v>
      </c>
      <c r="J95" s="173"/>
      <c r="K95" s="185"/>
    </row>
    <row r="96" spans="2:11" ht="15" customHeight="1" x14ac:dyDescent="0.2">
      <c r="B96" s="194"/>
      <c r="C96" s="173" t="s">
        <v>41</v>
      </c>
      <c r="D96" s="173"/>
      <c r="E96" s="173"/>
      <c r="F96" s="193" t="s">
        <v>321</v>
      </c>
      <c r="G96" s="192"/>
      <c r="H96" s="173" t="s">
        <v>358</v>
      </c>
      <c r="I96" s="173" t="s">
        <v>356</v>
      </c>
      <c r="J96" s="173"/>
      <c r="K96" s="185"/>
    </row>
    <row r="97" spans="2:11" ht="15" customHeight="1" x14ac:dyDescent="0.2">
      <c r="B97" s="194"/>
      <c r="C97" s="173" t="s">
        <v>51</v>
      </c>
      <c r="D97" s="173"/>
      <c r="E97" s="173"/>
      <c r="F97" s="193" t="s">
        <v>321</v>
      </c>
      <c r="G97" s="192"/>
      <c r="H97" s="173" t="s">
        <v>359</v>
      </c>
      <c r="I97" s="173" t="s">
        <v>356</v>
      </c>
      <c r="J97" s="173"/>
      <c r="K97" s="185"/>
    </row>
    <row r="98" spans="2:11" ht="15" customHeight="1" x14ac:dyDescent="0.2">
      <c r="B98" s="197"/>
      <c r="C98" s="198"/>
      <c r="D98" s="198"/>
      <c r="E98" s="198"/>
      <c r="F98" s="198"/>
      <c r="G98" s="198"/>
      <c r="H98" s="198"/>
      <c r="I98" s="198"/>
      <c r="J98" s="198"/>
      <c r="K98" s="199"/>
    </row>
    <row r="99" spans="2:11" ht="18.75" customHeight="1" x14ac:dyDescent="0.2">
      <c r="B99" s="200"/>
      <c r="C99" s="201"/>
      <c r="D99" s="201"/>
      <c r="E99" s="201"/>
      <c r="F99" s="201"/>
      <c r="G99" s="201"/>
      <c r="H99" s="201"/>
      <c r="I99" s="201"/>
      <c r="J99" s="201"/>
      <c r="K99" s="200"/>
    </row>
    <row r="100" spans="2:11" ht="18.75" customHeight="1" x14ac:dyDescent="0.2"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</row>
    <row r="101" spans="2:11" ht="7.5" customHeight="1" x14ac:dyDescent="0.2">
      <c r="B101" s="181"/>
      <c r="C101" s="182"/>
      <c r="D101" s="182"/>
      <c r="E101" s="182"/>
      <c r="F101" s="182"/>
      <c r="G101" s="182"/>
      <c r="H101" s="182"/>
      <c r="I101" s="182"/>
      <c r="J101" s="182"/>
      <c r="K101" s="183"/>
    </row>
    <row r="102" spans="2:11" ht="45" customHeight="1" x14ac:dyDescent="0.2">
      <c r="B102" s="184"/>
      <c r="C102" s="360" t="s">
        <v>360</v>
      </c>
      <c r="D102" s="360"/>
      <c r="E102" s="360"/>
      <c r="F102" s="360"/>
      <c r="G102" s="360"/>
      <c r="H102" s="360"/>
      <c r="I102" s="360"/>
      <c r="J102" s="360"/>
      <c r="K102" s="185"/>
    </row>
    <row r="103" spans="2:11" ht="17.25" customHeight="1" x14ac:dyDescent="0.2">
      <c r="B103" s="184"/>
      <c r="C103" s="186" t="s">
        <v>315</v>
      </c>
      <c r="D103" s="186"/>
      <c r="E103" s="186"/>
      <c r="F103" s="186" t="s">
        <v>316</v>
      </c>
      <c r="G103" s="187"/>
      <c r="H103" s="186" t="s">
        <v>57</v>
      </c>
      <c r="I103" s="186" t="s">
        <v>60</v>
      </c>
      <c r="J103" s="186" t="s">
        <v>317</v>
      </c>
      <c r="K103" s="185"/>
    </row>
    <row r="104" spans="2:11" ht="17.25" customHeight="1" x14ac:dyDescent="0.2">
      <c r="B104" s="184"/>
      <c r="C104" s="188" t="s">
        <v>318</v>
      </c>
      <c r="D104" s="188"/>
      <c r="E104" s="188"/>
      <c r="F104" s="189" t="s">
        <v>319</v>
      </c>
      <c r="G104" s="190"/>
      <c r="H104" s="188"/>
      <c r="I104" s="188"/>
      <c r="J104" s="188" t="s">
        <v>320</v>
      </c>
      <c r="K104" s="185"/>
    </row>
    <row r="105" spans="2:11" ht="5.25" customHeight="1" x14ac:dyDescent="0.2">
      <c r="B105" s="184"/>
      <c r="C105" s="186"/>
      <c r="D105" s="186"/>
      <c r="E105" s="186"/>
      <c r="F105" s="186"/>
      <c r="G105" s="202"/>
      <c r="H105" s="186"/>
      <c r="I105" s="186"/>
      <c r="J105" s="186"/>
      <c r="K105" s="185"/>
    </row>
    <row r="106" spans="2:11" ht="15" customHeight="1" x14ac:dyDescent="0.2">
      <c r="B106" s="184"/>
      <c r="C106" s="173" t="s">
        <v>56</v>
      </c>
      <c r="D106" s="191"/>
      <c r="E106" s="191"/>
      <c r="F106" s="193" t="s">
        <v>321</v>
      </c>
      <c r="G106" s="202"/>
      <c r="H106" s="173" t="s">
        <v>361</v>
      </c>
      <c r="I106" s="173" t="s">
        <v>323</v>
      </c>
      <c r="J106" s="173">
        <v>20</v>
      </c>
      <c r="K106" s="185"/>
    </row>
    <row r="107" spans="2:11" ht="15" customHeight="1" x14ac:dyDescent="0.2">
      <c r="B107" s="184"/>
      <c r="C107" s="173" t="s">
        <v>324</v>
      </c>
      <c r="D107" s="173"/>
      <c r="E107" s="173"/>
      <c r="F107" s="193" t="s">
        <v>321</v>
      </c>
      <c r="G107" s="173"/>
      <c r="H107" s="173" t="s">
        <v>361</v>
      </c>
      <c r="I107" s="173" t="s">
        <v>323</v>
      </c>
      <c r="J107" s="173">
        <v>120</v>
      </c>
      <c r="K107" s="185"/>
    </row>
    <row r="108" spans="2:11" ht="15" customHeight="1" x14ac:dyDescent="0.2">
      <c r="B108" s="194"/>
      <c r="C108" s="173" t="s">
        <v>326</v>
      </c>
      <c r="D108" s="173"/>
      <c r="E108" s="173"/>
      <c r="F108" s="193" t="s">
        <v>327</v>
      </c>
      <c r="G108" s="173"/>
      <c r="H108" s="173" t="s">
        <v>361</v>
      </c>
      <c r="I108" s="173" t="s">
        <v>323</v>
      </c>
      <c r="J108" s="173">
        <v>50</v>
      </c>
      <c r="K108" s="185"/>
    </row>
    <row r="109" spans="2:11" ht="15" customHeight="1" x14ac:dyDescent="0.2">
      <c r="B109" s="194"/>
      <c r="C109" s="173" t="s">
        <v>329</v>
      </c>
      <c r="D109" s="173"/>
      <c r="E109" s="173"/>
      <c r="F109" s="193" t="s">
        <v>321</v>
      </c>
      <c r="G109" s="173"/>
      <c r="H109" s="173" t="s">
        <v>361</v>
      </c>
      <c r="I109" s="173" t="s">
        <v>331</v>
      </c>
      <c r="J109" s="173"/>
      <c r="K109" s="185"/>
    </row>
    <row r="110" spans="2:11" ht="15" customHeight="1" x14ac:dyDescent="0.2">
      <c r="B110" s="194"/>
      <c r="C110" s="173" t="s">
        <v>340</v>
      </c>
      <c r="D110" s="173"/>
      <c r="E110" s="173"/>
      <c r="F110" s="193" t="s">
        <v>327</v>
      </c>
      <c r="G110" s="173"/>
      <c r="H110" s="173" t="s">
        <v>361</v>
      </c>
      <c r="I110" s="173" t="s">
        <v>323</v>
      </c>
      <c r="J110" s="173">
        <v>50</v>
      </c>
      <c r="K110" s="185"/>
    </row>
    <row r="111" spans="2:11" ht="15" customHeight="1" x14ac:dyDescent="0.2">
      <c r="B111" s="194"/>
      <c r="C111" s="173" t="s">
        <v>348</v>
      </c>
      <c r="D111" s="173"/>
      <c r="E111" s="173"/>
      <c r="F111" s="193" t="s">
        <v>327</v>
      </c>
      <c r="G111" s="173"/>
      <c r="H111" s="173" t="s">
        <v>361</v>
      </c>
      <c r="I111" s="173" t="s">
        <v>323</v>
      </c>
      <c r="J111" s="173">
        <v>50</v>
      </c>
      <c r="K111" s="185"/>
    </row>
    <row r="112" spans="2:11" ht="15" customHeight="1" x14ac:dyDescent="0.2">
      <c r="B112" s="194"/>
      <c r="C112" s="173" t="s">
        <v>346</v>
      </c>
      <c r="D112" s="173"/>
      <c r="E112" s="173"/>
      <c r="F112" s="193" t="s">
        <v>327</v>
      </c>
      <c r="G112" s="173"/>
      <c r="H112" s="173" t="s">
        <v>361</v>
      </c>
      <c r="I112" s="173" t="s">
        <v>323</v>
      </c>
      <c r="J112" s="173">
        <v>50</v>
      </c>
      <c r="K112" s="185"/>
    </row>
    <row r="113" spans="2:11" ht="15" customHeight="1" x14ac:dyDescent="0.2">
      <c r="B113" s="194"/>
      <c r="C113" s="173" t="s">
        <v>56</v>
      </c>
      <c r="D113" s="173"/>
      <c r="E113" s="173"/>
      <c r="F113" s="193" t="s">
        <v>321</v>
      </c>
      <c r="G113" s="173"/>
      <c r="H113" s="173" t="s">
        <v>362</v>
      </c>
      <c r="I113" s="173" t="s">
        <v>323</v>
      </c>
      <c r="J113" s="173">
        <v>20</v>
      </c>
      <c r="K113" s="185"/>
    </row>
    <row r="114" spans="2:11" ht="15" customHeight="1" x14ac:dyDescent="0.2">
      <c r="B114" s="194"/>
      <c r="C114" s="173" t="s">
        <v>363</v>
      </c>
      <c r="D114" s="173"/>
      <c r="E114" s="173"/>
      <c r="F114" s="193" t="s">
        <v>321</v>
      </c>
      <c r="G114" s="173"/>
      <c r="H114" s="173" t="s">
        <v>364</v>
      </c>
      <c r="I114" s="173" t="s">
        <v>323</v>
      </c>
      <c r="J114" s="173">
        <v>120</v>
      </c>
      <c r="K114" s="185"/>
    </row>
    <row r="115" spans="2:11" ht="15" customHeight="1" x14ac:dyDescent="0.2">
      <c r="B115" s="194"/>
      <c r="C115" s="173" t="s">
        <v>41</v>
      </c>
      <c r="D115" s="173"/>
      <c r="E115" s="173"/>
      <c r="F115" s="193" t="s">
        <v>321</v>
      </c>
      <c r="G115" s="173"/>
      <c r="H115" s="173" t="s">
        <v>365</v>
      </c>
      <c r="I115" s="173" t="s">
        <v>356</v>
      </c>
      <c r="J115" s="173"/>
      <c r="K115" s="185"/>
    </row>
    <row r="116" spans="2:11" ht="15" customHeight="1" x14ac:dyDescent="0.2">
      <c r="B116" s="194"/>
      <c r="C116" s="173" t="s">
        <v>51</v>
      </c>
      <c r="D116" s="173"/>
      <c r="E116" s="173"/>
      <c r="F116" s="193" t="s">
        <v>321</v>
      </c>
      <c r="G116" s="173"/>
      <c r="H116" s="173" t="s">
        <v>366</v>
      </c>
      <c r="I116" s="173" t="s">
        <v>356</v>
      </c>
      <c r="J116" s="173"/>
      <c r="K116" s="185"/>
    </row>
    <row r="117" spans="2:11" ht="15" customHeight="1" x14ac:dyDescent="0.2">
      <c r="B117" s="194"/>
      <c r="C117" s="173" t="s">
        <v>60</v>
      </c>
      <c r="D117" s="173"/>
      <c r="E117" s="173"/>
      <c r="F117" s="193" t="s">
        <v>321</v>
      </c>
      <c r="G117" s="173"/>
      <c r="H117" s="173" t="s">
        <v>367</v>
      </c>
      <c r="I117" s="173" t="s">
        <v>368</v>
      </c>
      <c r="J117" s="173"/>
      <c r="K117" s="185"/>
    </row>
    <row r="118" spans="2:11" ht="15" customHeight="1" x14ac:dyDescent="0.2">
      <c r="B118" s="197"/>
      <c r="C118" s="203"/>
      <c r="D118" s="203"/>
      <c r="E118" s="203"/>
      <c r="F118" s="203"/>
      <c r="G118" s="203"/>
      <c r="H118" s="203"/>
      <c r="I118" s="203"/>
      <c r="J118" s="203"/>
      <c r="K118" s="199"/>
    </row>
    <row r="119" spans="2:11" ht="18.75" customHeight="1" x14ac:dyDescent="0.2">
      <c r="B119" s="204"/>
      <c r="C119" s="170"/>
      <c r="D119" s="170"/>
      <c r="E119" s="170"/>
      <c r="F119" s="205"/>
      <c r="G119" s="170"/>
      <c r="H119" s="170"/>
      <c r="I119" s="170"/>
      <c r="J119" s="170"/>
      <c r="K119" s="204"/>
    </row>
    <row r="120" spans="2:11" ht="18.75" customHeight="1" x14ac:dyDescent="0.2"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</row>
    <row r="121" spans="2:11" ht="7.5" customHeight="1" x14ac:dyDescent="0.2">
      <c r="B121" s="206"/>
      <c r="C121" s="207"/>
      <c r="D121" s="207"/>
      <c r="E121" s="207"/>
      <c r="F121" s="207"/>
      <c r="G121" s="207"/>
      <c r="H121" s="207"/>
      <c r="I121" s="207"/>
      <c r="J121" s="207"/>
      <c r="K121" s="208"/>
    </row>
    <row r="122" spans="2:11" ht="45" customHeight="1" x14ac:dyDescent="0.2">
      <c r="B122" s="209"/>
      <c r="C122" s="356" t="s">
        <v>369</v>
      </c>
      <c r="D122" s="356"/>
      <c r="E122" s="356"/>
      <c r="F122" s="356"/>
      <c r="G122" s="356"/>
      <c r="H122" s="356"/>
      <c r="I122" s="356"/>
      <c r="J122" s="356"/>
      <c r="K122" s="210"/>
    </row>
    <row r="123" spans="2:11" ht="17.25" customHeight="1" x14ac:dyDescent="0.2">
      <c r="B123" s="211"/>
      <c r="C123" s="186" t="s">
        <v>315</v>
      </c>
      <c r="D123" s="186"/>
      <c r="E123" s="186"/>
      <c r="F123" s="186" t="s">
        <v>316</v>
      </c>
      <c r="G123" s="187"/>
      <c r="H123" s="186" t="s">
        <v>57</v>
      </c>
      <c r="I123" s="186" t="s">
        <v>60</v>
      </c>
      <c r="J123" s="186" t="s">
        <v>317</v>
      </c>
      <c r="K123" s="212"/>
    </row>
    <row r="124" spans="2:11" ht="17.25" customHeight="1" x14ac:dyDescent="0.2">
      <c r="B124" s="211"/>
      <c r="C124" s="188" t="s">
        <v>318</v>
      </c>
      <c r="D124" s="188"/>
      <c r="E124" s="188"/>
      <c r="F124" s="189" t="s">
        <v>319</v>
      </c>
      <c r="G124" s="190"/>
      <c r="H124" s="188"/>
      <c r="I124" s="188"/>
      <c r="J124" s="188" t="s">
        <v>320</v>
      </c>
      <c r="K124" s="212"/>
    </row>
    <row r="125" spans="2:11" ht="5.25" customHeight="1" x14ac:dyDescent="0.2">
      <c r="B125" s="213"/>
      <c r="C125" s="191"/>
      <c r="D125" s="191"/>
      <c r="E125" s="191"/>
      <c r="F125" s="191"/>
      <c r="G125" s="173"/>
      <c r="H125" s="191"/>
      <c r="I125" s="191"/>
      <c r="J125" s="191"/>
      <c r="K125" s="214"/>
    </row>
    <row r="126" spans="2:11" ht="15" customHeight="1" x14ac:dyDescent="0.2">
      <c r="B126" s="213"/>
      <c r="C126" s="173" t="s">
        <v>324</v>
      </c>
      <c r="D126" s="191"/>
      <c r="E126" s="191"/>
      <c r="F126" s="193" t="s">
        <v>321</v>
      </c>
      <c r="G126" s="173"/>
      <c r="H126" s="173" t="s">
        <v>361</v>
      </c>
      <c r="I126" s="173" t="s">
        <v>323</v>
      </c>
      <c r="J126" s="173">
        <v>120</v>
      </c>
      <c r="K126" s="215"/>
    </row>
    <row r="127" spans="2:11" ht="15" customHeight="1" x14ac:dyDescent="0.2">
      <c r="B127" s="213"/>
      <c r="C127" s="173" t="s">
        <v>370</v>
      </c>
      <c r="D127" s="173"/>
      <c r="E127" s="173"/>
      <c r="F127" s="193" t="s">
        <v>321</v>
      </c>
      <c r="G127" s="173"/>
      <c r="H127" s="173" t="s">
        <v>371</v>
      </c>
      <c r="I127" s="173" t="s">
        <v>323</v>
      </c>
      <c r="J127" s="173" t="s">
        <v>372</v>
      </c>
      <c r="K127" s="215"/>
    </row>
    <row r="128" spans="2:11" ht="15" customHeight="1" x14ac:dyDescent="0.2">
      <c r="B128" s="213"/>
      <c r="C128" s="173" t="s">
        <v>269</v>
      </c>
      <c r="D128" s="173"/>
      <c r="E128" s="173"/>
      <c r="F128" s="193" t="s">
        <v>321</v>
      </c>
      <c r="G128" s="173"/>
      <c r="H128" s="173" t="s">
        <v>373</v>
      </c>
      <c r="I128" s="173" t="s">
        <v>323</v>
      </c>
      <c r="J128" s="173" t="s">
        <v>372</v>
      </c>
      <c r="K128" s="215"/>
    </row>
    <row r="129" spans="2:11" ht="15" customHeight="1" x14ac:dyDescent="0.2">
      <c r="B129" s="213"/>
      <c r="C129" s="173" t="s">
        <v>332</v>
      </c>
      <c r="D129" s="173"/>
      <c r="E129" s="173"/>
      <c r="F129" s="193" t="s">
        <v>327</v>
      </c>
      <c r="G129" s="173"/>
      <c r="H129" s="173" t="s">
        <v>333</v>
      </c>
      <c r="I129" s="173" t="s">
        <v>323</v>
      </c>
      <c r="J129" s="173">
        <v>15</v>
      </c>
      <c r="K129" s="215"/>
    </row>
    <row r="130" spans="2:11" ht="15" customHeight="1" x14ac:dyDescent="0.2">
      <c r="B130" s="213"/>
      <c r="C130" s="195" t="s">
        <v>334</v>
      </c>
      <c r="D130" s="195"/>
      <c r="E130" s="195"/>
      <c r="F130" s="196" t="s">
        <v>327</v>
      </c>
      <c r="G130" s="195"/>
      <c r="H130" s="195" t="s">
        <v>335</v>
      </c>
      <c r="I130" s="195" t="s">
        <v>323</v>
      </c>
      <c r="J130" s="195">
        <v>15</v>
      </c>
      <c r="K130" s="215"/>
    </row>
    <row r="131" spans="2:11" ht="15" customHeight="1" x14ac:dyDescent="0.2">
      <c r="B131" s="213"/>
      <c r="C131" s="195" t="s">
        <v>336</v>
      </c>
      <c r="D131" s="195"/>
      <c r="E131" s="195"/>
      <c r="F131" s="196" t="s">
        <v>327</v>
      </c>
      <c r="G131" s="195"/>
      <c r="H131" s="195" t="s">
        <v>337</v>
      </c>
      <c r="I131" s="195" t="s">
        <v>323</v>
      </c>
      <c r="J131" s="195">
        <v>20</v>
      </c>
      <c r="K131" s="215"/>
    </row>
    <row r="132" spans="2:11" ht="15" customHeight="1" x14ac:dyDescent="0.2">
      <c r="B132" s="213"/>
      <c r="C132" s="195" t="s">
        <v>338</v>
      </c>
      <c r="D132" s="195"/>
      <c r="E132" s="195"/>
      <c r="F132" s="196" t="s">
        <v>327</v>
      </c>
      <c r="G132" s="195"/>
      <c r="H132" s="195" t="s">
        <v>339</v>
      </c>
      <c r="I132" s="195" t="s">
        <v>323</v>
      </c>
      <c r="J132" s="195">
        <v>20</v>
      </c>
      <c r="K132" s="215"/>
    </row>
    <row r="133" spans="2:11" ht="15" customHeight="1" x14ac:dyDescent="0.2">
      <c r="B133" s="213"/>
      <c r="C133" s="173" t="s">
        <v>326</v>
      </c>
      <c r="D133" s="173"/>
      <c r="E133" s="173"/>
      <c r="F133" s="193" t="s">
        <v>327</v>
      </c>
      <c r="G133" s="173"/>
      <c r="H133" s="173" t="s">
        <v>361</v>
      </c>
      <c r="I133" s="173" t="s">
        <v>323</v>
      </c>
      <c r="J133" s="173">
        <v>50</v>
      </c>
      <c r="K133" s="215"/>
    </row>
    <row r="134" spans="2:11" ht="15" customHeight="1" x14ac:dyDescent="0.2">
      <c r="B134" s="213"/>
      <c r="C134" s="173" t="s">
        <v>340</v>
      </c>
      <c r="D134" s="173"/>
      <c r="E134" s="173"/>
      <c r="F134" s="193" t="s">
        <v>327</v>
      </c>
      <c r="G134" s="173"/>
      <c r="H134" s="173" t="s">
        <v>361</v>
      </c>
      <c r="I134" s="173" t="s">
        <v>323</v>
      </c>
      <c r="J134" s="173">
        <v>50</v>
      </c>
      <c r="K134" s="215"/>
    </row>
    <row r="135" spans="2:11" ht="15" customHeight="1" x14ac:dyDescent="0.2">
      <c r="B135" s="213"/>
      <c r="C135" s="173" t="s">
        <v>346</v>
      </c>
      <c r="D135" s="173"/>
      <c r="E135" s="173"/>
      <c r="F135" s="193" t="s">
        <v>327</v>
      </c>
      <c r="G135" s="173"/>
      <c r="H135" s="173" t="s">
        <v>361</v>
      </c>
      <c r="I135" s="173" t="s">
        <v>323</v>
      </c>
      <c r="J135" s="173">
        <v>50</v>
      </c>
      <c r="K135" s="215"/>
    </row>
    <row r="136" spans="2:11" ht="15" customHeight="1" x14ac:dyDescent="0.2">
      <c r="B136" s="213"/>
      <c r="C136" s="173" t="s">
        <v>348</v>
      </c>
      <c r="D136" s="173"/>
      <c r="E136" s="173"/>
      <c r="F136" s="193" t="s">
        <v>327</v>
      </c>
      <c r="G136" s="173"/>
      <c r="H136" s="173" t="s">
        <v>361</v>
      </c>
      <c r="I136" s="173" t="s">
        <v>323</v>
      </c>
      <c r="J136" s="173">
        <v>50</v>
      </c>
      <c r="K136" s="215"/>
    </row>
    <row r="137" spans="2:11" ht="15" customHeight="1" x14ac:dyDescent="0.2">
      <c r="B137" s="213"/>
      <c r="C137" s="173" t="s">
        <v>349</v>
      </c>
      <c r="D137" s="173"/>
      <c r="E137" s="173"/>
      <c r="F137" s="193" t="s">
        <v>327</v>
      </c>
      <c r="G137" s="173"/>
      <c r="H137" s="173" t="s">
        <v>374</v>
      </c>
      <c r="I137" s="173" t="s">
        <v>323</v>
      </c>
      <c r="J137" s="173">
        <v>255</v>
      </c>
      <c r="K137" s="215"/>
    </row>
    <row r="138" spans="2:11" ht="15" customHeight="1" x14ac:dyDescent="0.2">
      <c r="B138" s="213"/>
      <c r="C138" s="173" t="s">
        <v>351</v>
      </c>
      <c r="D138" s="173"/>
      <c r="E138" s="173"/>
      <c r="F138" s="193" t="s">
        <v>321</v>
      </c>
      <c r="G138" s="173"/>
      <c r="H138" s="173" t="s">
        <v>375</v>
      </c>
      <c r="I138" s="173" t="s">
        <v>353</v>
      </c>
      <c r="J138" s="173"/>
      <c r="K138" s="215"/>
    </row>
    <row r="139" spans="2:11" ht="15" customHeight="1" x14ac:dyDescent="0.2">
      <c r="B139" s="213"/>
      <c r="C139" s="173" t="s">
        <v>354</v>
      </c>
      <c r="D139" s="173"/>
      <c r="E139" s="173"/>
      <c r="F139" s="193" t="s">
        <v>321</v>
      </c>
      <c r="G139" s="173"/>
      <c r="H139" s="173" t="s">
        <v>376</v>
      </c>
      <c r="I139" s="173" t="s">
        <v>356</v>
      </c>
      <c r="J139" s="173"/>
      <c r="K139" s="215"/>
    </row>
    <row r="140" spans="2:11" ht="15" customHeight="1" x14ac:dyDescent="0.2">
      <c r="B140" s="213"/>
      <c r="C140" s="173" t="s">
        <v>357</v>
      </c>
      <c r="D140" s="173"/>
      <c r="E140" s="173"/>
      <c r="F140" s="193" t="s">
        <v>321</v>
      </c>
      <c r="G140" s="173"/>
      <c r="H140" s="173" t="s">
        <v>357</v>
      </c>
      <c r="I140" s="173" t="s">
        <v>356</v>
      </c>
      <c r="J140" s="173"/>
      <c r="K140" s="215"/>
    </row>
    <row r="141" spans="2:11" ht="15" customHeight="1" x14ac:dyDescent="0.2">
      <c r="B141" s="213"/>
      <c r="C141" s="173" t="s">
        <v>41</v>
      </c>
      <c r="D141" s="173"/>
      <c r="E141" s="173"/>
      <c r="F141" s="193" t="s">
        <v>321</v>
      </c>
      <c r="G141" s="173"/>
      <c r="H141" s="173" t="s">
        <v>377</v>
      </c>
      <c r="I141" s="173" t="s">
        <v>356</v>
      </c>
      <c r="J141" s="173"/>
      <c r="K141" s="215"/>
    </row>
    <row r="142" spans="2:11" ht="15" customHeight="1" x14ac:dyDescent="0.2">
      <c r="B142" s="213"/>
      <c r="C142" s="173" t="s">
        <v>378</v>
      </c>
      <c r="D142" s="173"/>
      <c r="E142" s="173"/>
      <c r="F142" s="193" t="s">
        <v>321</v>
      </c>
      <c r="G142" s="173"/>
      <c r="H142" s="173" t="s">
        <v>379</v>
      </c>
      <c r="I142" s="173" t="s">
        <v>356</v>
      </c>
      <c r="J142" s="173"/>
      <c r="K142" s="215"/>
    </row>
    <row r="143" spans="2:11" ht="15" customHeight="1" x14ac:dyDescent="0.2">
      <c r="B143" s="216"/>
      <c r="C143" s="217"/>
      <c r="D143" s="217"/>
      <c r="E143" s="217"/>
      <c r="F143" s="217"/>
      <c r="G143" s="217"/>
      <c r="H143" s="217"/>
      <c r="I143" s="217"/>
      <c r="J143" s="217"/>
      <c r="K143" s="218"/>
    </row>
    <row r="144" spans="2:11" ht="18.75" customHeight="1" x14ac:dyDescent="0.2">
      <c r="B144" s="170"/>
      <c r="C144" s="170"/>
      <c r="D144" s="170"/>
      <c r="E144" s="170"/>
      <c r="F144" s="205"/>
      <c r="G144" s="170"/>
      <c r="H144" s="170"/>
      <c r="I144" s="170"/>
      <c r="J144" s="170"/>
      <c r="K144" s="170"/>
    </row>
    <row r="145" spans="2:11" ht="18.75" customHeight="1" x14ac:dyDescent="0.2"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</row>
    <row r="146" spans="2:11" ht="7.5" customHeight="1" x14ac:dyDescent="0.2">
      <c r="B146" s="181"/>
      <c r="C146" s="182"/>
      <c r="D146" s="182"/>
      <c r="E146" s="182"/>
      <c r="F146" s="182"/>
      <c r="G146" s="182"/>
      <c r="H146" s="182"/>
      <c r="I146" s="182"/>
      <c r="J146" s="182"/>
      <c r="K146" s="183"/>
    </row>
    <row r="147" spans="2:11" ht="45" customHeight="1" x14ac:dyDescent="0.2">
      <c r="B147" s="184"/>
      <c r="C147" s="360" t="s">
        <v>380</v>
      </c>
      <c r="D147" s="360"/>
      <c r="E147" s="360"/>
      <c r="F147" s="360"/>
      <c r="G147" s="360"/>
      <c r="H147" s="360"/>
      <c r="I147" s="360"/>
      <c r="J147" s="360"/>
      <c r="K147" s="185"/>
    </row>
    <row r="148" spans="2:11" ht="17.25" customHeight="1" x14ac:dyDescent="0.2">
      <c r="B148" s="184"/>
      <c r="C148" s="186" t="s">
        <v>315</v>
      </c>
      <c r="D148" s="186"/>
      <c r="E148" s="186"/>
      <c r="F148" s="186" t="s">
        <v>316</v>
      </c>
      <c r="G148" s="187"/>
      <c r="H148" s="186" t="s">
        <v>57</v>
      </c>
      <c r="I148" s="186" t="s">
        <v>60</v>
      </c>
      <c r="J148" s="186" t="s">
        <v>317</v>
      </c>
      <c r="K148" s="185"/>
    </row>
    <row r="149" spans="2:11" ht="17.25" customHeight="1" x14ac:dyDescent="0.2">
      <c r="B149" s="184"/>
      <c r="C149" s="188" t="s">
        <v>318</v>
      </c>
      <c r="D149" s="188"/>
      <c r="E149" s="188"/>
      <c r="F149" s="189" t="s">
        <v>319</v>
      </c>
      <c r="G149" s="190"/>
      <c r="H149" s="188"/>
      <c r="I149" s="188"/>
      <c r="J149" s="188" t="s">
        <v>320</v>
      </c>
      <c r="K149" s="185"/>
    </row>
    <row r="150" spans="2:11" ht="5.25" customHeight="1" x14ac:dyDescent="0.2">
      <c r="B150" s="194"/>
      <c r="C150" s="191"/>
      <c r="D150" s="191"/>
      <c r="E150" s="191"/>
      <c r="F150" s="191"/>
      <c r="G150" s="192"/>
      <c r="H150" s="191"/>
      <c r="I150" s="191"/>
      <c r="J150" s="191"/>
      <c r="K150" s="215"/>
    </row>
    <row r="151" spans="2:11" ht="15" customHeight="1" x14ac:dyDescent="0.2">
      <c r="B151" s="194"/>
      <c r="C151" s="219" t="s">
        <v>324</v>
      </c>
      <c r="D151" s="173"/>
      <c r="E151" s="173"/>
      <c r="F151" s="220" t="s">
        <v>321</v>
      </c>
      <c r="G151" s="173"/>
      <c r="H151" s="219" t="s">
        <v>361</v>
      </c>
      <c r="I151" s="219" t="s">
        <v>323</v>
      </c>
      <c r="J151" s="219">
        <v>120</v>
      </c>
      <c r="K151" s="215"/>
    </row>
    <row r="152" spans="2:11" ht="15" customHeight="1" x14ac:dyDescent="0.2">
      <c r="B152" s="194"/>
      <c r="C152" s="219" t="s">
        <v>370</v>
      </c>
      <c r="D152" s="173"/>
      <c r="E152" s="173"/>
      <c r="F152" s="220" t="s">
        <v>321</v>
      </c>
      <c r="G152" s="173"/>
      <c r="H152" s="219" t="s">
        <v>381</v>
      </c>
      <c r="I152" s="219" t="s">
        <v>323</v>
      </c>
      <c r="J152" s="219" t="s">
        <v>372</v>
      </c>
      <c r="K152" s="215"/>
    </row>
    <row r="153" spans="2:11" ht="15" customHeight="1" x14ac:dyDescent="0.2">
      <c r="B153" s="194"/>
      <c r="C153" s="219" t="s">
        <v>269</v>
      </c>
      <c r="D153" s="173"/>
      <c r="E153" s="173"/>
      <c r="F153" s="220" t="s">
        <v>321</v>
      </c>
      <c r="G153" s="173"/>
      <c r="H153" s="219" t="s">
        <v>382</v>
      </c>
      <c r="I153" s="219" t="s">
        <v>323</v>
      </c>
      <c r="J153" s="219" t="s">
        <v>372</v>
      </c>
      <c r="K153" s="215"/>
    </row>
    <row r="154" spans="2:11" ht="15" customHeight="1" x14ac:dyDescent="0.2">
      <c r="B154" s="194"/>
      <c r="C154" s="219" t="s">
        <v>326</v>
      </c>
      <c r="D154" s="173"/>
      <c r="E154" s="173"/>
      <c r="F154" s="220" t="s">
        <v>327</v>
      </c>
      <c r="G154" s="173"/>
      <c r="H154" s="219" t="s">
        <v>361</v>
      </c>
      <c r="I154" s="219" t="s">
        <v>323</v>
      </c>
      <c r="J154" s="219">
        <v>50</v>
      </c>
      <c r="K154" s="215"/>
    </row>
    <row r="155" spans="2:11" ht="15" customHeight="1" x14ac:dyDescent="0.2">
      <c r="B155" s="194"/>
      <c r="C155" s="219" t="s">
        <v>329</v>
      </c>
      <c r="D155" s="173"/>
      <c r="E155" s="173"/>
      <c r="F155" s="220" t="s">
        <v>321</v>
      </c>
      <c r="G155" s="173"/>
      <c r="H155" s="219" t="s">
        <v>361</v>
      </c>
      <c r="I155" s="219" t="s">
        <v>331</v>
      </c>
      <c r="J155" s="219"/>
      <c r="K155" s="215"/>
    </row>
    <row r="156" spans="2:11" ht="15" customHeight="1" x14ac:dyDescent="0.2">
      <c r="B156" s="194"/>
      <c r="C156" s="219" t="s">
        <v>340</v>
      </c>
      <c r="D156" s="173"/>
      <c r="E156" s="173"/>
      <c r="F156" s="220" t="s">
        <v>327</v>
      </c>
      <c r="G156" s="173"/>
      <c r="H156" s="219" t="s">
        <v>361</v>
      </c>
      <c r="I156" s="219" t="s">
        <v>323</v>
      </c>
      <c r="J156" s="219">
        <v>50</v>
      </c>
      <c r="K156" s="215"/>
    </row>
    <row r="157" spans="2:11" ht="15" customHeight="1" x14ac:dyDescent="0.2">
      <c r="B157" s="194"/>
      <c r="C157" s="219" t="s">
        <v>348</v>
      </c>
      <c r="D157" s="173"/>
      <c r="E157" s="173"/>
      <c r="F157" s="220" t="s">
        <v>327</v>
      </c>
      <c r="G157" s="173"/>
      <c r="H157" s="219" t="s">
        <v>361</v>
      </c>
      <c r="I157" s="219" t="s">
        <v>323</v>
      </c>
      <c r="J157" s="219">
        <v>50</v>
      </c>
      <c r="K157" s="215"/>
    </row>
    <row r="158" spans="2:11" ht="15" customHeight="1" x14ac:dyDescent="0.2">
      <c r="B158" s="194"/>
      <c r="C158" s="219" t="s">
        <v>346</v>
      </c>
      <c r="D158" s="173"/>
      <c r="E158" s="173"/>
      <c r="F158" s="220" t="s">
        <v>327</v>
      </c>
      <c r="G158" s="173"/>
      <c r="H158" s="219" t="s">
        <v>361</v>
      </c>
      <c r="I158" s="219" t="s">
        <v>323</v>
      </c>
      <c r="J158" s="219">
        <v>50</v>
      </c>
      <c r="K158" s="215"/>
    </row>
    <row r="159" spans="2:11" ht="15" customHeight="1" x14ac:dyDescent="0.2">
      <c r="B159" s="194"/>
      <c r="C159" s="219" t="s">
        <v>90</v>
      </c>
      <c r="D159" s="173"/>
      <c r="E159" s="173"/>
      <c r="F159" s="220" t="s">
        <v>321</v>
      </c>
      <c r="G159" s="173"/>
      <c r="H159" s="219" t="s">
        <v>383</v>
      </c>
      <c r="I159" s="219" t="s">
        <v>323</v>
      </c>
      <c r="J159" s="219" t="s">
        <v>384</v>
      </c>
      <c r="K159" s="215"/>
    </row>
    <row r="160" spans="2:11" ht="15" customHeight="1" x14ac:dyDescent="0.2">
      <c r="B160" s="194"/>
      <c r="C160" s="219" t="s">
        <v>385</v>
      </c>
      <c r="D160" s="173"/>
      <c r="E160" s="173"/>
      <c r="F160" s="220" t="s">
        <v>321</v>
      </c>
      <c r="G160" s="173"/>
      <c r="H160" s="219" t="s">
        <v>386</v>
      </c>
      <c r="I160" s="219" t="s">
        <v>356</v>
      </c>
      <c r="J160" s="219"/>
      <c r="K160" s="215"/>
    </row>
    <row r="161" spans="2:11" ht="15" customHeight="1" x14ac:dyDescent="0.2">
      <c r="B161" s="221"/>
      <c r="C161" s="203"/>
      <c r="D161" s="203"/>
      <c r="E161" s="203"/>
      <c r="F161" s="203"/>
      <c r="G161" s="203"/>
      <c r="H161" s="203"/>
      <c r="I161" s="203"/>
      <c r="J161" s="203"/>
      <c r="K161" s="222"/>
    </row>
    <row r="162" spans="2:11" ht="18.75" customHeight="1" x14ac:dyDescent="0.2">
      <c r="B162" s="170"/>
      <c r="C162" s="173"/>
      <c r="D162" s="173"/>
      <c r="E162" s="173"/>
      <c r="F162" s="193"/>
      <c r="G162" s="173"/>
      <c r="H162" s="173"/>
      <c r="I162" s="173"/>
      <c r="J162" s="173"/>
      <c r="K162" s="170"/>
    </row>
    <row r="163" spans="2:11" ht="18.75" customHeight="1" x14ac:dyDescent="0.2"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</row>
    <row r="164" spans="2:11" ht="7.5" customHeight="1" x14ac:dyDescent="0.2">
      <c r="B164" s="162"/>
      <c r="C164" s="163"/>
      <c r="D164" s="163"/>
      <c r="E164" s="163"/>
      <c r="F164" s="163"/>
      <c r="G164" s="163"/>
      <c r="H164" s="163"/>
      <c r="I164" s="163"/>
      <c r="J164" s="163"/>
      <c r="K164" s="164"/>
    </row>
    <row r="165" spans="2:11" ht="45" customHeight="1" x14ac:dyDescent="0.2">
      <c r="B165" s="165"/>
      <c r="C165" s="356" t="s">
        <v>387</v>
      </c>
      <c r="D165" s="356"/>
      <c r="E165" s="356"/>
      <c r="F165" s="356"/>
      <c r="G165" s="356"/>
      <c r="H165" s="356"/>
      <c r="I165" s="356"/>
      <c r="J165" s="356"/>
      <c r="K165" s="166"/>
    </row>
    <row r="166" spans="2:11" ht="17.25" customHeight="1" x14ac:dyDescent="0.2">
      <c r="B166" s="165"/>
      <c r="C166" s="186" t="s">
        <v>315</v>
      </c>
      <c r="D166" s="186"/>
      <c r="E166" s="186"/>
      <c r="F166" s="186" t="s">
        <v>316</v>
      </c>
      <c r="G166" s="223"/>
      <c r="H166" s="224" t="s">
        <v>57</v>
      </c>
      <c r="I166" s="224" t="s">
        <v>60</v>
      </c>
      <c r="J166" s="186" t="s">
        <v>317</v>
      </c>
      <c r="K166" s="166"/>
    </row>
    <row r="167" spans="2:11" ht="17.25" customHeight="1" x14ac:dyDescent="0.2">
      <c r="B167" s="167"/>
      <c r="C167" s="188" t="s">
        <v>318</v>
      </c>
      <c r="D167" s="188"/>
      <c r="E167" s="188"/>
      <c r="F167" s="189" t="s">
        <v>319</v>
      </c>
      <c r="G167" s="225"/>
      <c r="H167" s="226"/>
      <c r="I167" s="226"/>
      <c r="J167" s="188" t="s">
        <v>320</v>
      </c>
      <c r="K167" s="168"/>
    </row>
    <row r="168" spans="2:11" ht="5.25" customHeight="1" x14ac:dyDescent="0.2">
      <c r="B168" s="194"/>
      <c r="C168" s="191"/>
      <c r="D168" s="191"/>
      <c r="E168" s="191"/>
      <c r="F168" s="191"/>
      <c r="G168" s="192"/>
      <c r="H168" s="191"/>
      <c r="I168" s="191"/>
      <c r="J168" s="191"/>
      <c r="K168" s="215"/>
    </row>
    <row r="169" spans="2:11" ht="15" customHeight="1" x14ac:dyDescent="0.2">
      <c r="B169" s="194"/>
      <c r="C169" s="173" t="s">
        <v>324</v>
      </c>
      <c r="D169" s="173"/>
      <c r="E169" s="173"/>
      <c r="F169" s="193" t="s">
        <v>321</v>
      </c>
      <c r="G169" s="173"/>
      <c r="H169" s="173" t="s">
        <v>361</v>
      </c>
      <c r="I169" s="173" t="s">
        <v>323</v>
      </c>
      <c r="J169" s="173">
        <v>120</v>
      </c>
      <c r="K169" s="215"/>
    </row>
    <row r="170" spans="2:11" ht="15" customHeight="1" x14ac:dyDescent="0.2">
      <c r="B170" s="194"/>
      <c r="C170" s="173" t="s">
        <v>370</v>
      </c>
      <c r="D170" s="173"/>
      <c r="E170" s="173"/>
      <c r="F170" s="193" t="s">
        <v>321</v>
      </c>
      <c r="G170" s="173"/>
      <c r="H170" s="173" t="s">
        <v>371</v>
      </c>
      <c r="I170" s="173" t="s">
        <v>323</v>
      </c>
      <c r="J170" s="173" t="s">
        <v>372</v>
      </c>
      <c r="K170" s="215"/>
    </row>
    <row r="171" spans="2:11" ht="15" customHeight="1" x14ac:dyDescent="0.2">
      <c r="B171" s="194"/>
      <c r="C171" s="173" t="s">
        <v>269</v>
      </c>
      <c r="D171" s="173"/>
      <c r="E171" s="173"/>
      <c r="F171" s="193" t="s">
        <v>321</v>
      </c>
      <c r="G171" s="173"/>
      <c r="H171" s="173" t="s">
        <v>388</v>
      </c>
      <c r="I171" s="173" t="s">
        <v>323</v>
      </c>
      <c r="J171" s="173" t="s">
        <v>372</v>
      </c>
      <c r="K171" s="215"/>
    </row>
    <row r="172" spans="2:11" ht="15" customHeight="1" x14ac:dyDescent="0.2">
      <c r="B172" s="194"/>
      <c r="C172" s="173" t="s">
        <v>326</v>
      </c>
      <c r="D172" s="173"/>
      <c r="E172" s="173"/>
      <c r="F172" s="193" t="s">
        <v>327</v>
      </c>
      <c r="G172" s="173"/>
      <c r="H172" s="173" t="s">
        <v>388</v>
      </c>
      <c r="I172" s="173" t="s">
        <v>323</v>
      </c>
      <c r="J172" s="173">
        <v>50</v>
      </c>
      <c r="K172" s="215"/>
    </row>
    <row r="173" spans="2:11" ht="15" customHeight="1" x14ac:dyDescent="0.2">
      <c r="B173" s="194"/>
      <c r="C173" s="173" t="s">
        <v>329</v>
      </c>
      <c r="D173" s="173"/>
      <c r="E173" s="173"/>
      <c r="F173" s="193" t="s">
        <v>321</v>
      </c>
      <c r="G173" s="173"/>
      <c r="H173" s="173" t="s">
        <v>388</v>
      </c>
      <c r="I173" s="173" t="s">
        <v>331</v>
      </c>
      <c r="J173" s="173"/>
      <c r="K173" s="215"/>
    </row>
    <row r="174" spans="2:11" ht="15" customHeight="1" x14ac:dyDescent="0.2">
      <c r="B174" s="194"/>
      <c r="C174" s="173" t="s">
        <v>340</v>
      </c>
      <c r="D174" s="173"/>
      <c r="E174" s="173"/>
      <c r="F174" s="193" t="s">
        <v>327</v>
      </c>
      <c r="G174" s="173"/>
      <c r="H174" s="173" t="s">
        <v>388</v>
      </c>
      <c r="I174" s="173" t="s">
        <v>323</v>
      </c>
      <c r="J174" s="173">
        <v>50</v>
      </c>
      <c r="K174" s="215"/>
    </row>
    <row r="175" spans="2:11" ht="15" customHeight="1" x14ac:dyDescent="0.2">
      <c r="B175" s="194"/>
      <c r="C175" s="173" t="s">
        <v>348</v>
      </c>
      <c r="D175" s="173"/>
      <c r="E175" s="173"/>
      <c r="F175" s="193" t="s">
        <v>327</v>
      </c>
      <c r="G175" s="173"/>
      <c r="H175" s="173" t="s">
        <v>388</v>
      </c>
      <c r="I175" s="173" t="s">
        <v>323</v>
      </c>
      <c r="J175" s="173">
        <v>50</v>
      </c>
      <c r="K175" s="215"/>
    </row>
    <row r="176" spans="2:11" ht="15" customHeight="1" x14ac:dyDescent="0.2">
      <c r="B176" s="194"/>
      <c r="C176" s="173" t="s">
        <v>346</v>
      </c>
      <c r="D176" s="173"/>
      <c r="E176" s="173"/>
      <c r="F176" s="193" t="s">
        <v>327</v>
      </c>
      <c r="G176" s="173"/>
      <c r="H176" s="173" t="s">
        <v>388</v>
      </c>
      <c r="I176" s="173" t="s">
        <v>323</v>
      </c>
      <c r="J176" s="173">
        <v>50</v>
      </c>
      <c r="K176" s="215"/>
    </row>
    <row r="177" spans="2:11" ht="15" customHeight="1" x14ac:dyDescent="0.2">
      <c r="B177" s="194"/>
      <c r="C177" s="173" t="s">
        <v>103</v>
      </c>
      <c r="D177" s="173"/>
      <c r="E177" s="173"/>
      <c r="F177" s="193" t="s">
        <v>321</v>
      </c>
      <c r="G177" s="173"/>
      <c r="H177" s="173" t="s">
        <v>389</v>
      </c>
      <c r="I177" s="173" t="s">
        <v>390</v>
      </c>
      <c r="J177" s="173"/>
      <c r="K177" s="215"/>
    </row>
    <row r="178" spans="2:11" ht="15" customHeight="1" x14ac:dyDescent="0.2">
      <c r="B178" s="194"/>
      <c r="C178" s="173" t="s">
        <v>60</v>
      </c>
      <c r="D178" s="173"/>
      <c r="E178" s="173"/>
      <c r="F178" s="193" t="s">
        <v>321</v>
      </c>
      <c r="G178" s="173"/>
      <c r="H178" s="173" t="s">
        <v>391</v>
      </c>
      <c r="I178" s="173" t="s">
        <v>392</v>
      </c>
      <c r="J178" s="173">
        <v>1</v>
      </c>
      <c r="K178" s="215"/>
    </row>
    <row r="179" spans="2:11" ht="15" customHeight="1" x14ac:dyDescent="0.2">
      <c r="B179" s="194"/>
      <c r="C179" s="173" t="s">
        <v>56</v>
      </c>
      <c r="D179" s="173"/>
      <c r="E179" s="173"/>
      <c r="F179" s="193" t="s">
        <v>321</v>
      </c>
      <c r="G179" s="173"/>
      <c r="H179" s="173" t="s">
        <v>393</v>
      </c>
      <c r="I179" s="173" t="s">
        <v>323</v>
      </c>
      <c r="J179" s="173">
        <v>20</v>
      </c>
      <c r="K179" s="215"/>
    </row>
    <row r="180" spans="2:11" ht="15" customHeight="1" x14ac:dyDescent="0.2">
      <c r="B180" s="194"/>
      <c r="C180" s="173" t="s">
        <v>57</v>
      </c>
      <c r="D180" s="173"/>
      <c r="E180" s="173"/>
      <c r="F180" s="193" t="s">
        <v>321</v>
      </c>
      <c r="G180" s="173"/>
      <c r="H180" s="173" t="s">
        <v>394</v>
      </c>
      <c r="I180" s="173" t="s">
        <v>323</v>
      </c>
      <c r="J180" s="173">
        <v>255</v>
      </c>
      <c r="K180" s="215"/>
    </row>
    <row r="181" spans="2:11" ht="15" customHeight="1" x14ac:dyDescent="0.2">
      <c r="B181" s="194"/>
      <c r="C181" s="173" t="s">
        <v>104</v>
      </c>
      <c r="D181" s="173"/>
      <c r="E181" s="173"/>
      <c r="F181" s="193" t="s">
        <v>321</v>
      </c>
      <c r="G181" s="173"/>
      <c r="H181" s="173" t="s">
        <v>285</v>
      </c>
      <c r="I181" s="173" t="s">
        <v>323</v>
      </c>
      <c r="J181" s="173">
        <v>10</v>
      </c>
      <c r="K181" s="215"/>
    </row>
    <row r="182" spans="2:11" ht="15" customHeight="1" x14ac:dyDescent="0.2">
      <c r="B182" s="194"/>
      <c r="C182" s="173" t="s">
        <v>105</v>
      </c>
      <c r="D182" s="173"/>
      <c r="E182" s="173"/>
      <c r="F182" s="193" t="s">
        <v>321</v>
      </c>
      <c r="G182" s="173"/>
      <c r="H182" s="173" t="s">
        <v>395</v>
      </c>
      <c r="I182" s="173" t="s">
        <v>356</v>
      </c>
      <c r="J182" s="173"/>
      <c r="K182" s="215"/>
    </row>
    <row r="183" spans="2:11" ht="15" customHeight="1" x14ac:dyDescent="0.2">
      <c r="B183" s="194"/>
      <c r="C183" s="173" t="s">
        <v>396</v>
      </c>
      <c r="D183" s="173"/>
      <c r="E183" s="173"/>
      <c r="F183" s="193" t="s">
        <v>321</v>
      </c>
      <c r="G183" s="173"/>
      <c r="H183" s="173" t="s">
        <v>397</v>
      </c>
      <c r="I183" s="173" t="s">
        <v>356</v>
      </c>
      <c r="J183" s="173"/>
      <c r="K183" s="215"/>
    </row>
    <row r="184" spans="2:11" ht="15" customHeight="1" x14ac:dyDescent="0.2">
      <c r="B184" s="194"/>
      <c r="C184" s="173" t="s">
        <v>385</v>
      </c>
      <c r="D184" s="173"/>
      <c r="E184" s="173"/>
      <c r="F184" s="193" t="s">
        <v>321</v>
      </c>
      <c r="G184" s="173"/>
      <c r="H184" s="173" t="s">
        <v>398</v>
      </c>
      <c r="I184" s="173" t="s">
        <v>356</v>
      </c>
      <c r="J184" s="173"/>
      <c r="K184" s="215"/>
    </row>
    <row r="185" spans="2:11" ht="15" customHeight="1" x14ac:dyDescent="0.2">
      <c r="B185" s="194"/>
      <c r="C185" s="173" t="s">
        <v>107</v>
      </c>
      <c r="D185" s="173"/>
      <c r="E185" s="173"/>
      <c r="F185" s="193" t="s">
        <v>327</v>
      </c>
      <c r="G185" s="173"/>
      <c r="H185" s="173" t="s">
        <v>399</v>
      </c>
      <c r="I185" s="173" t="s">
        <v>323</v>
      </c>
      <c r="J185" s="173">
        <v>50</v>
      </c>
      <c r="K185" s="215"/>
    </row>
    <row r="186" spans="2:11" ht="15" customHeight="1" x14ac:dyDescent="0.2">
      <c r="B186" s="194"/>
      <c r="C186" s="173" t="s">
        <v>400</v>
      </c>
      <c r="D186" s="173"/>
      <c r="E186" s="173"/>
      <c r="F186" s="193" t="s">
        <v>327</v>
      </c>
      <c r="G186" s="173"/>
      <c r="H186" s="173" t="s">
        <v>401</v>
      </c>
      <c r="I186" s="173" t="s">
        <v>402</v>
      </c>
      <c r="J186" s="173"/>
      <c r="K186" s="215"/>
    </row>
    <row r="187" spans="2:11" ht="15" customHeight="1" x14ac:dyDescent="0.2">
      <c r="B187" s="194"/>
      <c r="C187" s="173" t="s">
        <v>403</v>
      </c>
      <c r="D187" s="173"/>
      <c r="E187" s="173"/>
      <c r="F187" s="193" t="s">
        <v>327</v>
      </c>
      <c r="G187" s="173"/>
      <c r="H187" s="173" t="s">
        <v>404</v>
      </c>
      <c r="I187" s="173" t="s">
        <v>402</v>
      </c>
      <c r="J187" s="173"/>
      <c r="K187" s="215"/>
    </row>
    <row r="188" spans="2:11" ht="15" customHeight="1" x14ac:dyDescent="0.2">
      <c r="B188" s="194"/>
      <c r="C188" s="173" t="s">
        <v>405</v>
      </c>
      <c r="D188" s="173"/>
      <c r="E188" s="173"/>
      <c r="F188" s="193" t="s">
        <v>327</v>
      </c>
      <c r="G188" s="173"/>
      <c r="H188" s="173" t="s">
        <v>406</v>
      </c>
      <c r="I188" s="173" t="s">
        <v>402</v>
      </c>
      <c r="J188" s="173"/>
      <c r="K188" s="215"/>
    </row>
    <row r="189" spans="2:11" ht="15" customHeight="1" x14ac:dyDescent="0.2">
      <c r="B189" s="194"/>
      <c r="C189" s="227" t="s">
        <v>407</v>
      </c>
      <c r="D189" s="173"/>
      <c r="E189" s="173"/>
      <c r="F189" s="193" t="s">
        <v>327</v>
      </c>
      <c r="G189" s="173"/>
      <c r="H189" s="173" t="s">
        <v>408</v>
      </c>
      <c r="I189" s="173" t="s">
        <v>409</v>
      </c>
      <c r="J189" s="228" t="s">
        <v>410</v>
      </c>
      <c r="K189" s="215"/>
    </row>
    <row r="190" spans="2:11" ht="15" customHeight="1" x14ac:dyDescent="0.2">
      <c r="B190" s="194"/>
      <c r="C190" s="179" t="s">
        <v>45</v>
      </c>
      <c r="D190" s="173"/>
      <c r="E190" s="173"/>
      <c r="F190" s="193" t="s">
        <v>321</v>
      </c>
      <c r="G190" s="173"/>
      <c r="H190" s="170" t="s">
        <v>411</v>
      </c>
      <c r="I190" s="173" t="s">
        <v>412</v>
      </c>
      <c r="J190" s="173"/>
      <c r="K190" s="215"/>
    </row>
    <row r="191" spans="2:11" ht="15" customHeight="1" x14ac:dyDescent="0.2">
      <c r="B191" s="194"/>
      <c r="C191" s="179" t="s">
        <v>413</v>
      </c>
      <c r="D191" s="173"/>
      <c r="E191" s="173"/>
      <c r="F191" s="193" t="s">
        <v>321</v>
      </c>
      <c r="G191" s="173"/>
      <c r="H191" s="173" t="s">
        <v>414</v>
      </c>
      <c r="I191" s="173" t="s">
        <v>356</v>
      </c>
      <c r="J191" s="173"/>
      <c r="K191" s="215"/>
    </row>
    <row r="192" spans="2:11" ht="15" customHeight="1" x14ac:dyDescent="0.2">
      <c r="B192" s="194"/>
      <c r="C192" s="179" t="s">
        <v>415</v>
      </c>
      <c r="D192" s="173"/>
      <c r="E192" s="173"/>
      <c r="F192" s="193" t="s">
        <v>321</v>
      </c>
      <c r="G192" s="173"/>
      <c r="H192" s="173" t="s">
        <v>416</v>
      </c>
      <c r="I192" s="173" t="s">
        <v>356</v>
      </c>
      <c r="J192" s="173"/>
      <c r="K192" s="215"/>
    </row>
    <row r="193" spans="2:11" ht="15" customHeight="1" x14ac:dyDescent="0.2">
      <c r="B193" s="194"/>
      <c r="C193" s="179" t="s">
        <v>417</v>
      </c>
      <c r="D193" s="173"/>
      <c r="E193" s="173"/>
      <c r="F193" s="193" t="s">
        <v>327</v>
      </c>
      <c r="G193" s="173"/>
      <c r="H193" s="173" t="s">
        <v>418</v>
      </c>
      <c r="I193" s="173" t="s">
        <v>356</v>
      </c>
      <c r="J193" s="173"/>
      <c r="K193" s="215"/>
    </row>
    <row r="194" spans="2:11" ht="15" customHeight="1" x14ac:dyDescent="0.2">
      <c r="B194" s="221"/>
      <c r="C194" s="229"/>
      <c r="D194" s="203"/>
      <c r="E194" s="203"/>
      <c r="F194" s="203"/>
      <c r="G194" s="203"/>
      <c r="H194" s="203"/>
      <c r="I194" s="203"/>
      <c r="J194" s="203"/>
      <c r="K194" s="222"/>
    </row>
    <row r="195" spans="2:11" ht="18.75" customHeight="1" x14ac:dyDescent="0.2">
      <c r="B195" s="170"/>
      <c r="C195" s="173"/>
      <c r="D195" s="173"/>
      <c r="E195" s="173"/>
      <c r="F195" s="193"/>
      <c r="G195" s="173"/>
      <c r="H195" s="173"/>
      <c r="I195" s="173"/>
      <c r="J195" s="173"/>
      <c r="K195" s="170"/>
    </row>
    <row r="196" spans="2:11" ht="18.75" customHeight="1" x14ac:dyDescent="0.2">
      <c r="B196" s="170"/>
      <c r="C196" s="173"/>
      <c r="D196" s="173"/>
      <c r="E196" s="173"/>
      <c r="F196" s="193"/>
      <c r="G196" s="173"/>
      <c r="H196" s="173"/>
      <c r="I196" s="173"/>
      <c r="J196" s="173"/>
      <c r="K196" s="170"/>
    </row>
    <row r="197" spans="2:11" ht="18.75" customHeight="1" x14ac:dyDescent="0.2"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</row>
    <row r="198" spans="2:11" ht="13.5" x14ac:dyDescent="0.2">
      <c r="B198" s="162"/>
      <c r="C198" s="163"/>
      <c r="D198" s="163"/>
      <c r="E198" s="163"/>
      <c r="F198" s="163"/>
      <c r="G198" s="163"/>
      <c r="H198" s="163"/>
      <c r="I198" s="163"/>
      <c r="J198" s="163"/>
      <c r="K198" s="164"/>
    </row>
    <row r="199" spans="2:11" ht="21" x14ac:dyDescent="0.2">
      <c r="B199" s="165"/>
      <c r="C199" s="356" t="s">
        <v>419</v>
      </c>
      <c r="D199" s="356"/>
      <c r="E199" s="356"/>
      <c r="F199" s="356"/>
      <c r="G199" s="356"/>
      <c r="H199" s="356"/>
      <c r="I199" s="356"/>
      <c r="J199" s="356"/>
      <c r="K199" s="166"/>
    </row>
    <row r="200" spans="2:11" ht="25.5" customHeight="1" x14ac:dyDescent="0.3">
      <c r="B200" s="165"/>
      <c r="C200" s="230" t="s">
        <v>420</v>
      </c>
      <c r="D200" s="230"/>
      <c r="E200" s="230"/>
      <c r="F200" s="230" t="s">
        <v>421</v>
      </c>
      <c r="G200" s="231"/>
      <c r="H200" s="361" t="s">
        <v>422</v>
      </c>
      <c r="I200" s="361"/>
      <c r="J200" s="361"/>
      <c r="K200" s="166"/>
    </row>
    <row r="201" spans="2:11" ht="5.25" customHeight="1" x14ac:dyDescent="0.2">
      <c r="B201" s="194"/>
      <c r="C201" s="191"/>
      <c r="D201" s="191"/>
      <c r="E201" s="191"/>
      <c r="F201" s="191"/>
      <c r="G201" s="173"/>
      <c r="H201" s="191"/>
      <c r="I201" s="191"/>
      <c r="J201" s="191"/>
      <c r="K201" s="215"/>
    </row>
    <row r="202" spans="2:11" ht="15" customHeight="1" x14ac:dyDescent="0.2">
      <c r="B202" s="194"/>
      <c r="C202" s="173" t="s">
        <v>412</v>
      </c>
      <c r="D202" s="173"/>
      <c r="E202" s="173"/>
      <c r="F202" s="193" t="s">
        <v>46</v>
      </c>
      <c r="G202" s="173"/>
      <c r="H202" s="362" t="s">
        <v>423</v>
      </c>
      <c r="I202" s="362"/>
      <c r="J202" s="362"/>
      <c r="K202" s="215"/>
    </row>
    <row r="203" spans="2:11" ht="15" customHeight="1" x14ac:dyDescent="0.2">
      <c r="B203" s="194"/>
      <c r="C203" s="200"/>
      <c r="D203" s="173"/>
      <c r="E203" s="173"/>
      <c r="F203" s="193" t="s">
        <v>47</v>
      </c>
      <c r="G203" s="173"/>
      <c r="H203" s="362" t="s">
        <v>424</v>
      </c>
      <c r="I203" s="362"/>
      <c r="J203" s="362"/>
      <c r="K203" s="215"/>
    </row>
    <row r="204" spans="2:11" ht="15" customHeight="1" x14ac:dyDescent="0.2">
      <c r="B204" s="194"/>
      <c r="C204" s="200"/>
      <c r="D204" s="173"/>
      <c r="E204" s="173"/>
      <c r="F204" s="193" t="s">
        <v>50</v>
      </c>
      <c r="G204" s="173"/>
      <c r="H204" s="362" t="s">
        <v>425</v>
      </c>
      <c r="I204" s="362"/>
      <c r="J204" s="362"/>
      <c r="K204" s="215"/>
    </row>
    <row r="205" spans="2:11" ht="15" customHeight="1" x14ac:dyDescent="0.2">
      <c r="B205" s="194"/>
      <c r="C205" s="173"/>
      <c r="D205" s="173"/>
      <c r="E205" s="173"/>
      <c r="F205" s="193" t="s">
        <v>48</v>
      </c>
      <c r="G205" s="173"/>
      <c r="H205" s="362" t="s">
        <v>426</v>
      </c>
      <c r="I205" s="362"/>
      <c r="J205" s="362"/>
      <c r="K205" s="215"/>
    </row>
    <row r="206" spans="2:11" ht="15" customHeight="1" x14ac:dyDescent="0.2">
      <c r="B206" s="194"/>
      <c r="C206" s="173"/>
      <c r="D206" s="173"/>
      <c r="E206" s="173"/>
      <c r="F206" s="193" t="s">
        <v>49</v>
      </c>
      <c r="G206" s="173"/>
      <c r="H206" s="362" t="s">
        <v>427</v>
      </c>
      <c r="I206" s="362"/>
      <c r="J206" s="362"/>
      <c r="K206" s="215"/>
    </row>
    <row r="207" spans="2:11" ht="15" customHeight="1" x14ac:dyDescent="0.2">
      <c r="B207" s="194"/>
      <c r="C207" s="173"/>
      <c r="D207" s="173"/>
      <c r="E207" s="173"/>
      <c r="F207" s="193"/>
      <c r="G207" s="173"/>
      <c r="H207" s="173"/>
      <c r="I207" s="173"/>
      <c r="J207" s="173"/>
      <c r="K207" s="215"/>
    </row>
    <row r="208" spans="2:11" ht="15" customHeight="1" x14ac:dyDescent="0.2">
      <c r="B208" s="194"/>
      <c r="C208" s="173" t="s">
        <v>368</v>
      </c>
      <c r="D208" s="173"/>
      <c r="E208" s="173"/>
      <c r="F208" s="193" t="s">
        <v>82</v>
      </c>
      <c r="G208" s="173"/>
      <c r="H208" s="362" t="s">
        <v>428</v>
      </c>
      <c r="I208" s="362"/>
      <c r="J208" s="362"/>
      <c r="K208" s="215"/>
    </row>
    <row r="209" spans="2:11" ht="15" customHeight="1" x14ac:dyDescent="0.2">
      <c r="B209" s="194"/>
      <c r="C209" s="200"/>
      <c r="D209" s="173"/>
      <c r="E209" s="173"/>
      <c r="F209" s="193" t="s">
        <v>263</v>
      </c>
      <c r="G209" s="173"/>
      <c r="H209" s="362" t="s">
        <v>264</v>
      </c>
      <c r="I209" s="362"/>
      <c r="J209" s="362"/>
      <c r="K209" s="215"/>
    </row>
    <row r="210" spans="2:11" ht="15" customHeight="1" x14ac:dyDescent="0.2">
      <c r="B210" s="194"/>
      <c r="C210" s="173"/>
      <c r="D210" s="173"/>
      <c r="E210" s="173"/>
      <c r="F210" s="193" t="s">
        <v>261</v>
      </c>
      <c r="G210" s="173"/>
      <c r="H210" s="362" t="s">
        <v>429</v>
      </c>
      <c r="I210" s="362"/>
      <c r="J210" s="362"/>
      <c r="K210" s="215"/>
    </row>
    <row r="211" spans="2:11" ht="15" customHeight="1" x14ac:dyDescent="0.2">
      <c r="B211" s="232"/>
      <c r="C211" s="200"/>
      <c r="D211" s="200"/>
      <c r="E211" s="200"/>
      <c r="F211" s="193" t="s">
        <v>265</v>
      </c>
      <c r="G211" s="179"/>
      <c r="H211" s="363" t="s">
        <v>266</v>
      </c>
      <c r="I211" s="363"/>
      <c r="J211" s="363"/>
      <c r="K211" s="233"/>
    </row>
    <row r="212" spans="2:11" ht="15" customHeight="1" x14ac:dyDescent="0.2">
      <c r="B212" s="232"/>
      <c r="C212" s="200"/>
      <c r="D212" s="200"/>
      <c r="E212" s="200"/>
      <c r="F212" s="193" t="s">
        <v>267</v>
      </c>
      <c r="G212" s="179"/>
      <c r="H212" s="363" t="s">
        <v>430</v>
      </c>
      <c r="I212" s="363"/>
      <c r="J212" s="363"/>
      <c r="K212" s="233"/>
    </row>
    <row r="213" spans="2:11" ht="15" customHeight="1" x14ac:dyDescent="0.2">
      <c r="B213" s="232"/>
      <c r="C213" s="200"/>
      <c r="D213" s="200"/>
      <c r="E213" s="200"/>
      <c r="F213" s="234"/>
      <c r="G213" s="179"/>
      <c r="H213" s="235"/>
      <c r="I213" s="235"/>
      <c r="J213" s="235"/>
      <c r="K213" s="233"/>
    </row>
    <row r="214" spans="2:11" ht="15" customHeight="1" x14ac:dyDescent="0.2">
      <c r="B214" s="232"/>
      <c r="C214" s="173" t="s">
        <v>392</v>
      </c>
      <c r="D214" s="200"/>
      <c r="E214" s="200"/>
      <c r="F214" s="193">
        <v>1</v>
      </c>
      <c r="G214" s="179"/>
      <c r="H214" s="363" t="s">
        <v>431</v>
      </c>
      <c r="I214" s="363"/>
      <c r="J214" s="363"/>
      <c r="K214" s="233"/>
    </row>
    <row r="215" spans="2:11" ht="15" customHeight="1" x14ac:dyDescent="0.2">
      <c r="B215" s="232"/>
      <c r="C215" s="200"/>
      <c r="D215" s="200"/>
      <c r="E215" s="200"/>
      <c r="F215" s="193">
        <v>2</v>
      </c>
      <c r="G215" s="179"/>
      <c r="H215" s="363" t="s">
        <v>432</v>
      </c>
      <c r="I215" s="363"/>
      <c r="J215" s="363"/>
      <c r="K215" s="233"/>
    </row>
    <row r="216" spans="2:11" ht="15" customHeight="1" x14ac:dyDescent="0.2">
      <c r="B216" s="232"/>
      <c r="C216" s="200"/>
      <c r="D216" s="200"/>
      <c r="E216" s="200"/>
      <c r="F216" s="193">
        <v>3</v>
      </c>
      <c r="G216" s="179"/>
      <c r="H216" s="363" t="s">
        <v>433</v>
      </c>
      <c r="I216" s="363"/>
      <c r="J216" s="363"/>
      <c r="K216" s="233"/>
    </row>
    <row r="217" spans="2:11" ht="15" customHeight="1" x14ac:dyDescent="0.2">
      <c r="B217" s="232"/>
      <c r="C217" s="200"/>
      <c r="D217" s="200"/>
      <c r="E217" s="200"/>
      <c r="F217" s="193">
        <v>4</v>
      </c>
      <c r="G217" s="179"/>
      <c r="H217" s="363" t="s">
        <v>434</v>
      </c>
      <c r="I217" s="363"/>
      <c r="J217" s="363"/>
      <c r="K217" s="233"/>
    </row>
    <row r="218" spans="2:11" ht="12.75" customHeight="1" x14ac:dyDescent="0.2">
      <c r="B218" s="236"/>
      <c r="C218" s="237"/>
      <c r="D218" s="237"/>
      <c r="E218" s="237"/>
      <c r="F218" s="237"/>
      <c r="G218" s="237"/>
      <c r="H218" s="237"/>
      <c r="I218" s="237"/>
      <c r="J218" s="237"/>
      <c r="K218" s="238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Změnový list č.1</vt:lpstr>
      <vt:lpstr>Rekapitulace stavby</vt:lpstr>
      <vt:lpstr>01 - Kolektor- stavební část</vt:lpstr>
      <vt:lpstr>Pokyny pro vyplnění</vt:lpstr>
      <vt:lpstr>'01 - Kolektor- stavební část'!Názvy_tisku</vt:lpstr>
      <vt:lpstr>'Rekapitulace stavby'!Názvy_tisku</vt:lpstr>
      <vt:lpstr>'01 - Kolektor- stavební část'!Oblast_tisku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Lux09-PC\Lux09</dc:creator>
  <cp:lastModifiedBy>Pavel Toman</cp:lastModifiedBy>
  <dcterms:created xsi:type="dcterms:W3CDTF">2019-05-04T16:26:43Z</dcterms:created>
  <dcterms:modified xsi:type="dcterms:W3CDTF">2020-01-24T11:02:19Z</dcterms:modified>
</cp:coreProperties>
</file>