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mc:AlternateContent xmlns:mc="http://schemas.openxmlformats.org/markup-compatibility/2006">
    <mc:Choice Requires="x15">
      <x15ac:absPath xmlns:x15ac="http://schemas.microsoft.com/office/spreadsheetml/2010/11/ac" url="C:\Users\svarc\Documents\Smlouvy\2019\"/>
    </mc:Choice>
  </mc:AlternateContent>
  <xr:revisionPtr revIDLastSave="0" documentId="8_{9B81EB65-850D-4391-9BF6-4773F7C44D83}" xr6:coauthVersionLast="43" xr6:coauthVersionMax="43" xr10:uidLastSave="{00000000-0000-0000-0000-000000000000}"/>
  <bookViews>
    <workbookView xWindow="-110" yWindow="-110" windowWidth="19420" windowHeight="10420" xr2:uid="{00000000-000D-0000-FFFF-FFFF00000000}"/>
  </bookViews>
  <sheets>
    <sheet name="Rekapitulace stavby" sheetId="1" r:id="rId1"/>
    <sheet name="99 - Vedlejší a ostatní n..." sheetId="2" r:id="rId2"/>
    <sheet name="D.1.1 - Architektonicko-s..." sheetId="3" r:id="rId3"/>
    <sheet name="D.1.4.2 - Zařízení vzduch..." sheetId="4" r:id="rId4"/>
    <sheet name="D.1.4.3 - Zařízení zdravo..." sheetId="5" r:id="rId5"/>
    <sheet name="D.1.4.4 - Zařízení silnop..." sheetId="6" r:id="rId6"/>
    <sheet name="3 - Dvůr - stavební úpravy" sheetId="7" r:id="rId7"/>
    <sheet name="Pokyny pro vyplnění" sheetId="8" r:id="rId8"/>
  </sheets>
  <definedNames>
    <definedName name="_xlnm._FilterDatabase" localSheetId="6" hidden="1">'3 - Dvůr - stavební úpravy'!$C$84:$K$207</definedName>
    <definedName name="_xlnm._FilterDatabase" localSheetId="1" hidden="1">'99 - Vedlejší a ostatní n...'!$C$83:$K$88</definedName>
    <definedName name="_xlnm._FilterDatabase" localSheetId="2" hidden="1">'D.1.1 - Architektonicko-s...'!$C$108:$K$2177</definedName>
    <definedName name="_xlnm._FilterDatabase" localSheetId="3" hidden="1">'D.1.4.2 - Zařízení vzduch...'!$C$85:$K$124</definedName>
    <definedName name="_xlnm._FilterDatabase" localSheetId="4" hidden="1">'D.1.4.3 - Zařízení zdravo...'!$C$91:$K$565</definedName>
    <definedName name="_xlnm._FilterDatabase" localSheetId="5" hidden="1">'D.1.4.4 - Zařízení silnop...'!$C$92:$K$307</definedName>
    <definedName name="_xlnm.Print_Titles" localSheetId="6">'3 - Dvůr - stavební úpravy'!$84:$84</definedName>
    <definedName name="_xlnm.Print_Titles" localSheetId="1">'99 - Vedlejší a ostatní n...'!$83:$83</definedName>
    <definedName name="_xlnm.Print_Titles" localSheetId="2">'D.1.1 - Architektonicko-s...'!$108:$108</definedName>
    <definedName name="_xlnm.Print_Titles" localSheetId="3">'D.1.4.2 - Zařízení vzduch...'!$85:$85</definedName>
    <definedName name="_xlnm.Print_Titles" localSheetId="4">'D.1.4.3 - Zařízení zdravo...'!$91:$91</definedName>
    <definedName name="_xlnm.Print_Titles" localSheetId="5">'D.1.4.4 - Zařízení silnop...'!$92:$92</definedName>
    <definedName name="_xlnm.Print_Titles" localSheetId="0">'Rekapitulace stavby'!$49:$49</definedName>
    <definedName name="_xlnm.Print_Area" localSheetId="6">'3 - Dvůr - stavební úpravy'!$C$4:$J$36,'3 - Dvůr - stavební úpravy'!$C$42:$J$66,'3 - Dvůr - stavební úpravy'!$C$72:$K$207</definedName>
    <definedName name="_xlnm.Print_Area" localSheetId="1">'99 - Vedlejší a ostatní n...'!$C$4:$J$38,'99 - Vedlejší a ostatní n...'!$C$44:$J$63,'99 - Vedlejší a ostatní n...'!$C$69:$K$88</definedName>
    <definedName name="_xlnm.Print_Area" localSheetId="2">'D.1.1 - Architektonicko-s...'!$C$4:$J$38,'D.1.1 - Architektonicko-s...'!$C$44:$J$88,'D.1.1 - Architektonicko-s...'!$C$94:$K$2177</definedName>
    <definedName name="_xlnm.Print_Area" localSheetId="3">'D.1.4.2 - Zařízení vzduch...'!$C$4:$J$38,'D.1.4.2 - Zařízení vzduch...'!$C$44:$J$65,'D.1.4.2 - Zařízení vzduch...'!$C$71:$K$124</definedName>
    <definedName name="_xlnm.Print_Area" localSheetId="4">'D.1.4.3 - Zařízení zdravo...'!$C$4:$J$38,'D.1.4.3 - Zařízení zdravo...'!$C$44:$J$71,'D.1.4.3 - Zařízení zdravo...'!$C$77:$K$565</definedName>
    <definedName name="_xlnm.Print_Area" localSheetId="5">'D.1.4.4 - Zařízení silnop...'!$C$4:$J$38,'D.1.4.4 - Zařízení silnop...'!$C$44:$J$72,'D.1.4.4 - Zařízení silnop...'!$C$78:$K$307</definedName>
    <definedName name="_xlnm.Print_Area" localSheetId="7">'Pokyny pro vyplnění'!$B$2:$K$69,'Pokyny pro vyplnění'!$B$72:$K$116,'Pokyny pro vyplnění'!$B$119:$K$188,'Pokyny pro vyplnění'!$B$196:$K$216</definedName>
    <definedName name="_xlnm.Print_Area" localSheetId="0">'Rekapitulace stavby'!$D$4:$AO$33,'Rekapitulace stavby'!$C$39:$AQ$59</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Y58" i="1" l="1"/>
  <c r="AX58" i="1"/>
  <c r="BI202" i="7"/>
  <c r="BH202" i="7"/>
  <c r="BG202" i="7"/>
  <c r="BF202" i="7"/>
  <c r="T202" i="7"/>
  <c r="R202" i="7"/>
  <c r="P202" i="7"/>
  <c r="P200" i="7" s="1"/>
  <c r="P199" i="7" s="1"/>
  <c r="BK202" i="7"/>
  <c r="J202" i="7"/>
  <c r="BE202" i="7" s="1"/>
  <c r="BI201" i="7"/>
  <c r="BH201" i="7"/>
  <c r="BG201" i="7"/>
  <c r="BF201" i="7"/>
  <c r="T201" i="7"/>
  <c r="T200" i="7" s="1"/>
  <c r="T199" i="7" s="1"/>
  <c r="R201" i="7"/>
  <c r="P201" i="7"/>
  <c r="BK201" i="7"/>
  <c r="BK200" i="7" s="1"/>
  <c r="J201" i="7"/>
  <c r="BE201" i="7" s="1"/>
  <c r="BI198" i="7"/>
  <c r="BH198" i="7"/>
  <c r="BG198" i="7"/>
  <c r="BF198" i="7"/>
  <c r="T198" i="7"/>
  <c r="T196" i="7" s="1"/>
  <c r="R198" i="7"/>
  <c r="P198" i="7"/>
  <c r="BK198" i="7"/>
  <c r="J198" i="7"/>
  <c r="BE198" i="7" s="1"/>
  <c r="BI197" i="7"/>
  <c r="BH197" i="7"/>
  <c r="BG197" i="7"/>
  <c r="BF197" i="7"/>
  <c r="T197" i="7"/>
  <c r="R197" i="7"/>
  <c r="R196" i="7"/>
  <c r="P197" i="7"/>
  <c r="P196" i="7" s="1"/>
  <c r="BK197" i="7"/>
  <c r="J197" i="7"/>
  <c r="BE197" i="7" s="1"/>
  <c r="BI194" i="7"/>
  <c r="BH194" i="7"/>
  <c r="BG194" i="7"/>
  <c r="BF194" i="7"/>
  <c r="T194" i="7"/>
  <c r="R194" i="7"/>
  <c r="P194" i="7"/>
  <c r="BK194" i="7"/>
  <c r="J194" i="7"/>
  <c r="BE194" i="7" s="1"/>
  <c r="BI191" i="7"/>
  <c r="BH191" i="7"/>
  <c r="BG191" i="7"/>
  <c r="BF191" i="7"/>
  <c r="T191" i="7"/>
  <c r="R191" i="7"/>
  <c r="P191" i="7"/>
  <c r="BK191" i="7"/>
  <c r="J191" i="7"/>
  <c r="BE191" i="7" s="1"/>
  <c r="BI188" i="7"/>
  <c r="BH188" i="7"/>
  <c r="BG188" i="7"/>
  <c r="BF188" i="7"/>
  <c r="T188" i="7"/>
  <c r="R188" i="7"/>
  <c r="P188" i="7"/>
  <c r="BK188" i="7"/>
  <c r="J188" i="7"/>
  <c r="BE188" i="7" s="1"/>
  <c r="BI185" i="7"/>
  <c r="BH185" i="7"/>
  <c r="BG185" i="7"/>
  <c r="BF185" i="7"/>
  <c r="T185" i="7"/>
  <c r="R185" i="7"/>
  <c r="P185" i="7"/>
  <c r="BK185" i="7"/>
  <c r="J185" i="7"/>
  <c r="BE185" i="7" s="1"/>
  <c r="BI183" i="7"/>
  <c r="BH183" i="7"/>
  <c r="BG183" i="7"/>
  <c r="BF183" i="7"/>
  <c r="T183" i="7"/>
  <c r="R183" i="7"/>
  <c r="P183" i="7"/>
  <c r="BK183" i="7"/>
  <c r="J183" i="7"/>
  <c r="BE183" i="7" s="1"/>
  <c r="BI181" i="7"/>
  <c r="BH181" i="7"/>
  <c r="BG181" i="7"/>
  <c r="BF181" i="7"/>
  <c r="T181" i="7"/>
  <c r="R181" i="7"/>
  <c r="P181" i="7"/>
  <c r="BK181" i="7"/>
  <c r="J181" i="7"/>
  <c r="BE181" i="7" s="1"/>
  <c r="BI179" i="7"/>
  <c r="BH179" i="7"/>
  <c r="BG179" i="7"/>
  <c r="BF179" i="7"/>
  <c r="T179" i="7"/>
  <c r="R179" i="7"/>
  <c r="P179" i="7"/>
  <c r="BK179" i="7"/>
  <c r="J179" i="7"/>
  <c r="BE179" i="7" s="1"/>
  <c r="BI176" i="7"/>
  <c r="BH176" i="7"/>
  <c r="BG176" i="7"/>
  <c r="BF176" i="7"/>
  <c r="T176" i="7"/>
  <c r="R176" i="7"/>
  <c r="P176" i="7"/>
  <c r="BK176" i="7"/>
  <c r="J176" i="7"/>
  <c r="BE176" i="7" s="1"/>
  <c r="BI174" i="7"/>
  <c r="BH174" i="7"/>
  <c r="BG174" i="7"/>
  <c r="BF174" i="7"/>
  <c r="T174" i="7"/>
  <c r="T173" i="7" s="1"/>
  <c r="R174" i="7"/>
  <c r="P174" i="7"/>
  <c r="BK174" i="7"/>
  <c r="J174" i="7"/>
  <c r="BE174" i="7" s="1"/>
  <c r="BI168" i="7"/>
  <c r="BH168" i="7"/>
  <c r="BG168" i="7"/>
  <c r="BF168" i="7"/>
  <c r="T168" i="7"/>
  <c r="R168" i="7"/>
  <c r="P168" i="7"/>
  <c r="BK168" i="7"/>
  <c r="J168" i="7"/>
  <c r="BE168" i="7" s="1"/>
  <c r="BI162" i="7"/>
  <c r="BH162" i="7"/>
  <c r="BG162" i="7"/>
  <c r="BF162" i="7"/>
  <c r="T162" i="7"/>
  <c r="R162" i="7"/>
  <c r="P162" i="7"/>
  <c r="BK162" i="7"/>
  <c r="J162" i="7"/>
  <c r="BE162" i="7" s="1"/>
  <c r="BI156" i="7"/>
  <c r="BH156" i="7"/>
  <c r="BG156" i="7"/>
  <c r="BF156" i="7"/>
  <c r="T156" i="7"/>
  <c r="R156" i="7"/>
  <c r="P156" i="7"/>
  <c r="BK156" i="7"/>
  <c r="J156" i="7"/>
  <c r="BE156" i="7" s="1"/>
  <c r="BI150" i="7"/>
  <c r="BH150" i="7"/>
  <c r="BG150" i="7"/>
  <c r="BF150" i="7"/>
  <c r="T150" i="7"/>
  <c r="R150" i="7"/>
  <c r="P150" i="7"/>
  <c r="BK150" i="7"/>
  <c r="J150" i="7"/>
  <c r="BE150" i="7" s="1"/>
  <c r="BI144" i="7"/>
  <c r="BH144" i="7"/>
  <c r="BG144" i="7"/>
  <c r="BF144" i="7"/>
  <c r="T144" i="7"/>
  <c r="T143" i="7"/>
  <c r="R144" i="7"/>
  <c r="R143" i="7" s="1"/>
  <c r="P144" i="7"/>
  <c r="BK144" i="7"/>
  <c r="J144" i="7"/>
  <c r="BE144" i="7" s="1"/>
  <c r="BI138" i="7"/>
  <c r="BH138" i="7"/>
  <c r="BG138" i="7"/>
  <c r="BF138" i="7"/>
  <c r="T138" i="7"/>
  <c r="R138" i="7"/>
  <c r="P138" i="7"/>
  <c r="BK138" i="7"/>
  <c r="J138" i="7"/>
  <c r="BE138" i="7" s="1"/>
  <c r="BI133" i="7"/>
  <c r="BH133" i="7"/>
  <c r="BG133" i="7"/>
  <c r="BF133" i="7"/>
  <c r="T133" i="7"/>
  <c r="R133" i="7"/>
  <c r="R127" i="7" s="1"/>
  <c r="P133" i="7"/>
  <c r="BK133" i="7"/>
  <c r="J133" i="7"/>
  <c r="BE133" i="7" s="1"/>
  <c r="BI128" i="7"/>
  <c r="BH128" i="7"/>
  <c r="BG128" i="7"/>
  <c r="BF128" i="7"/>
  <c r="T128" i="7"/>
  <c r="R128" i="7"/>
  <c r="P128" i="7"/>
  <c r="P127" i="7" s="1"/>
  <c r="BK128" i="7"/>
  <c r="J128" i="7"/>
  <c r="BE128" i="7" s="1"/>
  <c r="BI125" i="7"/>
  <c r="BH125" i="7"/>
  <c r="BG125" i="7"/>
  <c r="BF125" i="7"/>
  <c r="T125" i="7"/>
  <c r="R125" i="7"/>
  <c r="P125" i="7"/>
  <c r="BK125" i="7"/>
  <c r="J125" i="7"/>
  <c r="BE125" i="7" s="1"/>
  <c r="BI119" i="7"/>
  <c r="BH119" i="7"/>
  <c r="BG119" i="7"/>
  <c r="BF119" i="7"/>
  <c r="T119" i="7"/>
  <c r="R119" i="7"/>
  <c r="P119" i="7"/>
  <c r="BK119" i="7"/>
  <c r="J119" i="7"/>
  <c r="BE119" i="7" s="1"/>
  <c r="BI114" i="7"/>
  <c r="BH114" i="7"/>
  <c r="BG114" i="7"/>
  <c r="BF114" i="7"/>
  <c r="T114" i="7"/>
  <c r="R114" i="7"/>
  <c r="P114" i="7"/>
  <c r="BK114" i="7"/>
  <c r="J114" i="7"/>
  <c r="BE114" i="7" s="1"/>
  <c r="BI113" i="7"/>
  <c r="BH113" i="7"/>
  <c r="BG113" i="7"/>
  <c r="BF113" i="7"/>
  <c r="T113" i="7"/>
  <c r="T111" i="7" s="1"/>
  <c r="R113" i="7"/>
  <c r="P113" i="7"/>
  <c r="BK113" i="7"/>
  <c r="J113" i="7"/>
  <c r="BE113" i="7" s="1"/>
  <c r="BI112" i="7"/>
  <c r="BH112" i="7"/>
  <c r="BG112" i="7"/>
  <c r="BF112" i="7"/>
  <c r="T112" i="7"/>
  <c r="R112" i="7"/>
  <c r="P112" i="7"/>
  <c r="P111" i="7" s="1"/>
  <c r="BK112" i="7"/>
  <c r="J112" i="7"/>
  <c r="BE112" i="7" s="1"/>
  <c r="BI108" i="7"/>
  <c r="BH108" i="7"/>
  <c r="BG108" i="7"/>
  <c r="BF108" i="7"/>
  <c r="T108" i="7"/>
  <c r="R108" i="7"/>
  <c r="P108" i="7"/>
  <c r="BK108" i="7"/>
  <c r="J108" i="7"/>
  <c r="BE108" i="7"/>
  <c r="BI106" i="7"/>
  <c r="BH106" i="7"/>
  <c r="BG106" i="7"/>
  <c r="BF106" i="7"/>
  <c r="T106" i="7"/>
  <c r="R106" i="7"/>
  <c r="P106" i="7"/>
  <c r="BK106" i="7"/>
  <c r="J106" i="7"/>
  <c r="BE106" i="7" s="1"/>
  <c r="BI104" i="7"/>
  <c r="BH104" i="7"/>
  <c r="BG104" i="7"/>
  <c r="BF104" i="7"/>
  <c r="T104" i="7"/>
  <c r="R104" i="7"/>
  <c r="P104" i="7"/>
  <c r="BK104" i="7"/>
  <c r="J104" i="7"/>
  <c r="BE104" i="7" s="1"/>
  <c r="BI102" i="7"/>
  <c r="BH102" i="7"/>
  <c r="BG102" i="7"/>
  <c r="BF102" i="7"/>
  <c r="T102" i="7"/>
  <c r="R102" i="7"/>
  <c r="P102" i="7"/>
  <c r="BK102" i="7"/>
  <c r="J102" i="7"/>
  <c r="BE102" i="7" s="1"/>
  <c r="BI100" i="7"/>
  <c r="BH100" i="7"/>
  <c r="BG100" i="7"/>
  <c r="BF100" i="7"/>
  <c r="T100" i="7"/>
  <c r="R100" i="7"/>
  <c r="P100" i="7"/>
  <c r="BK100" i="7"/>
  <c r="J100" i="7"/>
  <c r="BE100" i="7" s="1"/>
  <c r="BI98" i="7"/>
  <c r="BH98" i="7"/>
  <c r="BG98" i="7"/>
  <c r="BF98" i="7"/>
  <c r="T98" i="7"/>
  <c r="R98" i="7"/>
  <c r="P98" i="7"/>
  <c r="BK98" i="7"/>
  <c r="J98" i="7"/>
  <c r="BE98" i="7" s="1"/>
  <c r="BI95" i="7"/>
  <c r="BH95" i="7"/>
  <c r="BG95" i="7"/>
  <c r="BF95" i="7"/>
  <c r="T95" i="7"/>
  <c r="R95" i="7"/>
  <c r="P95" i="7"/>
  <c r="BK95" i="7"/>
  <c r="J95" i="7"/>
  <c r="BE95" i="7"/>
  <c r="BI92" i="7"/>
  <c r="BH92" i="7"/>
  <c r="BG92" i="7"/>
  <c r="BF92" i="7"/>
  <c r="T92" i="7"/>
  <c r="R92" i="7"/>
  <c r="P92" i="7"/>
  <c r="BK92" i="7"/>
  <c r="J92" i="7"/>
  <c r="BE92" i="7" s="1"/>
  <c r="BI89" i="7"/>
  <c r="BH89" i="7"/>
  <c r="BG89" i="7"/>
  <c r="BF89" i="7"/>
  <c r="T89" i="7"/>
  <c r="R89" i="7"/>
  <c r="P89" i="7"/>
  <c r="BK89" i="7"/>
  <c r="J89" i="7"/>
  <c r="BE89" i="7" s="1"/>
  <c r="BI88" i="7"/>
  <c r="BH88" i="7"/>
  <c r="BG88" i="7"/>
  <c r="BF88" i="7"/>
  <c r="T88" i="7"/>
  <c r="T87" i="7"/>
  <c r="R88" i="7"/>
  <c r="P88" i="7"/>
  <c r="P87" i="7" s="1"/>
  <c r="BK88" i="7"/>
  <c r="J88" i="7"/>
  <c r="BE88" i="7" s="1"/>
  <c r="J81" i="7"/>
  <c r="F81" i="7"/>
  <c r="F79" i="7"/>
  <c r="E77" i="7"/>
  <c r="J51" i="7"/>
  <c r="F51" i="7"/>
  <c r="F49" i="7"/>
  <c r="E47" i="7"/>
  <c r="J18" i="7"/>
  <c r="E18" i="7"/>
  <c r="J17" i="7"/>
  <c r="J12" i="7"/>
  <c r="J79" i="7" s="1"/>
  <c r="E7" i="7"/>
  <c r="E75" i="7" s="1"/>
  <c r="AY57" i="1"/>
  <c r="AX57" i="1"/>
  <c r="BI307" i="6"/>
  <c r="BH307" i="6"/>
  <c r="BG307" i="6"/>
  <c r="BE307" i="6"/>
  <c r="T307" i="6"/>
  <c r="R307" i="6"/>
  <c r="P307" i="6"/>
  <c r="BK307" i="6"/>
  <c r="J307" i="6"/>
  <c r="BF307" i="6" s="1"/>
  <c r="BI306" i="6"/>
  <c r="BH306" i="6"/>
  <c r="BG306" i="6"/>
  <c r="BE306" i="6"/>
  <c r="T306" i="6"/>
  <c r="R306" i="6"/>
  <c r="P306" i="6"/>
  <c r="BK306" i="6"/>
  <c r="J306" i="6"/>
  <c r="BF306" i="6" s="1"/>
  <c r="BI305" i="6"/>
  <c r="BH305" i="6"/>
  <c r="BG305" i="6"/>
  <c r="BE305" i="6"/>
  <c r="T305" i="6"/>
  <c r="R305" i="6"/>
  <c r="P305" i="6"/>
  <c r="BK305" i="6"/>
  <c r="J305" i="6"/>
  <c r="BF305" i="6" s="1"/>
  <c r="BI304" i="6"/>
  <c r="BH304" i="6"/>
  <c r="BG304" i="6"/>
  <c r="BE304" i="6"/>
  <c r="T304" i="6"/>
  <c r="R304" i="6"/>
  <c r="P304" i="6"/>
  <c r="P302" i="6" s="1"/>
  <c r="BK304" i="6"/>
  <c r="J304" i="6"/>
  <c r="BF304" i="6" s="1"/>
  <c r="BI303" i="6"/>
  <c r="BH303" i="6"/>
  <c r="BG303" i="6"/>
  <c r="BE303" i="6"/>
  <c r="T303" i="6"/>
  <c r="T302" i="6" s="1"/>
  <c r="R303" i="6"/>
  <c r="R302" i="6" s="1"/>
  <c r="P303" i="6"/>
  <c r="BK303" i="6"/>
  <c r="J303" i="6"/>
  <c r="BF303" i="6" s="1"/>
  <c r="BI301" i="6"/>
  <c r="BH301" i="6"/>
  <c r="BG301" i="6"/>
  <c r="BE301" i="6"/>
  <c r="T301" i="6"/>
  <c r="R301" i="6"/>
  <c r="P301" i="6"/>
  <c r="BK301" i="6"/>
  <c r="J301" i="6"/>
  <c r="BF301" i="6" s="1"/>
  <c r="BI300" i="6"/>
  <c r="BH300" i="6"/>
  <c r="BG300" i="6"/>
  <c r="BE300" i="6"/>
  <c r="T300" i="6"/>
  <c r="R300" i="6"/>
  <c r="P300" i="6"/>
  <c r="BK300" i="6"/>
  <c r="J300" i="6"/>
  <c r="BF300" i="6" s="1"/>
  <c r="BI299" i="6"/>
  <c r="BH299" i="6"/>
  <c r="BG299" i="6"/>
  <c r="BE299" i="6"/>
  <c r="T299" i="6"/>
  <c r="R299" i="6"/>
  <c r="P299" i="6"/>
  <c r="BK299" i="6"/>
  <c r="J299" i="6"/>
  <c r="BF299" i="6" s="1"/>
  <c r="BI298" i="6"/>
  <c r="BH298" i="6"/>
  <c r="BG298" i="6"/>
  <c r="BE298" i="6"/>
  <c r="T298" i="6"/>
  <c r="R298" i="6"/>
  <c r="P298" i="6"/>
  <c r="BK298" i="6"/>
  <c r="J298" i="6"/>
  <c r="BF298" i="6" s="1"/>
  <c r="BI297" i="6"/>
  <c r="BH297" i="6"/>
  <c r="BG297" i="6"/>
  <c r="BE297" i="6"/>
  <c r="T297" i="6"/>
  <c r="R297" i="6"/>
  <c r="P297" i="6"/>
  <c r="BK297" i="6"/>
  <c r="J297" i="6"/>
  <c r="BF297" i="6" s="1"/>
  <c r="BI296" i="6"/>
  <c r="BH296" i="6"/>
  <c r="BG296" i="6"/>
  <c r="BE296" i="6"/>
  <c r="T296" i="6"/>
  <c r="R296" i="6"/>
  <c r="P296" i="6"/>
  <c r="BK296" i="6"/>
  <c r="J296" i="6"/>
  <c r="BF296" i="6"/>
  <c r="BI295" i="6"/>
  <c r="BH295" i="6"/>
  <c r="BG295" i="6"/>
  <c r="BE295" i="6"/>
  <c r="T295" i="6"/>
  <c r="R295" i="6"/>
  <c r="P295" i="6"/>
  <c r="BK295" i="6"/>
  <c r="J295" i="6"/>
  <c r="BF295" i="6" s="1"/>
  <c r="BI294" i="6"/>
  <c r="BH294" i="6"/>
  <c r="BG294" i="6"/>
  <c r="BE294" i="6"/>
  <c r="T294" i="6"/>
  <c r="R294" i="6"/>
  <c r="P294" i="6"/>
  <c r="BK294" i="6"/>
  <c r="J294" i="6"/>
  <c r="BF294" i="6" s="1"/>
  <c r="BI293" i="6"/>
  <c r="BH293" i="6"/>
  <c r="BG293" i="6"/>
  <c r="BE293" i="6"/>
  <c r="T293" i="6"/>
  <c r="R293" i="6"/>
  <c r="P293" i="6"/>
  <c r="BK293" i="6"/>
  <c r="J293" i="6"/>
  <c r="BF293" i="6"/>
  <c r="BI292" i="6"/>
  <c r="BH292" i="6"/>
  <c r="BG292" i="6"/>
  <c r="BE292" i="6"/>
  <c r="T292" i="6"/>
  <c r="R292" i="6"/>
  <c r="P292" i="6"/>
  <c r="BK292" i="6"/>
  <c r="J292" i="6"/>
  <c r="BF292" i="6" s="1"/>
  <c r="BI291" i="6"/>
  <c r="BH291" i="6"/>
  <c r="BG291" i="6"/>
  <c r="BE291" i="6"/>
  <c r="T291" i="6"/>
  <c r="R291" i="6"/>
  <c r="P291" i="6"/>
  <c r="BK291" i="6"/>
  <c r="J291" i="6"/>
  <c r="BF291" i="6" s="1"/>
  <c r="BI290" i="6"/>
  <c r="BH290" i="6"/>
  <c r="BG290" i="6"/>
  <c r="BE290" i="6"/>
  <c r="T290" i="6"/>
  <c r="R290" i="6"/>
  <c r="P290" i="6"/>
  <c r="BK290" i="6"/>
  <c r="J290" i="6"/>
  <c r="BF290" i="6" s="1"/>
  <c r="BI289" i="6"/>
  <c r="BH289" i="6"/>
  <c r="BG289" i="6"/>
  <c r="BE289" i="6"/>
  <c r="T289" i="6"/>
  <c r="R289" i="6"/>
  <c r="P289" i="6"/>
  <c r="BK289" i="6"/>
  <c r="J289" i="6"/>
  <c r="BF289" i="6" s="1"/>
  <c r="BI288" i="6"/>
  <c r="BH288" i="6"/>
  <c r="BG288" i="6"/>
  <c r="BE288" i="6"/>
  <c r="T288" i="6"/>
  <c r="R288" i="6"/>
  <c r="P288" i="6"/>
  <c r="BK288" i="6"/>
  <c r="J288" i="6"/>
  <c r="BF288" i="6" s="1"/>
  <c r="BI287" i="6"/>
  <c r="BH287" i="6"/>
  <c r="BG287" i="6"/>
  <c r="BE287" i="6"/>
  <c r="T287" i="6"/>
  <c r="R287" i="6"/>
  <c r="P287" i="6"/>
  <c r="BK287" i="6"/>
  <c r="J287" i="6"/>
  <c r="BF287" i="6" s="1"/>
  <c r="BI286" i="6"/>
  <c r="BH286" i="6"/>
  <c r="BG286" i="6"/>
  <c r="BE286" i="6"/>
  <c r="T286" i="6"/>
  <c r="R286" i="6"/>
  <c r="P286" i="6"/>
  <c r="BK286" i="6"/>
  <c r="J286" i="6"/>
  <c r="BF286" i="6" s="1"/>
  <c r="BI285" i="6"/>
  <c r="BH285" i="6"/>
  <c r="BG285" i="6"/>
  <c r="BE285" i="6"/>
  <c r="T285" i="6"/>
  <c r="R285" i="6"/>
  <c r="P285" i="6"/>
  <c r="BK285" i="6"/>
  <c r="J285" i="6"/>
  <c r="BF285" i="6" s="1"/>
  <c r="BI284" i="6"/>
  <c r="BH284" i="6"/>
  <c r="BG284" i="6"/>
  <c r="BE284" i="6"/>
  <c r="T284" i="6"/>
  <c r="R284" i="6"/>
  <c r="P284" i="6"/>
  <c r="BK284" i="6"/>
  <c r="J284" i="6"/>
  <c r="BF284" i="6" s="1"/>
  <c r="BI283" i="6"/>
  <c r="BH283" i="6"/>
  <c r="BG283" i="6"/>
  <c r="BE283" i="6"/>
  <c r="T283" i="6"/>
  <c r="R283" i="6"/>
  <c r="P283" i="6"/>
  <c r="BK283" i="6"/>
  <c r="J283" i="6"/>
  <c r="BF283" i="6" s="1"/>
  <c r="BI282" i="6"/>
  <c r="BH282" i="6"/>
  <c r="BG282" i="6"/>
  <c r="BE282" i="6"/>
  <c r="T282" i="6"/>
  <c r="R282" i="6"/>
  <c r="P282" i="6"/>
  <c r="BK282" i="6"/>
  <c r="J282" i="6"/>
  <c r="BF282" i="6" s="1"/>
  <c r="BI281" i="6"/>
  <c r="BH281" i="6"/>
  <c r="BG281" i="6"/>
  <c r="BE281" i="6"/>
  <c r="T281" i="6"/>
  <c r="R281" i="6"/>
  <c r="P281" i="6"/>
  <c r="BK281" i="6"/>
  <c r="J281" i="6"/>
  <c r="BF281" i="6" s="1"/>
  <c r="BI280" i="6"/>
  <c r="BH280" i="6"/>
  <c r="BG280" i="6"/>
  <c r="BE280" i="6"/>
  <c r="T280" i="6"/>
  <c r="R280" i="6"/>
  <c r="P280" i="6"/>
  <c r="BK280" i="6"/>
  <c r="J280" i="6"/>
  <c r="BF280" i="6"/>
  <c r="BI279" i="6"/>
  <c r="BH279" i="6"/>
  <c r="BG279" i="6"/>
  <c r="BE279" i="6"/>
  <c r="T279" i="6"/>
  <c r="R279" i="6"/>
  <c r="P279" i="6"/>
  <c r="BK279" i="6"/>
  <c r="J279" i="6"/>
  <c r="BF279" i="6" s="1"/>
  <c r="BI278" i="6"/>
  <c r="BH278" i="6"/>
  <c r="BG278" i="6"/>
  <c r="BE278" i="6"/>
  <c r="T278" i="6"/>
  <c r="R278" i="6"/>
  <c r="P278" i="6"/>
  <c r="BK278" i="6"/>
  <c r="J278" i="6"/>
  <c r="BF278" i="6" s="1"/>
  <c r="BI277" i="6"/>
  <c r="BH277" i="6"/>
  <c r="BG277" i="6"/>
  <c r="BE277" i="6"/>
  <c r="T277" i="6"/>
  <c r="R277" i="6"/>
  <c r="P277" i="6"/>
  <c r="BK277" i="6"/>
  <c r="J277" i="6"/>
  <c r="BF277" i="6"/>
  <c r="BI276" i="6"/>
  <c r="BH276" i="6"/>
  <c r="BG276" i="6"/>
  <c r="BE276" i="6"/>
  <c r="T276" i="6"/>
  <c r="R276" i="6"/>
  <c r="P276" i="6"/>
  <c r="BK276" i="6"/>
  <c r="J276" i="6"/>
  <c r="BF276" i="6" s="1"/>
  <c r="BI275" i="6"/>
  <c r="BH275" i="6"/>
  <c r="BG275" i="6"/>
  <c r="BE275" i="6"/>
  <c r="T275" i="6"/>
  <c r="R275" i="6"/>
  <c r="P275" i="6"/>
  <c r="BK275" i="6"/>
  <c r="J275" i="6"/>
  <c r="BF275" i="6" s="1"/>
  <c r="BI274" i="6"/>
  <c r="BH274" i="6"/>
  <c r="BG274" i="6"/>
  <c r="BE274" i="6"/>
  <c r="T274" i="6"/>
  <c r="R274" i="6"/>
  <c r="P274" i="6"/>
  <c r="BK274" i="6"/>
  <c r="J274" i="6"/>
  <c r="BF274" i="6" s="1"/>
  <c r="BI272" i="6"/>
  <c r="BH272" i="6"/>
  <c r="BG272" i="6"/>
  <c r="BE272" i="6"/>
  <c r="T272" i="6"/>
  <c r="R272" i="6"/>
  <c r="P272" i="6"/>
  <c r="BK272" i="6"/>
  <c r="J272" i="6"/>
  <c r="BF272" i="6" s="1"/>
  <c r="BI271" i="6"/>
  <c r="BH271" i="6"/>
  <c r="BG271" i="6"/>
  <c r="BE271" i="6"/>
  <c r="T271" i="6"/>
  <c r="R271" i="6"/>
  <c r="P271" i="6"/>
  <c r="BK271" i="6"/>
  <c r="J271" i="6"/>
  <c r="BF271" i="6"/>
  <c r="BI270" i="6"/>
  <c r="BH270" i="6"/>
  <c r="BG270" i="6"/>
  <c r="BE270" i="6"/>
  <c r="T270" i="6"/>
  <c r="R270" i="6"/>
  <c r="P270" i="6"/>
  <c r="BK270" i="6"/>
  <c r="J270" i="6"/>
  <c r="BF270" i="6" s="1"/>
  <c r="BI269" i="6"/>
  <c r="BH269" i="6"/>
  <c r="BG269" i="6"/>
  <c r="BE269" i="6"/>
  <c r="T269" i="6"/>
  <c r="R269" i="6"/>
  <c r="P269" i="6"/>
  <c r="BK269" i="6"/>
  <c r="J269" i="6"/>
  <c r="BF269" i="6" s="1"/>
  <c r="BI268" i="6"/>
  <c r="BH268" i="6"/>
  <c r="BG268" i="6"/>
  <c r="BE268" i="6"/>
  <c r="T268" i="6"/>
  <c r="R268" i="6"/>
  <c r="P268" i="6"/>
  <c r="BK268" i="6"/>
  <c r="J268" i="6"/>
  <c r="BF268" i="6" s="1"/>
  <c r="BI267" i="6"/>
  <c r="BH267" i="6"/>
  <c r="BG267" i="6"/>
  <c r="BE267" i="6"/>
  <c r="T267" i="6"/>
  <c r="R267" i="6"/>
  <c r="P267" i="6"/>
  <c r="BK267" i="6"/>
  <c r="J267" i="6"/>
  <c r="BF267" i="6" s="1"/>
  <c r="BI266" i="6"/>
  <c r="BH266" i="6"/>
  <c r="BG266" i="6"/>
  <c r="BE266" i="6"/>
  <c r="T266" i="6"/>
  <c r="R266" i="6"/>
  <c r="P266" i="6"/>
  <c r="BK266" i="6"/>
  <c r="J266" i="6"/>
  <c r="BF266" i="6"/>
  <c r="BI265" i="6"/>
  <c r="BH265" i="6"/>
  <c r="BG265" i="6"/>
  <c r="BE265" i="6"/>
  <c r="T265" i="6"/>
  <c r="R265" i="6"/>
  <c r="P265" i="6"/>
  <c r="BK265" i="6"/>
  <c r="J265" i="6"/>
  <c r="BF265" i="6" s="1"/>
  <c r="BI264" i="6"/>
  <c r="BH264" i="6"/>
  <c r="BG264" i="6"/>
  <c r="BE264" i="6"/>
  <c r="T264" i="6"/>
  <c r="R264" i="6"/>
  <c r="P264" i="6"/>
  <c r="BK264" i="6"/>
  <c r="J264" i="6"/>
  <c r="BF264" i="6" s="1"/>
  <c r="BI263" i="6"/>
  <c r="BH263" i="6"/>
  <c r="BG263" i="6"/>
  <c r="BE263" i="6"/>
  <c r="T263" i="6"/>
  <c r="R263" i="6"/>
  <c r="P263" i="6"/>
  <c r="BK263" i="6"/>
  <c r="J263" i="6"/>
  <c r="BF263" i="6" s="1"/>
  <c r="BI262" i="6"/>
  <c r="BH262" i="6"/>
  <c r="BG262" i="6"/>
  <c r="BE262" i="6"/>
  <c r="T262" i="6"/>
  <c r="R262" i="6"/>
  <c r="P262" i="6"/>
  <c r="BK262" i="6"/>
  <c r="J262" i="6"/>
  <c r="BF262" i="6"/>
  <c r="BI261" i="6"/>
  <c r="BH261" i="6"/>
  <c r="BG261" i="6"/>
  <c r="BE261" i="6"/>
  <c r="T261" i="6"/>
  <c r="R261" i="6"/>
  <c r="P261" i="6"/>
  <c r="BK261" i="6"/>
  <c r="J261" i="6"/>
  <c r="BF261" i="6" s="1"/>
  <c r="BI260" i="6"/>
  <c r="BH260" i="6"/>
  <c r="BG260" i="6"/>
  <c r="BE260" i="6"/>
  <c r="T260" i="6"/>
  <c r="R260" i="6"/>
  <c r="P260" i="6"/>
  <c r="BK260" i="6"/>
  <c r="J260" i="6"/>
  <c r="BF260" i="6" s="1"/>
  <c r="BI259" i="6"/>
  <c r="BH259" i="6"/>
  <c r="BG259" i="6"/>
  <c r="BE259" i="6"/>
  <c r="T259" i="6"/>
  <c r="R259" i="6"/>
  <c r="P259" i="6"/>
  <c r="BK259" i="6"/>
  <c r="J259" i="6"/>
  <c r="BF259" i="6" s="1"/>
  <c r="BI258" i="6"/>
  <c r="BH258" i="6"/>
  <c r="BG258" i="6"/>
  <c r="BE258" i="6"/>
  <c r="T258" i="6"/>
  <c r="R258" i="6"/>
  <c r="P258" i="6"/>
  <c r="BK258" i="6"/>
  <c r="J258" i="6"/>
  <c r="BF258" i="6" s="1"/>
  <c r="BI257" i="6"/>
  <c r="BH257" i="6"/>
  <c r="BG257" i="6"/>
  <c r="BE257" i="6"/>
  <c r="T257" i="6"/>
  <c r="R257" i="6"/>
  <c r="P257" i="6"/>
  <c r="BK257" i="6"/>
  <c r="J257" i="6"/>
  <c r="BF257" i="6" s="1"/>
  <c r="BI256" i="6"/>
  <c r="BH256" i="6"/>
  <c r="BG256" i="6"/>
  <c r="BE256" i="6"/>
  <c r="T256" i="6"/>
  <c r="R256" i="6"/>
  <c r="P256" i="6"/>
  <c r="BK256" i="6"/>
  <c r="J256" i="6"/>
  <c r="BF256" i="6" s="1"/>
  <c r="BI255" i="6"/>
  <c r="BH255" i="6"/>
  <c r="BG255" i="6"/>
  <c r="BE255" i="6"/>
  <c r="T255" i="6"/>
  <c r="R255" i="6"/>
  <c r="P255" i="6"/>
  <c r="BK255" i="6"/>
  <c r="J255" i="6"/>
  <c r="BF255" i="6"/>
  <c r="BI254" i="6"/>
  <c r="BH254" i="6"/>
  <c r="BG254" i="6"/>
  <c r="BE254" i="6"/>
  <c r="T254" i="6"/>
  <c r="R254" i="6"/>
  <c r="P254" i="6"/>
  <c r="BK254" i="6"/>
  <c r="J254" i="6"/>
  <c r="BF254" i="6" s="1"/>
  <c r="BI253" i="6"/>
  <c r="BH253" i="6"/>
  <c r="BG253" i="6"/>
  <c r="BE253" i="6"/>
  <c r="T253" i="6"/>
  <c r="R253" i="6"/>
  <c r="P253" i="6"/>
  <c r="BK253" i="6"/>
  <c r="J253" i="6"/>
  <c r="BF253" i="6" s="1"/>
  <c r="BI251" i="6"/>
  <c r="BH251" i="6"/>
  <c r="BG251" i="6"/>
  <c r="BE251" i="6"/>
  <c r="T251" i="6"/>
  <c r="R251" i="6"/>
  <c r="P251" i="6"/>
  <c r="BK251" i="6"/>
  <c r="J251" i="6"/>
  <c r="BF251" i="6" s="1"/>
  <c r="BI250" i="6"/>
  <c r="BH250" i="6"/>
  <c r="BG250" i="6"/>
  <c r="BE250" i="6"/>
  <c r="T250" i="6"/>
  <c r="R250" i="6"/>
  <c r="P250" i="6"/>
  <c r="BK250" i="6"/>
  <c r="J250" i="6"/>
  <c r="BF250" i="6" s="1"/>
  <c r="BI249" i="6"/>
  <c r="BH249" i="6"/>
  <c r="BG249" i="6"/>
  <c r="BE249" i="6"/>
  <c r="T249" i="6"/>
  <c r="R249" i="6"/>
  <c r="P249" i="6"/>
  <c r="BK249" i="6"/>
  <c r="J249" i="6"/>
  <c r="BF249" i="6"/>
  <c r="BI248" i="6"/>
  <c r="BH248" i="6"/>
  <c r="BG248" i="6"/>
  <c r="BE248" i="6"/>
  <c r="T248" i="6"/>
  <c r="R248" i="6"/>
  <c r="P248" i="6"/>
  <c r="BK248" i="6"/>
  <c r="J248" i="6"/>
  <c r="BF248" i="6"/>
  <c r="BI247" i="6"/>
  <c r="BH247" i="6"/>
  <c r="BG247" i="6"/>
  <c r="BE247" i="6"/>
  <c r="T247" i="6"/>
  <c r="R247" i="6"/>
  <c r="P247" i="6"/>
  <c r="BK247" i="6"/>
  <c r="J247" i="6"/>
  <c r="BF247" i="6" s="1"/>
  <c r="BI246" i="6"/>
  <c r="BH246" i="6"/>
  <c r="BG246" i="6"/>
  <c r="BE246" i="6"/>
  <c r="T246" i="6"/>
  <c r="R246" i="6"/>
  <c r="P246" i="6"/>
  <c r="BK246" i="6"/>
  <c r="J246" i="6"/>
  <c r="BF246" i="6" s="1"/>
  <c r="BI245" i="6"/>
  <c r="BH245" i="6"/>
  <c r="BG245" i="6"/>
  <c r="BE245" i="6"/>
  <c r="T245" i="6"/>
  <c r="R245" i="6"/>
  <c r="P245" i="6"/>
  <c r="BK245" i="6"/>
  <c r="J245" i="6"/>
  <c r="BF245" i="6" s="1"/>
  <c r="BI244" i="6"/>
  <c r="BH244" i="6"/>
  <c r="BG244" i="6"/>
  <c r="BE244" i="6"/>
  <c r="T244" i="6"/>
  <c r="R244" i="6"/>
  <c r="P244" i="6"/>
  <c r="BK244" i="6"/>
  <c r="J244" i="6"/>
  <c r="BF244" i="6" s="1"/>
  <c r="BI243" i="6"/>
  <c r="BH243" i="6"/>
  <c r="BG243" i="6"/>
  <c r="BE243" i="6"/>
  <c r="T243" i="6"/>
  <c r="R243" i="6"/>
  <c r="P243" i="6"/>
  <c r="BK243" i="6"/>
  <c r="J243" i="6"/>
  <c r="BF243" i="6" s="1"/>
  <c r="BI242" i="6"/>
  <c r="BH242" i="6"/>
  <c r="BG242" i="6"/>
  <c r="BE242" i="6"/>
  <c r="T242" i="6"/>
  <c r="R242" i="6"/>
  <c r="P242" i="6"/>
  <c r="BK242" i="6"/>
  <c r="J242" i="6"/>
  <c r="BF242" i="6"/>
  <c r="BI241" i="6"/>
  <c r="BH241" i="6"/>
  <c r="BG241" i="6"/>
  <c r="BE241" i="6"/>
  <c r="T241" i="6"/>
  <c r="R241" i="6"/>
  <c r="P241" i="6"/>
  <c r="BK241" i="6"/>
  <c r="J241" i="6"/>
  <c r="BF241" i="6" s="1"/>
  <c r="BI240" i="6"/>
  <c r="BH240" i="6"/>
  <c r="BG240" i="6"/>
  <c r="BE240" i="6"/>
  <c r="T240" i="6"/>
  <c r="R240" i="6"/>
  <c r="P240" i="6"/>
  <c r="BK240" i="6"/>
  <c r="J240" i="6"/>
  <c r="BF240" i="6" s="1"/>
  <c r="BI239" i="6"/>
  <c r="BH239" i="6"/>
  <c r="BG239" i="6"/>
  <c r="BE239" i="6"/>
  <c r="T239" i="6"/>
  <c r="R239" i="6"/>
  <c r="P239" i="6"/>
  <c r="BK239" i="6"/>
  <c r="J239" i="6"/>
  <c r="BF239" i="6" s="1"/>
  <c r="BI238" i="6"/>
  <c r="BH238" i="6"/>
  <c r="BG238" i="6"/>
  <c r="BE238" i="6"/>
  <c r="T238" i="6"/>
  <c r="R238" i="6"/>
  <c r="P238" i="6"/>
  <c r="BK238" i="6"/>
  <c r="J238" i="6"/>
  <c r="BF238" i="6" s="1"/>
  <c r="BI237" i="6"/>
  <c r="BH237" i="6"/>
  <c r="BG237" i="6"/>
  <c r="BE237" i="6"/>
  <c r="T237" i="6"/>
  <c r="R237" i="6"/>
  <c r="P237" i="6"/>
  <c r="BK237" i="6"/>
  <c r="J237" i="6"/>
  <c r="BF237" i="6"/>
  <c r="BI236" i="6"/>
  <c r="BH236" i="6"/>
  <c r="BG236" i="6"/>
  <c r="BE236" i="6"/>
  <c r="T236" i="6"/>
  <c r="R236" i="6"/>
  <c r="P236" i="6"/>
  <c r="BK236" i="6"/>
  <c r="J236" i="6"/>
  <c r="BF236" i="6" s="1"/>
  <c r="BI235" i="6"/>
  <c r="BH235" i="6"/>
  <c r="BG235" i="6"/>
  <c r="BE235" i="6"/>
  <c r="T235" i="6"/>
  <c r="R235" i="6"/>
  <c r="P235" i="6"/>
  <c r="BK235" i="6"/>
  <c r="J235" i="6"/>
  <c r="BF235" i="6" s="1"/>
  <c r="BI234" i="6"/>
  <c r="BH234" i="6"/>
  <c r="BG234" i="6"/>
  <c r="BE234" i="6"/>
  <c r="T234" i="6"/>
  <c r="R234" i="6"/>
  <c r="P234" i="6"/>
  <c r="BK234" i="6"/>
  <c r="J234" i="6"/>
  <c r="BF234" i="6" s="1"/>
  <c r="BI233" i="6"/>
  <c r="BH233" i="6"/>
  <c r="BG233" i="6"/>
  <c r="BE233" i="6"/>
  <c r="T233" i="6"/>
  <c r="R233" i="6"/>
  <c r="P233" i="6"/>
  <c r="BK233" i="6"/>
  <c r="J233" i="6"/>
  <c r="BF233" i="6" s="1"/>
  <c r="BI232" i="6"/>
  <c r="BH232" i="6"/>
  <c r="BG232" i="6"/>
  <c r="BE232" i="6"/>
  <c r="T232" i="6"/>
  <c r="R232" i="6"/>
  <c r="P232" i="6"/>
  <c r="BK232" i="6"/>
  <c r="J232" i="6"/>
  <c r="BF232" i="6" s="1"/>
  <c r="BI231" i="6"/>
  <c r="BH231" i="6"/>
  <c r="BG231" i="6"/>
  <c r="BE231" i="6"/>
  <c r="T231" i="6"/>
  <c r="R231" i="6"/>
  <c r="P231" i="6"/>
  <c r="BK231" i="6"/>
  <c r="J231" i="6"/>
  <c r="BF231" i="6" s="1"/>
  <c r="BI230" i="6"/>
  <c r="BH230" i="6"/>
  <c r="BG230" i="6"/>
  <c r="BE230" i="6"/>
  <c r="T230" i="6"/>
  <c r="R230" i="6"/>
  <c r="P230" i="6"/>
  <c r="BK230" i="6"/>
  <c r="J230" i="6"/>
  <c r="BF230" i="6" s="1"/>
  <c r="BI229" i="6"/>
  <c r="BH229" i="6"/>
  <c r="BG229" i="6"/>
  <c r="BE229" i="6"/>
  <c r="T229" i="6"/>
  <c r="R229" i="6"/>
  <c r="P229" i="6"/>
  <c r="BK229" i="6"/>
  <c r="J229" i="6"/>
  <c r="BF229" i="6" s="1"/>
  <c r="BI228" i="6"/>
  <c r="BH228" i="6"/>
  <c r="BG228" i="6"/>
  <c r="BE228" i="6"/>
  <c r="T228" i="6"/>
  <c r="R228" i="6"/>
  <c r="P228" i="6"/>
  <c r="BK228" i="6"/>
  <c r="J228" i="6"/>
  <c r="BF228" i="6" s="1"/>
  <c r="BI227" i="6"/>
  <c r="BH227" i="6"/>
  <c r="BG227" i="6"/>
  <c r="BE227" i="6"/>
  <c r="T227" i="6"/>
  <c r="R227" i="6"/>
  <c r="P227" i="6"/>
  <c r="BK227" i="6"/>
  <c r="J227" i="6"/>
  <c r="BF227" i="6" s="1"/>
  <c r="BI226" i="6"/>
  <c r="BH226" i="6"/>
  <c r="BG226" i="6"/>
  <c r="BE226" i="6"/>
  <c r="T226" i="6"/>
  <c r="R226" i="6"/>
  <c r="P226" i="6"/>
  <c r="BK226" i="6"/>
  <c r="J226" i="6"/>
  <c r="BF226" i="6"/>
  <c r="BI225" i="6"/>
  <c r="BH225" i="6"/>
  <c r="BG225" i="6"/>
  <c r="BE225" i="6"/>
  <c r="T225" i="6"/>
  <c r="R225" i="6"/>
  <c r="P225" i="6"/>
  <c r="BK225" i="6"/>
  <c r="J225" i="6"/>
  <c r="BF225" i="6"/>
  <c r="BI224" i="6"/>
  <c r="BH224" i="6"/>
  <c r="BG224" i="6"/>
  <c r="BE224" i="6"/>
  <c r="T224" i="6"/>
  <c r="R224" i="6"/>
  <c r="P224" i="6"/>
  <c r="BK224" i="6"/>
  <c r="J224" i="6"/>
  <c r="BF224" i="6" s="1"/>
  <c r="BI222" i="6"/>
  <c r="BH222" i="6"/>
  <c r="BG222" i="6"/>
  <c r="BE222" i="6"/>
  <c r="T222" i="6"/>
  <c r="R222" i="6"/>
  <c r="P222" i="6"/>
  <c r="BK222" i="6"/>
  <c r="J222" i="6"/>
  <c r="BF222" i="6" s="1"/>
  <c r="BI221" i="6"/>
  <c r="BH221" i="6"/>
  <c r="BG221" i="6"/>
  <c r="BE221" i="6"/>
  <c r="T221" i="6"/>
  <c r="R221" i="6"/>
  <c r="P221" i="6"/>
  <c r="BK221" i="6"/>
  <c r="J221" i="6"/>
  <c r="BF221" i="6" s="1"/>
  <c r="BI220" i="6"/>
  <c r="BH220" i="6"/>
  <c r="BG220" i="6"/>
  <c r="BE220" i="6"/>
  <c r="T220" i="6"/>
  <c r="R220" i="6"/>
  <c r="P220" i="6"/>
  <c r="BK220" i="6"/>
  <c r="J220" i="6"/>
  <c r="BF220" i="6" s="1"/>
  <c r="BI219" i="6"/>
  <c r="BH219" i="6"/>
  <c r="BG219" i="6"/>
  <c r="BE219" i="6"/>
  <c r="T219" i="6"/>
  <c r="R219" i="6"/>
  <c r="P219" i="6"/>
  <c r="BK219" i="6"/>
  <c r="J219" i="6"/>
  <c r="BF219" i="6"/>
  <c r="BI218" i="6"/>
  <c r="BH218" i="6"/>
  <c r="BG218" i="6"/>
  <c r="BE218" i="6"/>
  <c r="T218" i="6"/>
  <c r="R218" i="6"/>
  <c r="P218" i="6"/>
  <c r="BK218" i="6"/>
  <c r="J218" i="6"/>
  <c r="BF218" i="6"/>
  <c r="BI217" i="6"/>
  <c r="BH217" i="6"/>
  <c r="BG217" i="6"/>
  <c r="BE217" i="6"/>
  <c r="T217" i="6"/>
  <c r="R217" i="6"/>
  <c r="P217" i="6"/>
  <c r="BK217" i="6"/>
  <c r="J217" i="6"/>
  <c r="BF217" i="6" s="1"/>
  <c r="BI216" i="6"/>
  <c r="BH216" i="6"/>
  <c r="BG216" i="6"/>
  <c r="BE216" i="6"/>
  <c r="T216" i="6"/>
  <c r="R216" i="6"/>
  <c r="P216" i="6"/>
  <c r="BK216" i="6"/>
  <c r="J216" i="6"/>
  <c r="BF216" i="6" s="1"/>
  <c r="BI215" i="6"/>
  <c r="BH215" i="6"/>
  <c r="BG215" i="6"/>
  <c r="BE215" i="6"/>
  <c r="T215" i="6"/>
  <c r="R215" i="6"/>
  <c r="P215" i="6"/>
  <c r="BK215" i="6"/>
  <c r="J215" i="6"/>
  <c r="BF215" i="6" s="1"/>
  <c r="BI214" i="6"/>
  <c r="BH214" i="6"/>
  <c r="BG214" i="6"/>
  <c r="BE214" i="6"/>
  <c r="T214" i="6"/>
  <c r="R214" i="6"/>
  <c r="P214" i="6"/>
  <c r="BK214" i="6"/>
  <c r="J214" i="6"/>
  <c r="BF214" i="6" s="1"/>
  <c r="BI213" i="6"/>
  <c r="BH213" i="6"/>
  <c r="BG213" i="6"/>
  <c r="BE213" i="6"/>
  <c r="T213" i="6"/>
  <c r="R213" i="6"/>
  <c r="P213" i="6"/>
  <c r="BK213" i="6"/>
  <c r="J213" i="6"/>
  <c r="BF213" i="6" s="1"/>
  <c r="BI212" i="6"/>
  <c r="BH212" i="6"/>
  <c r="BG212" i="6"/>
  <c r="BE212" i="6"/>
  <c r="T212" i="6"/>
  <c r="R212" i="6"/>
  <c r="P212" i="6"/>
  <c r="BK212" i="6"/>
  <c r="J212" i="6"/>
  <c r="BF212" i="6" s="1"/>
  <c r="BI211" i="6"/>
  <c r="BH211" i="6"/>
  <c r="BG211" i="6"/>
  <c r="BE211" i="6"/>
  <c r="T211" i="6"/>
  <c r="R211" i="6"/>
  <c r="P211" i="6"/>
  <c r="BK211" i="6"/>
  <c r="J211" i="6"/>
  <c r="BF211" i="6"/>
  <c r="BI210" i="6"/>
  <c r="BH210" i="6"/>
  <c r="BG210" i="6"/>
  <c r="BE210" i="6"/>
  <c r="T210" i="6"/>
  <c r="R210" i="6"/>
  <c r="P210" i="6"/>
  <c r="BK210" i="6"/>
  <c r="J210" i="6"/>
  <c r="BF210" i="6"/>
  <c r="BI209" i="6"/>
  <c r="BH209" i="6"/>
  <c r="BG209" i="6"/>
  <c r="BE209" i="6"/>
  <c r="T209" i="6"/>
  <c r="R209" i="6"/>
  <c r="P209" i="6"/>
  <c r="BK209" i="6"/>
  <c r="J209" i="6"/>
  <c r="BF209" i="6" s="1"/>
  <c r="BI208" i="6"/>
  <c r="BH208" i="6"/>
  <c r="BG208" i="6"/>
  <c r="BE208" i="6"/>
  <c r="T208" i="6"/>
  <c r="R208" i="6"/>
  <c r="P208" i="6"/>
  <c r="BK208" i="6"/>
  <c r="J208" i="6"/>
  <c r="BF208" i="6"/>
  <c r="BI207" i="6"/>
  <c r="BH207" i="6"/>
  <c r="BG207" i="6"/>
  <c r="BE207" i="6"/>
  <c r="T207" i="6"/>
  <c r="R207" i="6"/>
  <c r="P207" i="6"/>
  <c r="BK207" i="6"/>
  <c r="J207" i="6"/>
  <c r="BF207" i="6" s="1"/>
  <c r="BI206" i="6"/>
  <c r="BH206" i="6"/>
  <c r="BG206" i="6"/>
  <c r="BE206" i="6"/>
  <c r="T206" i="6"/>
  <c r="R206" i="6"/>
  <c r="P206" i="6"/>
  <c r="BK206" i="6"/>
  <c r="J206" i="6"/>
  <c r="BF206" i="6" s="1"/>
  <c r="BI204" i="6"/>
  <c r="BH204" i="6"/>
  <c r="BG204" i="6"/>
  <c r="BE204" i="6"/>
  <c r="T204" i="6"/>
  <c r="R204" i="6"/>
  <c r="R202" i="6" s="1"/>
  <c r="P204" i="6"/>
  <c r="BK204" i="6"/>
  <c r="J204" i="6"/>
  <c r="BF204" i="6" s="1"/>
  <c r="BI203" i="6"/>
  <c r="BH203" i="6"/>
  <c r="BG203" i="6"/>
  <c r="BE203" i="6"/>
  <c r="T203" i="6"/>
  <c r="R203" i="6"/>
  <c r="P203" i="6"/>
  <c r="BK203" i="6"/>
  <c r="BK202" i="6" s="1"/>
  <c r="J202" i="6" s="1"/>
  <c r="J66" i="6" s="1"/>
  <c r="J203" i="6"/>
  <c r="BF203" i="6" s="1"/>
  <c r="BI201" i="6"/>
  <c r="BH201" i="6"/>
  <c r="BG201" i="6"/>
  <c r="BE201" i="6"/>
  <c r="T201" i="6"/>
  <c r="R201" i="6"/>
  <c r="P201" i="6"/>
  <c r="BK201" i="6"/>
  <c r="J201" i="6"/>
  <c r="BF201" i="6" s="1"/>
  <c r="BI200" i="6"/>
  <c r="BH200" i="6"/>
  <c r="BG200" i="6"/>
  <c r="BE200" i="6"/>
  <c r="T200" i="6"/>
  <c r="R200" i="6"/>
  <c r="P200" i="6"/>
  <c r="BK200" i="6"/>
  <c r="J200" i="6"/>
  <c r="BF200" i="6" s="1"/>
  <c r="BI199" i="6"/>
  <c r="BH199" i="6"/>
  <c r="BG199" i="6"/>
  <c r="BE199" i="6"/>
  <c r="T199" i="6"/>
  <c r="R199" i="6"/>
  <c r="P199" i="6"/>
  <c r="BK199" i="6"/>
  <c r="J199" i="6"/>
  <c r="BF199" i="6" s="1"/>
  <c r="BI198" i="6"/>
  <c r="BH198" i="6"/>
  <c r="BG198" i="6"/>
  <c r="BE198" i="6"/>
  <c r="T198" i="6"/>
  <c r="R198" i="6"/>
  <c r="P198" i="6"/>
  <c r="BK198" i="6"/>
  <c r="J198" i="6"/>
  <c r="BF198" i="6" s="1"/>
  <c r="BI197" i="6"/>
  <c r="BH197" i="6"/>
  <c r="BG197" i="6"/>
  <c r="BE197" i="6"/>
  <c r="T197" i="6"/>
  <c r="R197" i="6"/>
  <c r="P197" i="6"/>
  <c r="BK197" i="6"/>
  <c r="J197" i="6"/>
  <c r="BF197" i="6" s="1"/>
  <c r="BI196" i="6"/>
  <c r="BH196" i="6"/>
  <c r="BG196" i="6"/>
  <c r="BE196" i="6"/>
  <c r="T196" i="6"/>
  <c r="R196" i="6"/>
  <c r="P196" i="6"/>
  <c r="BK196" i="6"/>
  <c r="J196" i="6"/>
  <c r="BF196" i="6" s="1"/>
  <c r="BI195" i="6"/>
  <c r="BH195" i="6"/>
  <c r="BG195" i="6"/>
  <c r="BE195" i="6"/>
  <c r="T195" i="6"/>
  <c r="R195" i="6"/>
  <c r="P195" i="6"/>
  <c r="BK195" i="6"/>
  <c r="J195" i="6"/>
  <c r="BF195" i="6" s="1"/>
  <c r="BI194" i="6"/>
  <c r="BH194" i="6"/>
  <c r="BG194" i="6"/>
  <c r="BE194" i="6"/>
  <c r="T194" i="6"/>
  <c r="R194" i="6"/>
  <c r="P194" i="6"/>
  <c r="BK194" i="6"/>
  <c r="J194" i="6"/>
  <c r="BF194" i="6" s="1"/>
  <c r="BI193" i="6"/>
  <c r="BH193" i="6"/>
  <c r="BG193" i="6"/>
  <c r="BE193" i="6"/>
  <c r="T193" i="6"/>
  <c r="R193" i="6"/>
  <c r="P193" i="6"/>
  <c r="BK193" i="6"/>
  <c r="J193" i="6"/>
  <c r="BF193" i="6" s="1"/>
  <c r="BI192" i="6"/>
  <c r="BH192" i="6"/>
  <c r="BG192" i="6"/>
  <c r="BE192" i="6"/>
  <c r="T192" i="6"/>
  <c r="R192" i="6"/>
  <c r="P192" i="6"/>
  <c r="BK192" i="6"/>
  <c r="J192" i="6"/>
  <c r="BF192" i="6" s="1"/>
  <c r="BI191" i="6"/>
  <c r="BH191" i="6"/>
  <c r="BG191" i="6"/>
  <c r="BE191" i="6"/>
  <c r="T191" i="6"/>
  <c r="R191" i="6"/>
  <c r="P191" i="6"/>
  <c r="BK191" i="6"/>
  <c r="J191" i="6"/>
  <c r="BF191" i="6"/>
  <c r="BI190" i="6"/>
  <c r="BH190" i="6"/>
  <c r="BG190" i="6"/>
  <c r="BE190" i="6"/>
  <c r="T190" i="6"/>
  <c r="R190" i="6"/>
  <c r="P190" i="6"/>
  <c r="BK190" i="6"/>
  <c r="J190" i="6"/>
  <c r="BF190" i="6"/>
  <c r="BI189" i="6"/>
  <c r="BH189" i="6"/>
  <c r="BG189" i="6"/>
  <c r="BE189" i="6"/>
  <c r="T189" i="6"/>
  <c r="R189" i="6"/>
  <c r="P189" i="6"/>
  <c r="BK189" i="6"/>
  <c r="J189" i="6"/>
  <c r="BF189" i="6" s="1"/>
  <c r="BI188" i="6"/>
  <c r="BH188" i="6"/>
  <c r="BG188" i="6"/>
  <c r="BE188" i="6"/>
  <c r="T188" i="6"/>
  <c r="R188" i="6"/>
  <c r="P188" i="6"/>
  <c r="BK188" i="6"/>
  <c r="J188" i="6"/>
  <c r="BF188" i="6"/>
  <c r="BI187" i="6"/>
  <c r="BH187" i="6"/>
  <c r="BG187" i="6"/>
  <c r="BE187" i="6"/>
  <c r="T187" i="6"/>
  <c r="R187" i="6"/>
  <c r="R184" i="6" s="1"/>
  <c r="P187" i="6"/>
  <c r="BK187" i="6"/>
  <c r="J187" i="6"/>
  <c r="BF187" i="6" s="1"/>
  <c r="BI186" i="6"/>
  <c r="BH186" i="6"/>
  <c r="BG186" i="6"/>
  <c r="BE186" i="6"/>
  <c r="T186" i="6"/>
  <c r="R186" i="6"/>
  <c r="P186" i="6"/>
  <c r="BK186" i="6"/>
  <c r="J186" i="6"/>
  <c r="BF186" i="6" s="1"/>
  <c r="BI185" i="6"/>
  <c r="BH185" i="6"/>
  <c r="BG185" i="6"/>
  <c r="BE185" i="6"/>
  <c r="T185" i="6"/>
  <c r="R185" i="6"/>
  <c r="P185" i="6"/>
  <c r="BK185" i="6"/>
  <c r="J185" i="6"/>
  <c r="BF185" i="6" s="1"/>
  <c r="BI183" i="6"/>
  <c r="BH183" i="6"/>
  <c r="BG183" i="6"/>
  <c r="BE183" i="6"/>
  <c r="T183" i="6"/>
  <c r="R183" i="6"/>
  <c r="P183" i="6"/>
  <c r="BK183" i="6"/>
  <c r="J183" i="6"/>
  <c r="BF183" i="6" s="1"/>
  <c r="BI182" i="6"/>
  <c r="BH182" i="6"/>
  <c r="BG182" i="6"/>
  <c r="BE182" i="6"/>
  <c r="T182" i="6"/>
  <c r="R182" i="6"/>
  <c r="P182" i="6"/>
  <c r="BK182" i="6"/>
  <c r="J182" i="6"/>
  <c r="BF182" i="6"/>
  <c r="BI181" i="6"/>
  <c r="BH181" i="6"/>
  <c r="BG181" i="6"/>
  <c r="BE181" i="6"/>
  <c r="T181" i="6"/>
  <c r="R181" i="6"/>
  <c r="P181" i="6"/>
  <c r="BK181" i="6"/>
  <c r="J181" i="6"/>
  <c r="BF181" i="6" s="1"/>
  <c r="BI180" i="6"/>
  <c r="BH180" i="6"/>
  <c r="BG180" i="6"/>
  <c r="BE180" i="6"/>
  <c r="T180" i="6"/>
  <c r="R180" i="6"/>
  <c r="P180" i="6"/>
  <c r="BK180" i="6"/>
  <c r="J180" i="6"/>
  <c r="BF180" i="6" s="1"/>
  <c r="BI179" i="6"/>
  <c r="BH179" i="6"/>
  <c r="BG179" i="6"/>
  <c r="BE179" i="6"/>
  <c r="T179" i="6"/>
  <c r="R179" i="6"/>
  <c r="P179" i="6"/>
  <c r="BK179" i="6"/>
  <c r="J179" i="6"/>
  <c r="BF179" i="6" s="1"/>
  <c r="BI178" i="6"/>
  <c r="BH178" i="6"/>
  <c r="BG178" i="6"/>
  <c r="BE178" i="6"/>
  <c r="T178" i="6"/>
  <c r="R178" i="6"/>
  <c r="P178" i="6"/>
  <c r="BK178" i="6"/>
  <c r="J178" i="6"/>
  <c r="BF178" i="6"/>
  <c r="BI177" i="6"/>
  <c r="BH177" i="6"/>
  <c r="BG177" i="6"/>
  <c r="BE177" i="6"/>
  <c r="T177" i="6"/>
  <c r="R177" i="6"/>
  <c r="P177" i="6"/>
  <c r="BK177" i="6"/>
  <c r="J177" i="6"/>
  <c r="BF177" i="6" s="1"/>
  <c r="BI176" i="6"/>
  <c r="BH176" i="6"/>
  <c r="BG176" i="6"/>
  <c r="BE176" i="6"/>
  <c r="T176" i="6"/>
  <c r="R176" i="6"/>
  <c r="P176" i="6"/>
  <c r="BK176" i="6"/>
  <c r="J176" i="6"/>
  <c r="BF176" i="6"/>
  <c r="BI175" i="6"/>
  <c r="BH175" i="6"/>
  <c r="BG175" i="6"/>
  <c r="BE175" i="6"/>
  <c r="T175" i="6"/>
  <c r="R175" i="6"/>
  <c r="P175" i="6"/>
  <c r="BK175" i="6"/>
  <c r="J175" i="6"/>
  <c r="BF175" i="6" s="1"/>
  <c r="BI174" i="6"/>
  <c r="BH174" i="6"/>
  <c r="BG174" i="6"/>
  <c r="BE174" i="6"/>
  <c r="T174" i="6"/>
  <c r="R174" i="6"/>
  <c r="P174" i="6"/>
  <c r="BK174" i="6"/>
  <c r="J174" i="6"/>
  <c r="BF174" i="6" s="1"/>
  <c r="BI173" i="6"/>
  <c r="BH173" i="6"/>
  <c r="BG173" i="6"/>
  <c r="BE173" i="6"/>
  <c r="T173" i="6"/>
  <c r="R173" i="6"/>
  <c r="P173" i="6"/>
  <c r="BK173" i="6"/>
  <c r="J173" i="6"/>
  <c r="BF173" i="6"/>
  <c r="BI172" i="6"/>
  <c r="BH172" i="6"/>
  <c r="BG172" i="6"/>
  <c r="BE172" i="6"/>
  <c r="T172" i="6"/>
  <c r="R172" i="6"/>
  <c r="P172" i="6"/>
  <c r="BK172" i="6"/>
  <c r="J172" i="6"/>
  <c r="BF172" i="6" s="1"/>
  <c r="BI170" i="6"/>
  <c r="BH170" i="6"/>
  <c r="BG170" i="6"/>
  <c r="BE170" i="6"/>
  <c r="T170" i="6"/>
  <c r="R170" i="6"/>
  <c r="P170" i="6"/>
  <c r="BK170" i="6"/>
  <c r="J170" i="6"/>
  <c r="BF170" i="6"/>
  <c r="BI169" i="6"/>
  <c r="BH169" i="6"/>
  <c r="BG169" i="6"/>
  <c r="BE169" i="6"/>
  <c r="T169" i="6"/>
  <c r="R169" i="6"/>
  <c r="P169" i="6"/>
  <c r="BK169" i="6"/>
  <c r="J169" i="6"/>
  <c r="BF169" i="6" s="1"/>
  <c r="BI168" i="6"/>
  <c r="BH168" i="6"/>
  <c r="BG168" i="6"/>
  <c r="BE168" i="6"/>
  <c r="T168" i="6"/>
  <c r="R168" i="6"/>
  <c r="P168" i="6"/>
  <c r="BK168" i="6"/>
  <c r="J168" i="6"/>
  <c r="BF168" i="6" s="1"/>
  <c r="BI167" i="6"/>
  <c r="BH167" i="6"/>
  <c r="BG167" i="6"/>
  <c r="BE167" i="6"/>
  <c r="T167" i="6"/>
  <c r="R167" i="6"/>
  <c r="P167" i="6"/>
  <c r="BK167" i="6"/>
  <c r="J167" i="6"/>
  <c r="BF167" i="6" s="1"/>
  <c r="BI166" i="6"/>
  <c r="BH166" i="6"/>
  <c r="BG166" i="6"/>
  <c r="BE166" i="6"/>
  <c r="T166" i="6"/>
  <c r="R166" i="6"/>
  <c r="P166" i="6"/>
  <c r="BK166" i="6"/>
  <c r="J166" i="6"/>
  <c r="BF166" i="6" s="1"/>
  <c r="BI165" i="6"/>
  <c r="BH165" i="6"/>
  <c r="BG165" i="6"/>
  <c r="BE165" i="6"/>
  <c r="T165" i="6"/>
  <c r="R165" i="6"/>
  <c r="P165" i="6"/>
  <c r="BK165" i="6"/>
  <c r="J165" i="6"/>
  <c r="BF165" i="6" s="1"/>
  <c r="BI164" i="6"/>
  <c r="BH164" i="6"/>
  <c r="BG164" i="6"/>
  <c r="BE164" i="6"/>
  <c r="T164" i="6"/>
  <c r="R164" i="6"/>
  <c r="P164" i="6"/>
  <c r="BK164" i="6"/>
  <c r="J164" i="6"/>
  <c r="BF164" i="6"/>
  <c r="BI163" i="6"/>
  <c r="BH163" i="6"/>
  <c r="BG163" i="6"/>
  <c r="BE163" i="6"/>
  <c r="T163" i="6"/>
  <c r="R163" i="6"/>
  <c r="P163" i="6"/>
  <c r="BK163" i="6"/>
  <c r="J163" i="6"/>
  <c r="BF163" i="6" s="1"/>
  <c r="BI162" i="6"/>
  <c r="BH162" i="6"/>
  <c r="BG162" i="6"/>
  <c r="BE162" i="6"/>
  <c r="T162" i="6"/>
  <c r="R162" i="6"/>
  <c r="P162" i="6"/>
  <c r="BK162" i="6"/>
  <c r="J162" i="6"/>
  <c r="BF162" i="6" s="1"/>
  <c r="BI161" i="6"/>
  <c r="BH161" i="6"/>
  <c r="BG161" i="6"/>
  <c r="BE161" i="6"/>
  <c r="T161" i="6"/>
  <c r="R161" i="6"/>
  <c r="P161" i="6"/>
  <c r="BK161" i="6"/>
  <c r="J161" i="6"/>
  <c r="BF161" i="6" s="1"/>
  <c r="BI160" i="6"/>
  <c r="BH160" i="6"/>
  <c r="BG160" i="6"/>
  <c r="BE160" i="6"/>
  <c r="T160" i="6"/>
  <c r="R160" i="6"/>
  <c r="P160" i="6"/>
  <c r="BK160" i="6"/>
  <c r="J160" i="6"/>
  <c r="BF160" i="6" s="1"/>
  <c r="BI159" i="6"/>
  <c r="BH159" i="6"/>
  <c r="BG159" i="6"/>
  <c r="BE159" i="6"/>
  <c r="T159" i="6"/>
  <c r="R159" i="6"/>
  <c r="P159" i="6"/>
  <c r="BK159" i="6"/>
  <c r="J159" i="6"/>
  <c r="BF159" i="6" s="1"/>
  <c r="BI158" i="6"/>
  <c r="BH158" i="6"/>
  <c r="BG158" i="6"/>
  <c r="BE158" i="6"/>
  <c r="T158" i="6"/>
  <c r="R158" i="6"/>
  <c r="P158" i="6"/>
  <c r="BK158" i="6"/>
  <c r="J158" i="6"/>
  <c r="BF158" i="6"/>
  <c r="BI157" i="6"/>
  <c r="BH157" i="6"/>
  <c r="BG157" i="6"/>
  <c r="BE157" i="6"/>
  <c r="T157" i="6"/>
  <c r="R157" i="6"/>
  <c r="P157" i="6"/>
  <c r="BK157" i="6"/>
  <c r="J157" i="6"/>
  <c r="BF157" i="6" s="1"/>
  <c r="BI155" i="6"/>
  <c r="BH155" i="6"/>
  <c r="BG155" i="6"/>
  <c r="BE155" i="6"/>
  <c r="T155" i="6"/>
  <c r="R155" i="6"/>
  <c r="P155" i="6"/>
  <c r="BK155" i="6"/>
  <c r="J155" i="6"/>
  <c r="BF155" i="6" s="1"/>
  <c r="BI154" i="6"/>
  <c r="BH154" i="6"/>
  <c r="BG154" i="6"/>
  <c r="BE154" i="6"/>
  <c r="T154" i="6"/>
  <c r="R154" i="6"/>
  <c r="P154" i="6"/>
  <c r="BK154" i="6"/>
  <c r="J154" i="6"/>
  <c r="BF154" i="6" s="1"/>
  <c r="BI153" i="6"/>
  <c r="BH153" i="6"/>
  <c r="BG153" i="6"/>
  <c r="BE153" i="6"/>
  <c r="T153" i="6"/>
  <c r="R153" i="6"/>
  <c r="P153" i="6"/>
  <c r="BK153" i="6"/>
  <c r="J153" i="6"/>
  <c r="BF153" i="6" s="1"/>
  <c r="BI152" i="6"/>
  <c r="BH152" i="6"/>
  <c r="BG152" i="6"/>
  <c r="BE152" i="6"/>
  <c r="T152" i="6"/>
  <c r="R152" i="6"/>
  <c r="P152" i="6"/>
  <c r="BK152" i="6"/>
  <c r="J152" i="6"/>
  <c r="BF152" i="6" s="1"/>
  <c r="BI151" i="6"/>
  <c r="BH151" i="6"/>
  <c r="BG151" i="6"/>
  <c r="BE151" i="6"/>
  <c r="T151" i="6"/>
  <c r="R151" i="6"/>
  <c r="P151" i="6"/>
  <c r="BK151" i="6"/>
  <c r="J151" i="6"/>
  <c r="BF151" i="6" s="1"/>
  <c r="BI150" i="6"/>
  <c r="BH150" i="6"/>
  <c r="BG150" i="6"/>
  <c r="BE150" i="6"/>
  <c r="T150" i="6"/>
  <c r="R150" i="6"/>
  <c r="P150" i="6"/>
  <c r="BK150" i="6"/>
  <c r="J150" i="6"/>
  <c r="BF150" i="6" s="1"/>
  <c r="BI149" i="6"/>
  <c r="BH149" i="6"/>
  <c r="BG149" i="6"/>
  <c r="BE149" i="6"/>
  <c r="T149" i="6"/>
  <c r="R149" i="6"/>
  <c r="P149" i="6"/>
  <c r="BK149" i="6"/>
  <c r="J149" i="6"/>
  <c r="BF149" i="6" s="1"/>
  <c r="BI148" i="6"/>
  <c r="BH148" i="6"/>
  <c r="BG148" i="6"/>
  <c r="BE148" i="6"/>
  <c r="T148" i="6"/>
  <c r="R148" i="6"/>
  <c r="P148" i="6"/>
  <c r="BK148" i="6"/>
  <c r="J148" i="6"/>
  <c r="BF148" i="6" s="1"/>
  <c r="BI147" i="6"/>
  <c r="BH147" i="6"/>
  <c r="BG147" i="6"/>
  <c r="BE147" i="6"/>
  <c r="T147" i="6"/>
  <c r="R147" i="6"/>
  <c r="P147" i="6"/>
  <c r="BK147" i="6"/>
  <c r="J147" i="6"/>
  <c r="BF147" i="6" s="1"/>
  <c r="BI146" i="6"/>
  <c r="BH146" i="6"/>
  <c r="BG146" i="6"/>
  <c r="BE146" i="6"/>
  <c r="T146" i="6"/>
  <c r="R146" i="6"/>
  <c r="P146" i="6"/>
  <c r="BK146" i="6"/>
  <c r="J146" i="6"/>
  <c r="BF146" i="6" s="1"/>
  <c r="BI145" i="6"/>
  <c r="BH145" i="6"/>
  <c r="BG145" i="6"/>
  <c r="BE145" i="6"/>
  <c r="T145" i="6"/>
  <c r="R145" i="6"/>
  <c r="P145" i="6"/>
  <c r="BK145" i="6"/>
  <c r="J145" i="6"/>
  <c r="BF145" i="6" s="1"/>
  <c r="BI144" i="6"/>
  <c r="BH144" i="6"/>
  <c r="BG144" i="6"/>
  <c r="BE144" i="6"/>
  <c r="T144" i="6"/>
  <c r="R144" i="6"/>
  <c r="P144" i="6"/>
  <c r="BK144" i="6"/>
  <c r="J144" i="6"/>
  <c r="BF144" i="6" s="1"/>
  <c r="BI143" i="6"/>
  <c r="BH143" i="6"/>
  <c r="BG143" i="6"/>
  <c r="BE143" i="6"/>
  <c r="T143" i="6"/>
  <c r="R143" i="6"/>
  <c r="P143" i="6"/>
  <c r="BK143" i="6"/>
  <c r="J143" i="6"/>
  <c r="BF143" i="6" s="1"/>
  <c r="BI142" i="6"/>
  <c r="BH142" i="6"/>
  <c r="BG142" i="6"/>
  <c r="BE142" i="6"/>
  <c r="T142" i="6"/>
  <c r="R142" i="6"/>
  <c r="P142" i="6"/>
  <c r="BK142" i="6"/>
  <c r="J142" i="6"/>
  <c r="BF142" i="6" s="1"/>
  <c r="BI141" i="6"/>
  <c r="BH141" i="6"/>
  <c r="BG141" i="6"/>
  <c r="BE141" i="6"/>
  <c r="T141" i="6"/>
  <c r="R141" i="6"/>
  <c r="P141" i="6"/>
  <c r="BK141" i="6"/>
  <c r="J141" i="6"/>
  <c r="BF141" i="6" s="1"/>
  <c r="BI140" i="6"/>
  <c r="BH140" i="6"/>
  <c r="BG140" i="6"/>
  <c r="BE140" i="6"/>
  <c r="T140" i="6"/>
  <c r="R140" i="6"/>
  <c r="P140" i="6"/>
  <c r="BK140" i="6"/>
  <c r="J140" i="6"/>
  <c r="BF140" i="6"/>
  <c r="BI139" i="6"/>
  <c r="BH139" i="6"/>
  <c r="BG139" i="6"/>
  <c r="BE139" i="6"/>
  <c r="T139" i="6"/>
  <c r="R139" i="6"/>
  <c r="P139" i="6"/>
  <c r="BK139" i="6"/>
  <c r="J139" i="6"/>
  <c r="BF139" i="6" s="1"/>
  <c r="BI138" i="6"/>
  <c r="BH138" i="6"/>
  <c r="BG138" i="6"/>
  <c r="BE138" i="6"/>
  <c r="T138" i="6"/>
  <c r="R138" i="6"/>
  <c r="P138" i="6"/>
  <c r="BK138" i="6"/>
  <c r="J138" i="6"/>
  <c r="BF138" i="6"/>
  <c r="BI137" i="6"/>
  <c r="BH137" i="6"/>
  <c r="BG137" i="6"/>
  <c r="BE137" i="6"/>
  <c r="T137" i="6"/>
  <c r="R137" i="6"/>
  <c r="P137" i="6"/>
  <c r="BK137" i="6"/>
  <c r="J137" i="6"/>
  <c r="BF137" i="6" s="1"/>
  <c r="BI136" i="6"/>
  <c r="BH136" i="6"/>
  <c r="BG136" i="6"/>
  <c r="BE136" i="6"/>
  <c r="T136" i="6"/>
  <c r="R136" i="6"/>
  <c r="P136" i="6"/>
  <c r="BK136" i="6"/>
  <c r="J136" i="6"/>
  <c r="BF136" i="6" s="1"/>
  <c r="BI135" i="6"/>
  <c r="BH135" i="6"/>
  <c r="BG135" i="6"/>
  <c r="BE135" i="6"/>
  <c r="T135" i="6"/>
  <c r="R135" i="6"/>
  <c r="P135" i="6"/>
  <c r="BK135" i="6"/>
  <c r="J135" i="6"/>
  <c r="BF135" i="6" s="1"/>
  <c r="BI134" i="6"/>
  <c r="BH134" i="6"/>
  <c r="BG134" i="6"/>
  <c r="BE134" i="6"/>
  <c r="T134" i="6"/>
  <c r="R134" i="6"/>
  <c r="P134" i="6"/>
  <c r="BK134" i="6"/>
  <c r="J134" i="6"/>
  <c r="BF134" i="6" s="1"/>
  <c r="BI133" i="6"/>
  <c r="BH133" i="6"/>
  <c r="BG133" i="6"/>
  <c r="BE133" i="6"/>
  <c r="T133" i="6"/>
  <c r="R133" i="6"/>
  <c r="P133" i="6"/>
  <c r="BK133" i="6"/>
  <c r="J133" i="6"/>
  <c r="BF133" i="6" s="1"/>
  <c r="BI132" i="6"/>
  <c r="BH132" i="6"/>
  <c r="BG132" i="6"/>
  <c r="BE132" i="6"/>
  <c r="T132" i="6"/>
  <c r="R132" i="6"/>
  <c r="P132" i="6"/>
  <c r="BK132" i="6"/>
  <c r="J132" i="6"/>
  <c r="BF132" i="6" s="1"/>
  <c r="BI131" i="6"/>
  <c r="BH131" i="6"/>
  <c r="BG131" i="6"/>
  <c r="BE131" i="6"/>
  <c r="T131" i="6"/>
  <c r="R131" i="6"/>
  <c r="P131" i="6"/>
  <c r="BK131" i="6"/>
  <c r="J131" i="6"/>
  <c r="BF131" i="6" s="1"/>
  <c r="BI130" i="6"/>
  <c r="BH130" i="6"/>
  <c r="BG130" i="6"/>
  <c r="BE130" i="6"/>
  <c r="T130" i="6"/>
  <c r="R130" i="6"/>
  <c r="P130" i="6"/>
  <c r="BK130" i="6"/>
  <c r="J130" i="6"/>
  <c r="BF130" i="6" s="1"/>
  <c r="BI129" i="6"/>
  <c r="BH129" i="6"/>
  <c r="BG129" i="6"/>
  <c r="BE129" i="6"/>
  <c r="T129" i="6"/>
  <c r="R129" i="6"/>
  <c r="P129" i="6"/>
  <c r="BK129" i="6"/>
  <c r="J129" i="6"/>
  <c r="BF129" i="6"/>
  <c r="BI128" i="6"/>
  <c r="BH128" i="6"/>
  <c r="BG128" i="6"/>
  <c r="BE128" i="6"/>
  <c r="T128" i="6"/>
  <c r="R128" i="6"/>
  <c r="P128" i="6"/>
  <c r="BK128" i="6"/>
  <c r="J128" i="6"/>
  <c r="BF128" i="6" s="1"/>
  <c r="BI127" i="6"/>
  <c r="BH127" i="6"/>
  <c r="BG127" i="6"/>
  <c r="BE127" i="6"/>
  <c r="T127" i="6"/>
  <c r="R127" i="6"/>
  <c r="P127" i="6"/>
  <c r="BK127" i="6"/>
  <c r="J127" i="6"/>
  <c r="BF127" i="6" s="1"/>
  <c r="BI126" i="6"/>
  <c r="BH126" i="6"/>
  <c r="BG126" i="6"/>
  <c r="BE126" i="6"/>
  <c r="T126" i="6"/>
  <c r="R126" i="6"/>
  <c r="P126" i="6"/>
  <c r="BK126" i="6"/>
  <c r="J126" i="6"/>
  <c r="BF126" i="6"/>
  <c r="BI125" i="6"/>
  <c r="BH125" i="6"/>
  <c r="BG125" i="6"/>
  <c r="BE125" i="6"/>
  <c r="T125" i="6"/>
  <c r="R125" i="6"/>
  <c r="P125" i="6"/>
  <c r="BK125" i="6"/>
  <c r="J125" i="6"/>
  <c r="BF125" i="6"/>
  <c r="BI124" i="6"/>
  <c r="BH124" i="6"/>
  <c r="BG124" i="6"/>
  <c r="BE124" i="6"/>
  <c r="T124" i="6"/>
  <c r="R124" i="6"/>
  <c r="P124" i="6"/>
  <c r="BK124" i="6"/>
  <c r="J124" i="6"/>
  <c r="BF124" i="6" s="1"/>
  <c r="BI123" i="6"/>
  <c r="BH123" i="6"/>
  <c r="BG123" i="6"/>
  <c r="BE123" i="6"/>
  <c r="T123" i="6"/>
  <c r="R123" i="6"/>
  <c r="P123" i="6"/>
  <c r="BK123" i="6"/>
  <c r="J123" i="6"/>
  <c r="BF123" i="6" s="1"/>
  <c r="BI122" i="6"/>
  <c r="BH122" i="6"/>
  <c r="BG122" i="6"/>
  <c r="BE122" i="6"/>
  <c r="T122" i="6"/>
  <c r="R122" i="6"/>
  <c r="P122" i="6"/>
  <c r="BK122" i="6"/>
  <c r="J122" i="6"/>
  <c r="BF122" i="6" s="1"/>
  <c r="BI121" i="6"/>
  <c r="BH121" i="6"/>
  <c r="BG121" i="6"/>
  <c r="BE121" i="6"/>
  <c r="T121" i="6"/>
  <c r="R121" i="6"/>
  <c r="P121" i="6"/>
  <c r="BK121" i="6"/>
  <c r="J121" i="6"/>
  <c r="BF121" i="6" s="1"/>
  <c r="BI120" i="6"/>
  <c r="BH120" i="6"/>
  <c r="BG120" i="6"/>
  <c r="BE120" i="6"/>
  <c r="T120" i="6"/>
  <c r="R120" i="6"/>
  <c r="P120" i="6"/>
  <c r="BK120" i="6"/>
  <c r="J120" i="6"/>
  <c r="BF120" i="6" s="1"/>
  <c r="BI119" i="6"/>
  <c r="BH119" i="6"/>
  <c r="BG119" i="6"/>
  <c r="BE119" i="6"/>
  <c r="T119" i="6"/>
  <c r="R119" i="6"/>
  <c r="P119" i="6"/>
  <c r="BK119" i="6"/>
  <c r="J119" i="6"/>
  <c r="BF119" i="6" s="1"/>
  <c r="BI118" i="6"/>
  <c r="BH118" i="6"/>
  <c r="BG118" i="6"/>
  <c r="BE118" i="6"/>
  <c r="T118" i="6"/>
  <c r="R118" i="6"/>
  <c r="P118" i="6"/>
  <c r="BK118" i="6"/>
  <c r="J118" i="6"/>
  <c r="BF118" i="6" s="1"/>
  <c r="BI117" i="6"/>
  <c r="BH117" i="6"/>
  <c r="BG117" i="6"/>
  <c r="BE117" i="6"/>
  <c r="T117" i="6"/>
  <c r="R117" i="6"/>
  <c r="P117" i="6"/>
  <c r="BK117" i="6"/>
  <c r="J117" i="6"/>
  <c r="BF117" i="6"/>
  <c r="BI116" i="6"/>
  <c r="BH116" i="6"/>
  <c r="BG116" i="6"/>
  <c r="BE116" i="6"/>
  <c r="T116" i="6"/>
  <c r="R116" i="6"/>
  <c r="P116" i="6"/>
  <c r="BK116" i="6"/>
  <c r="J116" i="6"/>
  <c r="BF116" i="6"/>
  <c r="BI115" i="6"/>
  <c r="BH115" i="6"/>
  <c r="BG115" i="6"/>
  <c r="BE115" i="6"/>
  <c r="T115" i="6"/>
  <c r="R115" i="6"/>
  <c r="P115" i="6"/>
  <c r="BK115" i="6"/>
  <c r="J115" i="6"/>
  <c r="BF115" i="6" s="1"/>
  <c r="BI114" i="6"/>
  <c r="BH114" i="6"/>
  <c r="BG114" i="6"/>
  <c r="BE114" i="6"/>
  <c r="T114" i="6"/>
  <c r="R114" i="6"/>
  <c r="P114" i="6"/>
  <c r="BK114" i="6"/>
  <c r="J114" i="6"/>
  <c r="BF114" i="6" s="1"/>
  <c r="BI113" i="6"/>
  <c r="BH113" i="6"/>
  <c r="BG113" i="6"/>
  <c r="BE113" i="6"/>
  <c r="T113" i="6"/>
  <c r="R113" i="6"/>
  <c r="P113" i="6"/>
  <c r="BK113" i="6"/>
  <c r="J113" i="6"/>
  <c r="BF113" i="6" s="1"/>
  <c r="BI112" i="6"/>
  <c r="BH112" i="6"/>
  <c r="BG112" i="6"/>
  <c r="BE112" i="6"/>
  <c r="T112" i="6"/>
  <c r="R112" i="6"/>
  <c r="P112" i="6"/>
  <c r="BK112" i="6"/>
  <c r="J112" i="6"/>
  <c r="BF112" i="6" s="1"/>
  <c r="BI111" i="6"/>
  <c r="BH111" i="6"/>
  <c r="BG111" i="6"/>
  <c r="BE111" i="6"/>
  <c r="T111" i="6"/>
  <c r="R111" i="6"/>
  <c r="P111" i="6"/>
  <c r="BK111" i="6"/>
  <c r="J111" i="6"/>
  <c r="BF111" i="6" s="1"/>
  <c r="BI110" i="6"/>
  <c r="BH110" i="6"/>
  <c r="BG110" i="6"/>
  <c r="BE110" i="6"/>
  <c r="T110" i="6"/>
  <c r="R110" i="6"/>
  <c r="P110" i="6"/>
  <c r="BK110" i="6"/>
  <c r="J110" i="6"/>
  <c r="BF110" i="6" s="1"/>
  <c r="BI109" i="6"/>
  <c r="BH109" i="6"/>
  <c r="BG109" i="6"/>
  <c r="BE109" i="6"/>
  <c r="T109" i="6"/>
  <c r="R109" i="6"/>
  <c r="P109" i="6"/>
  <c r="BK109" i="6"/>
  <c r="J109" i="6"/>
  <c r="BF109" i="6" s="1"/>
  <c r="BI108" i="6"/>
  <c r="BH108" i="6"/>
  <c r="BG108" i="6"/>
  <c r="BE108" i="6"/>
  <c r="T108" i="6"/>
  <c r="R108" i="6"/>
  <c r="P108" i="6"/>
  <c r="BK108" i="6"/>
  <c r="J108" i="6"/>
  <c r="BF108" i="6"/>
  <c r="BI107" i="6"/>
  <c r="BH107" i="6"/>
  <c r="BG107" i="6"/>
  <c r="BE107" i="6"/>
  <c r="T107" i="6"/>
  <c r="R107" i="6"/>
  <c r="P107" i="6"/>
  <c r="BK107" i="6"/>
  <c r="J107" i="6"/>
  <c r="BF107" i="6" s="1"/>
  <c r="BI106" i="6"/>
  <c r="BH106" i="6"/>
  <c r="BG106" i="6"/>
  <c r="BE106" i="6"/>
  <c r="T106" i="6"/>
  <c r="R106" i="6"/>
  <c r="P106" i="6"/>
  <c r="BK106" i="6"/>
  <c r="J106" i="6"/>
  <c r="BF106" i="6"/>
  <c r="BI105" i="6"/>
  <c r="BH105" i="6"/>
  <c r="BG105" i="6"/>
  <c r="BE105" i="6"/>
  <c r="T105" i="6"/>
  <c r="R105" i="6"/>
  <c r="P105" i="6"/>
  <c r="BK105" i="6"/>
  <c r="J105" i="6"/>
  <c r="BF105" i="6" s="1"/>
  <c r="BI104" i="6"/>
  <c r="BH104" i="6"/>
  <c r="BG104" i="6"/>
  <c r="BE104" i="6"/>
  <c r="T104" i="6"/>
  <c r="R104" i="6"/>
  <c r="P104" i="6"/>
  <c r="BK104" i="6"/>
  <c r="J104" i="6"/>
  <c r="BF104" i="6" s="1"/>
  <c r="BI103" i="6"/>
  <c r="BH103" i="6"/>
  <c r="BG103" i="6"/>
  <c r="BE103" i="6"/>
  <c r="T103" i="6"/>
  <c r="R103" i="6"/>
  <c r="P103" i="6"/>
  <c r="BK103" i="6"/>
  <c r="J103" i="6"/>
  <c r="BF103" i="6" s="1"/>
  <c r="BI102" i="6"/>
  <c r="BH102" i="6"/>
  <c r="BG102" i="6"/>
  <c r="BE102" i="6"/>
  <c r="T102" i="6"/>
  <c r="R102" i="6"/>
  <c r="P102" i="6"/>
  <c r="BK102" i="6"/>
  <c r="J102" i="6"/>
  <c r="BF102" i="6" s="1"/>
  <c r="BI101" i="6"/>
  <c r="BH101" i="6"/>
  <c r="BG101" i="6"/>
  <c r="BE101" i="6"/>
  <c r="T101" i="6"/>
  <c r="R101" i="6"/>
  <c r="P101" i="6"/>
  <c r="BK101" i="6"/>
  <c r="J101" i="6"/>
  <c r="BF101" i="6" s="1"/>
  <c r="BI100" i="6"/>
  <c r="BH100" i="6"/>
  <c r="BG100" i="6"/>
  <c r="BE100" i="6"/>
  <c r="T100" i="6"/>
  <c r="R100" i="6"/>
  <c r="P100" i="6"/>
  <c r="BK100" i="6"/>
  <c r="J100" i="6"/>
  <c r="BF100" i="6" s="1"/>
  <c r="BI99" i="6"/>
  <c r="BH99" i="6"/>
  <c r="BG99" i="6"/>
  <c r="BE99" i="6"/>
  <c r="T99" i="6"/>
  <c r="R99" i="6"/>
  <c r="P99" i="6"/>
  <c r="BK99" i="6"/>
  <c r="J99" i="6"/>
  <c r="BF99" i="6" s="1"/>
  <c r="BI98" i="6"/>
  <c r="BH98" i="6"/>
  <c r="BG98" i="6"/>
  <c r="BE98" i="6"/>
  <c r="T98" i="6"/>
  <c r="R98" i="6"/>
  <c r="P98" i="6"/>
  <c r="BK98" i="6"/>
  <c r="J98" i="6"/>
  <c r="BF98" i="6" s="1"/>
  <c r="BI97" i="6"/>
  <c r="BH97" i="6"/>
  <c r="BG97" i="6"/>
  <c r="BE97" i="6"/>
  <c r="T97" i="6"/>
  <c r="R97" i="6"/>
  <c r="P97" i="6"/>
  <c r="BK97" i="6"/>
  <c r="J97" i="6"/>
  <c r="BF97" i="6" s="1"/>
  <c r="BI96" i="6"/>
  <c r="BH96" i="6"/>
  <c r="BG96" i="6"/>
  <c r="BE96" i="6"/>
  <c r="T96" i="6"/>
  <c r="R96" i="6"/>
  <c r="P96" i="6"/>
  <c r="BK96" i="6"/>
  <c r="J96" i="6"/>
  <c r="BF96" i="6" s="1"/>
  <c r="J89" i="6"/>
  <c r="F89" i="6"/>
  <c r="F87" i="6"/>
  <c r="E85" i="6"/>
  <c r="J55" i="6"/>
  <c r="F55" i="6"/>
  <c r="F53" i="6"/>
  <c r="E51" i="6"/>
  <c r="J20" i="6"/>
  <c r="E20" i="6"/>
  <c r="F90" i="6" s="1"/>
  <c r="J19" i="6"/>
  <c r="J14" i="6"/>
  <c r="J87" i="6" s="1"/>
  <c r="E7" i="6"/>
  <c r="E47" i="6" s="1"/>
  <c r="AY56" i="1"/>
  <c r="AX56" i="1"/>
  <c r="BI564" i="5"/>
  <c r="BH564" i="5"/>
  <c r="BG564" i="5"/>
  <c r="BE564" i="5"/>
  <c r="T564" i="5"/>
  <c r="R564" i="5"/>
  <c r="P564" i="5"/>
  <c r="BK564" i="5"/>
  <c r="J564" i="5"/>
  <c r="BF564" i="5" s="1"/>
  <c r="BI562" i="5"/>
  <c r="BH562" i="5"/>
  <c r="BG562" i="5"/>
  <c r="BE562" i="5"/>
  <c r="T562" i="5"/>
  <c r="R562" i="5"/>
  <c r="P562" i="5"/>
  <c r="BK562" i="5"/>
  <c r="J562" i="5"/>
  <c r="BF562" i="5" s="1"/>
  <c r="BI560" i="5"/>
  <c r="BH560" i="5"/>
  <c r="BG560" i="5"/>
  <c r="BE560" i="5"/>
  <c r="T560" i="5"/>
  <c r="T559" i="5" s="1"/>
  <c r="R560" i="5"/>
  <c r="R559" i="5" s="1"/>
  <c r="P560" i="5"/>
  <c r="P559" i="5" s="1"/>
  <c r="BK560" i="5"/>
  <c r="J560" i="5"/>
  <c r="BF560" i="5" s="1"/>
  <c r="BI557" i="5"/>
  <c r="BH557" i="5"/>
  <c r="BG557" i="5"/>
  <c r="BE557" i="5"/>
  <c r="T557" i="5"/>
  <c r="R557" i="5"/>
  <c r="P557" i="5"/>
  <c r="BK557" i="5"/>
  <c r="J557" i="5"/>
  <c r="BF557" i="5" s="1"/>
  <c r="BI555" i="5"/>
  <c r="BH555" i="5"/>
  <c r="BG555" i="5"/>
  <c r="BE555" i="5"/>
  <c r="T555" i="5"/>
  <c r="R555" i="5"/>
  <c r="P555" i="5"/>
  <c r="BK555" i="5"/>
  <c r="J555" i="5"/>
  <c r="BF555" i="5"/>
  <c r="BI554" i="5"/>
  <c r="BH554" i="5"/>
  <c r="BG554" i="5"/>
  <c r="BE554" i="5"/>
  <c r="T554" i="5"/>
  <c r="R554" i="5"/>
  <c r="P554" i="5"/>
  <c r="BK554" i="5"/>
  <c r="J554" i="5"/>
  <c r="BF554" i="5" s="1"/>
  <c r="BI552" i="5"/>
  <c r="BH552" i="5"/>
  <c r="BG552" i="5"/>
  <c r="BE552" i="5"/>
  <c r="T552" i="5"/>
  <c r="R552" i="5"/>
  <c r="P552" i="5"/>
  <c r="BK552" i="5"/>
  <c r="J552" i="5"/>
  <c r="BF552" i="5" s="1"/>
  <c r="BI550" i="5"/>
  <c r="BH550" i="5"/>
  <c r="BG550" i="5"/>
  <c r="BE550" i="5"/>
  <c r="T550" i="5"/>
  <c r="R550" i="5"/>
  <c r="P550" i="5"/>
  <c r="BK550" i="5"/>
  <c r="J550" i="5"/>
  <c r="BF550" i="5" s="1"/>
  <c r="BI548" i="5"/>
  <c r="BH548" i="5"/>
  <c r="BG548" i="5"/>
  <c r="BE548" i="5"/>
  <c r="T548" i="5"/>
  <c r="R548" i="5"/>
  <c r="P548" i="5"/>
  <c r="BK548" i="5"/>
  <c r="J548" i="5"/>
  <c r="BF548" i="5" s="1"/>
  <c r="BI546" i="5"/>
  <c r="BH546" i="5"/>
  <c r="BG546" i="5"/>
  <c r="BE546" i="5"/>
  <c r="T546" i="5"/>
  <c r="R546" i="5"/>
  <c r="P546" i="5"/>
  <c r="BK546" i="5"/>
  <c r="J546" i="5"/>
  <c r="BF546" i="5" s="1"/>
  <c r="BI545" i="5"/>
  <c r="BH545" i="5"/>
  <c r="BG545" i="5"/>
  <c r="BE545" i="5"/>
  <c r="T545" i="5"/>
  <c r="R545" i="5"/>
  <c r="P545" i="5"/>
  <c r="BK545" i="5"/>
  <c r="J545" i="5"/>
  <c r="BF545" i="5" s="1"/>
  <c r="BI543" i="5"/>
  <c r="BH543" i="5"/>
  <c r="BG543" i="5"/>
  <c r="BE543" i="5"/>
  <c r="T543" i="5"/>
  <c r="R543" i="5"/>
  <c r="P543" i="5"/>
  <c r="BK543" i="5"/>
  <c r="J543" i="5"/>
  <c r="BF543" i="5" s="1"/>
  <c r="BI541" i="5"/>
  <c r="BH541" i="5"/>
  <c r="BG541" i="5"/>
  <c r="BE541" i="5"/>
  <c r="T541" i="5"/>
  <c r="R541" i="5"/>
  <c r="P541" i="5"/>
  <c r="BK541" i="5"/>
  <c r="J541" i="5"/>
  <c r="BF541" i="5" s="1"/>
  <c r="BI540" i="5"/>
  <c r="BH540" i="5"/>
  <c r="BG540" i="5"/>
  <c r="BE540" i="5"/>
  <c r="T540" i="5"/>
  <c r="R540" i="5"/>
  <c r="R531" i="5" s="1"/>
  <c r="P540" i="5"/>
  <c r="BK540" i="5"/>
  <c r="J540" i="5"/>
  <c r="BF540" i="5" s="1"/>
  <c r="BI538" i="5"/>
  <c r="BH538" i="5"/>
  <c r="BG538" i="5"/>
  <c r="BE538" i="5"/>
  <c r="T538" i="5"/>
  <c r="R538" i="5"/>
  <c r="P538" i="5"/>
  <c r="BK538" i="5"/>
  <c r="J538" i="5"/>
  <c r="BF538" i="5" s="1"/>
  <c r="BI536" i="5"/>
  <c r="BH536" i="5"/>
  <c r="BG536" i="5"/>
  <c r="BE536" i="5"/>
  <c r="T536" i="5"/>
  <c r="R536" i="5"/>
  <c r="P536" i="5"/>
  <c r="BK536" i="5"/>
  <c r="J536" i="5"/>
  <c r="BF536" i="5" s="1"/>
  <c r="BI534" i="5"/>
  <c r="BH534" i="5"/>
  <c r="BG534" i="5"/>
  <c r="BE534" i="5"/>
  <c r="T534" i="5"/>
  <c r="R534" i="5"/>
  <c r="P534" i="5"/>
  <c r="BK534" i="5"/>
  <c r="J534" i="5"/>
  <c r="BF534" i="5"/>
  <c r="BI532" i="5"/>
  <c r="BH532" i="5"/>
  <c r="BG532" i="5"/>
  <c r="BE532" i="5"/>
  <c r="T532" i="5"/>
  <c r="R532" i="5"/>
  <c r="P532" i="5"/>
  <c r="BK532" i="5"/>
  <c r="J532" i="5"/>
  <c r="BF532" i="5" s="1"/>
  <c r="BI529" i="5"/>
  <c r="BH529" i="5"/>
  <c r="BG529" i="5"/>
  <c r="BE529" i="5"/>
  <c r="T529" i="5"/>
  <c r="R529" i="5"/>
  <c r="P529" i="5"/>
  <c r="BK529" i="5"/>
  <c r="J529" i="5"/>
  <c r="BF529" i="5" s="1"/>
  <c r="BI527" i="5"/>
  <c r="BH527" i="5"/>
  <c r="BG527" i="5"/>
  <c r="BE527" i="5"/>
  <c r="T527" i="5"/>
  <c r="R527" i="5"/>
  <c r="P527" i="5"/>
  <c r="BK527" i="5"/>
  <c r="J527" i="5"/>
  <c r="BF527" i="5" s="1"/>
  <c r="BI522" i="5"/>
  <c r="BH522" i="5"/>
  <c r="BG522" i="5"/>
  <c r="BE522" i="5"/>
  <c r="T522" i="5"/>
  <c r="R522" i="5"/>
  <c r="P522" i="5"/>
  <c r="BK522" i="5"/>
  <c r="J522" i="5"/>
  <c r="BF522" i="5" s="1"/>
  <c r="BI517" i="5"/>
  <c r="BH517" i="5"/>
  <c r="BG517" i="5"/>
  <c r="BE517" i="5"/>
  <c r="T517" i="5"/>
  <c r="R517" i="5"/>
  <c r="P517" i="5"/>
  <c r="BK517" i="5"/>
  <c r="J517" i="5"/>
  <c r="BF517" i="5" s="1"/>
  <c r="BI515" i="5"/>
  <c r="BH515" i="5"/>
  <c r="BG515" i="5"/>
  <c r="BE515" i="5"/>
  <c r="T515" i="5"/>
  <c r="R515" i="5"/>
  <c r="P515" i="5"/>
  <c r="BK515" i="5"/>
  <c r="J515" i="5"/>
  <c r="BF515" i="5" s="1"/>
  <c r="BI513" i="5"/>
  <c r="BH513" i="5"/>
  <c r="BG513" i="5"/>
  <c r="BE513" i="5"/>
  <c r="T513" i="5"/>
  <c r="R513" i="5"/>
  <c r="P513" i="5"/>
  <c r="BK513" i="5"/>
  <c r="J513" i="5"/>
  <c r="BF513" i="5" s="1"/>
  <c r="BI511" i="5"/>
  <c r="BH511" i="5"/>
  <c r="BG511" i="5"/>
  <c r="BE511" i="5"/>
  <c r="T511" i="5"/>
  <c r="R511" i="5"/>
  <c r="P511" i="5"/>
  <c r="BK511" i="5"/>
  <c r="J511" i="5"/>
  <c r="BF511" i="5" s="1"/>
  <c r="BI507" i="5"/>
  <c r="BH507" i="5"/>
  <c r="BG507" i="5"/>
  <c r="BE507" i="5"/>
  <c r="T507" i="5"/>
  <c r="R507" i="5"/>
  <c r="P507" i="5"/>
  <c r="BK507" i="5"/>
  <c r="J507" i="5"/>
  <c r="BF507" i="5"/>
  <c r="BI503" i="5"/>
  <c r="BH503" i="5"/>
  <c r="BG503" i="5"/>
  <c r="BE503" i="5"/>
  <c r="T503" i="5"/>
  <c r="R503" i="5"/>
  <c r="P503" i="5"/>
  <c r="BK503" i="5"/>
  <c r="J503" i="5"/>
  <c r="BF503" i="5" s="1"/>
  <c r="BI499" i="5"/>
  <c r="BH499" i="5"/>
  <c r="BG499" i="5"/>
  <c r="BE499" i="5"/>
  <c r="T499" i="5"/>
  <c r="R499" i="5"/>
  <c r="P499" i="5"/>
  <c r="BK499" i="5"/>
  <c r="J499" i="5"/>
  <c r="BF499" i="5" s="1"/>
  <c r="BI495" i="5"/>
  <c r="BH495" i="5"/>
  <c r="BG495" i="5"/>
  <c r="BE495" i="5"/>
  <c r="T495" i="5"/>
  <c r="R495" i="5"/>
  <c r="P495" i="5"/>
  <c r="BK495" i="5"/>
  <c r="J495" i="5"/>
  <c r="BF495" i="5" s="1"/>
  <c r="BI487" i="5"/>
  <c r="BH487" i="5"/>
  <c r="BG487" i="5"/>
  <c r="BE487" i="5"/>
  <c r="T487" i="5"/>
  <c r="R487" i="5"/>
  <c r="P487" i="5"/>
  <c r="BK487" i="5"/>
  <c r="J487" i="5"/>
  <c r="BF487" i="5" s="1"/>
  <c r="BI478" i="5"/>
  <c r="BH478" i="5"/>
  <c r="BG478" i="5"/>
  <c r="BE478" i="5"/>
  <c r="T478" i="5"/>
  <c r="R478" i="5"/>
  <c r="P478" i="5"/>
  <c r="BK478" i="5"/>
  <c r="J478" i="5"/>
  <c r="BF478" i="5"/>
  <c r="BI467" i="5"/>
  <c r="BH467" i="5"/>
  <c r="BG467" i="5"/>
  <c r="BE467" i="5"/>
  <c r="T467" i="5"/>
  <c r="R467" i="5"/>
  <c r="P467" i="5"/>
  <c r="BK467" i="5"/>
  <c r="J467" i="5"/>
  <c r="BF467" i="5" s="1"/>
  <c r="BI464" i="5"/>
  <c r="BH464" i="5"/>
  <c r="BG464" i="5"/>
  <c r="BE464" i="5"/>
  <c r="T464" i="5"/>
  <c r="R464" i="5"/>
  <c r="P464" i="5"/>
  <c r="BK464" i="5"/>
  <c r="J464" i="5"/>
  <c r="BF464" i="5" s="1"/>
  <c r="BI461" i="5"/>
  <c r="BH461" i="5"/>
  <c r="BG461" i="5"/>
  <c r="BE461" i="5"/>
  <c r="T461" i="5"/>
  <c r="R461" i="5"/>
  <c r="P461" i="5"/>
  <c r="BK461" i="5"/>
  <c r="J461" i="5"/>
  <c r="BF461" i="5" s="1"/>
  <c r="BI450" i="5"/>
  <c r="BH450" i="5"/>
  <c r="BG450" i="5"/>
  <c r="BE450" i="5"/>
  <c r="T450" i="5"/>
  <c r="T379" i="5" s="1"/>
  <c r="R450" i="5"/>
  <c r="P450" i="5"/>
  <c r="BK450" i="5"/>
  <c r="J450" i="5"/>
  <c r="BF450" i="5"/>
  <c r="BI426" i="5"/>
  <c r="BH426" i="5"/>
  <c r="BG426" i="5"/>
  <c r="BE426" i="5"/>
  <c r="T426" i="5"/>
  <c r="R426" i="5"/>
  <c r="P426" i="5"/>
  <c r="BK426" i="5"/>
  <c r="J426" i="5"/>
  <c r="BF426" i="5" s="1"/>
  <c r="BI402" i="5"/>
  <c r="BH402" i="5"/>
  <c r="BG402" i="5"/>
  <c r="BE402" i="5"/>
  <c r="T402" i="5"/>
  <c r="R402" i="5"/>
  <c r="P402" i="5"/>
  <c r="BK402" i="5"/>
  <c r="J402" i="5"/>
  <c r="BF402" i="5" s="1"/>
  <c r="BI380" i="5"/>
  <c r="BH380" i="5"/>
  <c r="BG380" i="5"/>
  <c r="BE380" i="5"/>
  <c r="T380" i="5"/>
  <c r="R380" i="5"/>
  <c r="P380" i="5"/>
  <c r="P379" i="5"/>
  <c r="BK380" i="5"/>
  <c r="J380" i="5"/>
  <c r="BF380" i="5" s="1"/>
  <c r="BI377" i="5"/>
  <c r="BH377" i="5"/>
  <c r="BG377" i="5"/>
  <c r="BE377" i="5"/>
  <c r="T377" i="5"/>
  <c r="R377" i="5"/>
  <c r="P377" i="5"/>
  <c r="BK377" i="5"/>
  <c r="J377" i="5"/>
  <c r="BF377" i="5" s="1"/>
  <c r="BI375" i="5"/>
  <c r="BH375" i="5"/>
  <c r="BG375" i="5"/>
  <c r="BE375" i="5"/>
  <c r="T375" i="5"/>
  <c r="R375" i="5"/>
  <c r="P375" i="5"/>
  <c r="BK375" i="5"/>
  <c r="J375" i="5"/>
  <c r="BF375" i="5" s="1"/>
  <c r="BI369" i="5"/>
  <c r="BH369" i="5"/>
  <c r="BG369" i="5"/>
  <c r="BE369" i="5"/>
  <c r="T369" i="5"/>
  <c r="R369" i="5"/>
  <c r="P369" i="5"/>
  <c r="BK369" i="5"/>
  <c r="J369" i="5"/>
  <c r="BF369" i="5"/>
  <c r="BI363" i="5"/>
  <c r="BH363" i="5"/>
  <c r="BG363" i="5"/>
  <c r="BE363" i="5"/>
  <c r="T363" i="5"/>
  <c r="R363" i="5"/>
  <c r="P363" i="5"/>
  <c r="BK363" i="5"/>
  <c r="J363" i="5"/>
  <c r="BF363" i="5" s="1"/>
  <c r="BI356" i="5"/>
  <c r="BH356" i="5"/>
  <c r="BG356" i="5"/>
  <c r="BE356" i="5"/>
  <c r="T356" i="5"/>
  <c r="R356" i="5"/>
  <c r="P356" i="5"/>
  <c r="BK356" i="5"/>
  <c r="J356" i="5"/>
  <c r="BF356" i="5" s="1"/>
  <c r="BI350" i="5"/>
  <c r="BH350" i="5"/>
  <c r="BG350" i="5"/>
  <c r="BE350" i="5"/>
  <c r="T350" i="5"/>
  <c r="R350" i="5"/>
  <c r="P350" i="5"/>
  <c r="BK350" i="5"/>
  <c r="J350" i="5"/>
  <c r="BF350" i="5"/>
  <c r="BI344" i="5"/>
  <c r="BH344" i="5"/>
  <c r="BG344" i="5"/>
  <c r="BE344" i="5"/>
  <c r="T344" i="5"/>
  <c r="R344" i="5"/>
  <c r="P344" i="5"/>
  <c r="BK344" i="5"/>
  <c r="J344" i="5"/>
  <c r="BF344" i="5"/>
  <c r="BI339" i="5"/>
  <c r="BH339" i="5"/>
  <c r="BG339" i="5"/>
  <c r="BE339" i="5"/>
  <c r="T339" i="5"/>
  <c r="R339" i="5"/>
  <c r="P339" i="5"/>
  <c r="BK339" i="5"/>
  <c r="J339" i="5"/>
  <c r="BF339" i="5" s="1"/>
  <c r="BI333" i="5"/>
  <c r="BH333" i="5"/>
  <c r="BG333" i="5"/>
  <c r="BE333" i="5"/>
  <c r="T333" i="5"/>
  <c r="R333" i="5"/>
  <c r="P333" i="5"/>
  <c r="BK333" i="5"/>
  <c r="J333" i="5"/>
  <c r="BF333" i="5"/>
  <c r="BI326" i="5"/>
  <c r="BH326" i="5"/>
  <c r="BG326" i="5"/>
  <c r="BE326" i="5"/>
  <c r="T326" i="5"/>
  <c r="R326" i="5"/>
  <c r="P326" i="5"/>
  <c r="BK326" i="5"/>
  <c r="J326" i="5"/>
  <c r="BF326" i="5" s="1"/>
  <c r="BI317" i="5"/>
  <c r="BH317" i="5"/>
  <c r="BG317" i="5"/>
  <c r="BE317" i="5"/>
  <c r="T317" i="5"/>
  <c r="R317" i="5"/>
  <c r="P317" i="5"/>
  <c r="BK317" i="5"/>
  <c r="J317" i="5"/>
  <c r="BF317" i="5" s="1"/>
  <c r="BI308" i="5"/>
  <c r="BH308" i="5"/>
  <c r="BG308" i="5"/>
  <c r="BE308" i="5"/>
  <c r="T308" i="5"/>
  <c r="R308" i="5"/>
  <c r="P308" i="5"/>
  <c r="BK308" i="5"/>
  <c r="J308" i="5"/>
  <c r="BF308" i="5" s="1"/>
  <c r="BI276" i="5"/>
  <c r="BH276" i="5"/>
  <c r="BG276" i="5"/>
  <c r="BE276" i="5"/>
  <c r="T276" i="5"/>
  <c r="R276" i="5"/>
  <c r="P276" i="5"/>
  <c r="BK276" i="5"/>
  <c r="J276" i="5"/>
  <c r="BF276" i="5" s="1"/>
  <c r="BI244" i="5"/>
  <c r="BH244" i="5"/>
  <c r="BG244" i="5"/>
  <c r="BE244" i="5"/>
  <c r="T244" i="5"/>
  <c r="R244" i="5"/>
  <c r="P244" i="5"/>
  <c r="BK244" i="5"/>
  <c r="J244" i="5"/>
  <c r="BF244" i="5" s="1"/>
  <c r="BI212" i="5"/>
  <c r="BH212" i="5"/>
  <c r="BG212" i="5"/>
  <c r="BE212" i="5"/>
  <c r="T212" i="5"/>
  <c r="R212" i="5"/>
  <c r="P212" i="5"/>
  <c r="BK212" i="5"/>
  <c r="J212" i="5"/>
  <c r="BF212" i="5" s="1"/>
  <c r="BI180" i="5"/>
  <c r="BH180" i="5"/>
  <c r="BG180" i="5"/>
  <c r="BE180" i="5"/>
  <c r="T180" i="5"/>
  <c r="R180" i="5"/>
  <c r="P180" i="5"/>
  <c r="BK180" i="5"/>
  <c r="J180" i="5"/>
  <c r="BF180" i="5" s="1"/>
  <c r="BI170" i="5"/>
  <c r="BH170" i="5"/>
  <c r="BG170" i="5"/>
  <c r="BE170" i="5"/>
  <c r="T170" i="5"/>
  <c r="R170" i="5"/>
  <c r="P170" i="5"/>
  <c r="BK170" i="5"/>
  <c r="J170" i="5"/>
  <c r="BF170" i="5" s="1"/>
  <c r="BI162" i="5"/>
  <c r="BH162" i="5"/>
  <c r="BG162" i="5"/>
  <c r="BE162" i="5"/>
  <c r="T162" i="5"/>
  <c r="R162" i="5"/>
  <c r="P162" i="5"/>
  <c r="P123" i="5" s="1"/>
  <c r="BK162" i="5"/>
  <c r="J162" i="5"/>
  <c r="BF162" i="5" s="1"/>
  <c r="BI151" i="5"/>
  <c r="BH151" i="5"/>
  <c r="BG151" i="5"/>
  <c r="BE151" i="5"/>
  <c r="T151" i="5"/>
  <c r="R151" i="5"/>
  <c r="P151" i="5"/>
  <c r="BK151" i="5"/>
  <c r="J151" i="5"/>
  <c r="BF151" i="5" s="1"/>
  <c r="BI141" i="5"/>
  <c r="BH141" i="5"/>
  <c r="BG141" i="5"/>
  <c r="BE141" i="5"/>
  <c r="T141" i="5"/>
  <c r="R141" i="5"/>
  <c r="P141" i="5"/>
  <c r="BK141" i="5"/>
  <c r="J141" i="5"/>
  <c r="BF141" i="5" s="1"/>
  <c r="BI132" i="5"/>
  <c r="BH132" i="5"/>
  <c r="BG132" i="5"/>
  <c r="BE132" i="5"/>
  <c r="T132" i="5"/>
  <c r="R132" i="5"/>
  <c r="P132" i="5"/>
  <c r="BK132" i="5"/>
  <c r="J132" i="5"/>
  <c r="BF132" i="5" s="1"/>
  <c r="BI124" i="5"/>
  <c r="BH124" i="5"/>
  <c r="BG124" i="5"/>
  <c r="BE124" i="5"/>
  <c r="T124" i="5"/>
  <c r="R124" i="5"/>
  <c r="P124" i="5"/>
  <c r="BK124" i="5"/>
  <c r="J124" i="5"/>
  <c r="BF124" i="5" s="1"/>
  <c r="BI120" i="5"/>
  <c r="BH120" i="5"/>
  <c r="BG120" i="5"/>
  <c r="BE120" i="5"/>
  <c r="T120" i="5"/>
  <c r="T119" i="5"/>
  <c r="R120" i="5"/>
  <c r="R119" i="5" s="1"/>
  <c r="P120" i="5"/>
  <c r="P119" i="5"/>
  <c r="BK120" i="5"/>
  <c r="BK119" i="5" s="1"/>
  <c r="J119" i="5" s="1"/>
  <c r="J65" i="5" s="1"/>
  <c r="J120" i="5"/>
  <c r="BF120" i="5" s="1"/>
  <c r="BI117" i="5"/>
  <c r="BH117" i="5"/>
  <c r="BG117" i="5"/>
  <c r="BE117" i="5"/>
  <c r="T117" i="5"/>
  <c r="R117" i="5"/>
  <c r="P117" i="5"/>
  <c r="BK117" i="5"/>
  <c r="J117" i="5"/>
  <c r="BF117" i="5"/>
  <c r="BI114" i="5"/>
  <c r="BH114" i="5"/>
  <c r="BG114" i="5"/>
  <c r="BE114" i="5"/>
  <c r="T114" i="5"/>
  <c r="R114" i="5"/>
  <c r="P114" i="5"/>
  <c r="BK114" i="5"/>
  <c r="J114" i="5"/>
  <c r="BF114" i="5" s="1"/>
  <c r="BI112" i="5"/>
  <c r="BH112" i="5"/>
  <c r="BG112" i="5"/>
  <c r="BE112" i="5"/>
  <c r="T112" i="5"/>
  <c r="R112" i="5"/>
  <c r="P112" i="5"/>
  <c r="BK112" i="5"/>
  <c r="J112" i="5"/>
  <c r="BF112" i="5" s="1"/>
  <c r="BI110" i="5"/>
  <c r="BH110" i="5"/>
  <c r="BG110" i="5"/>
  <c r="BE110" i="5"/>
  <c r="T110" i="5"/>
  <c r="T109" i="5"/>
  <c r="R110" i="5"/>
  <c r="R109" i="5"/>
  <c r="P110" i="5"/>
  <c r="BK110" i="5"/>
  <c r="J110" i="5"/>
  <c r="BF110" i="5" s="1"/>
  <c r="BI105" i="5"/>
  <c r="BH105" i="5"/>
  <c r="BG105" i="5"/>
  <c r="BE105" i="5"/>
  <c r="T105" i="5"/>
  <c r="R105" i="5"/>
  <c r="P105" i="5"/>
  <c r="BK105" i="5"/>
  <c r="J105" i="5"/>
  <c r="BF105" i="5" s="1"/>
  <c r="BI101" i="5"/>
  <c r="BH101" i="5"/>
  <c r="BG101" i="5"/>
  <c r="BE101" i="5"/>
  <c r="T101" i="5"/>
  <c r="R101" i="5"/>
  <c r="P101" i="5"/>
  <c r="BK101" i="5"/>
  <c r="J101" i="5"/>
  <c r="BF101" i="5"/>
  <c r="BI97" i="5"/>
  <c r="BH97" i="5"/>
  <c r="BG97" i="5"/>
  <c r="BE97" i="5"/>
  <c r="T97" i="5"/>
  <c r="R97" i="5"/>
  <c r="P97" i="5"/>
  <c r="P96" i="5"/>
  <c r="BK97" i="5"/>
  <c r="J97" i="5"/>
  <c r="BF97" i="5" s="1"/>
  <c r="BI95" i="5"/>
  <c r="BH95" i="5"/>
  <c r="BG95" i="5"/>
  <c r="BE95" i="5"/>
  <c r="T95" i="5"/>
  <c r="T94" i="5"/>
  <c r="R95" i="5"/>
  <c r="R94" i="5"/>
  <c r="P95" i="5"/>
  <c r="P94" i="5"/>
  <c r="BK95" i="5"/>
  <c r="BK94" i="5" s="1"/>
  <c r="J95" i="5"/>
  <c r="BF95" i="5" s="1"/>
  <c r="J88" i="5"/>
  <c r="F88" i="5"/>
  <c r="F86" i="5"/>
  <c r="E84" i="5"/>
  <c r="J55" i="5"/>
  <c r="F55" i="5"/>
  <c r="F53" i="5"/>
  <c r="E51" i="5"/>
  <c r="J20" i="5"/>
  <c r="E20" i="5"/>
  <c r="F89" i="5" s="1"/>
  <c r="J19" i="5"/>
  <c r="J14" i="5"/>
  <c r="E7" i="5"/>
  <c r="E47" i="5" s="1"/>
  <c r="AY55" i="1"/>
  <c r="AX55" i="1"/>
  <c r="BI124" i="4"/>
  <c r="BH124" i="4"/>
  <c r="BG124" i="4"/>
  <c r="BE124" i="4"/>
  <c r="T124" i="4"/>
  <c r="R124" i="4"/>
  <c r="P124" i="4"/>
  <c r="BK124" i="4"/>
  <c r="J124" i="4"/>
  <c r="BF124" i="4" s="1"/>
  <c r="BI123" i="4"/>
  <c r="BH123" i="4"/>
  <c r="BG123" i="4"/>
  <c r="BE123" i="4"/>
  <c r="T123" i="4"/>
  <c r="R123" i="4"/>
  <c r="P123" i="4"/>
  <c r="BK123" i="4"/>
  <c r="J123" i="4"/>
  <c r="BF123" i="4"/>
  <c r="BI122" i="4"/>
  <c r="BH122" i="4"/>
  <c r="BG122" i="4"/>
  <c r="BE122" i="4"/>
  <c r="T122" i="4"/>
  <c r="R122" i="4"/>
  <c r="P122" i="4"/>
  <c r="BK122" i="4"/>
  <c r="J122" i="4"/>
  <c r="BF122" i="4" s="1"/>
  <c r="BI121" i="4"/>
  <c r="BH121" i="4"/>
  <c r="BG121" i="4"/>
  <c r="BE121" i="4"/>
  <c r="T121" i="4"/>
  <c r="R121" i="4"/>
  <c r="P121" i="4"/>
  <c r="BK121" i="4"/>
  <c r="J121" i="4"/>
  <c r="BF121" i="4" s="1"/>
  <c r="BI120" i="4"/>
  <c r="BH120" i="4"/>
  <c r="BG120" i="4"/>
  <c r="BE120" i="4"/>
  <c r="T120" i="4"/>
  <c r="R120" i="4"/>
  <c r="P120" i="4"/>
  <c r="BK120" i="4"/>
  <c r="J120" i="4"/>
  <c r="BF120" i="4" s="1"/>
  <c r="BI119" i="4"/>
  <c r="BH119" i="4"/>
  <c r="BG119" i="4"/>
  <c r="BE119" i="4"/>
  <c r="T119" i="4"/>
  <c r="R119" i="4"/>
  <c r="P119" i="4"/>
  <c r="BK119" i="4"/>
  <c r="J119" i="4"/>
  <c r="BF119" i="4"/>
  <c r="BI118" i="4"/>
  <c r="BH118" i="4"/>
  <c r="BG118" i="4"/>
  <c r="BE118" i="4"/>
  <c r="T118" i="4"/>
  <c r="R118" i="4"/>
  <c r="P118" i="4"/>
  <c r="BK118" i="4"/>
  <c r="J118" i="4"/>
  <c r="BF118" i="4"/>
  <c r="BI117" i="4"/>
  <c r="BH117" i="4"/>
  <c r="BG117" i="4"/>
  <c r="BE117" i="4"/>
  <c r="T117" i="4"/>
  <c r="R117" i="4"/>
  <c r="P117" i="4"/>
  <c r="BK117" i="4"/>
  <c r="J117" i="4"/>
  <c r="BF117" i="4" s="1"/>
  <c r="BI116" i="4"/>
  <c r="BH116" i="4"/>
  <c r="BG116" i="4"/>
  <c r="BE116" i="4"/>
  <c r="T116" i="4"/>
  <c r="R116" i="4"/>
  <c r="P116" i="4"/>
  <c r="BK116" i="4"/>
  <c r="J116" i="4"/>
  <c r="BF116" i="4" s="1"/>
  <c r="BI115" i="4"/>
  <c r="BH115" i="4"/>
  <c r="BG115" i="4"/>
  <c r="BE115" i="4"/>
  <c r="T115" i="4"/>
  <c r="R115" i="4"/>
  <c r="P115" i="4"/>
  <c r="BK115" i="4"/>
  <c r="J115" i="4"/>
  <c r="BF115" i="4" s="1"/>
  <c r="BI114" i="4"/>
  <c r="BH114" i="4"/>
  <c r="BG114" i="4"/>
  <c r="BE114" i="4"/>
  <c r="T114" i="4"/>
  <c r="R114" i="4"/>
  <c r="P114" i="4"/>
  <c r="P111" i="4" s="1"/>
  <c r="BK114" i="4"/>
  <c r="J114" i="4"/>
  <c r="BF114" i="4" s="1"/>
  <c r="BI113" i="4"/>
  <c r="BH113" i="4"/>
  <c r="BG113" i="4"/>
  <c r="BE113" i="4"/>
  <c r="T113" i="4"/>
  <c r="R113" i="4"/>
  <c r="P113" i="4"/>
  <c r="BK113" i="4"/>
  <c r="J113" i="4"/>
  <c r="BF113" i="4" s="1"/>
  <c r="BI112" i="4"/>
  <c r="BH112" i="4"/>
  <c r="BG112" i="4"/>
  <c r="BE112" i="4"/>
  <c r="T112" i="4"/>
  <c r="R112" i="4"/>
  <c r="P112" i="4"/>
  <c r="BK112" i="4"/>
  <c r="J112" i="4"/>
  <c r="BF112" i="4" s="1"/>
  <c r="BI110" i="4"/>
  <c r="BH110" i="4"/>
  <c r="BG110" i="4"/>
  <c r="BE110" i="4"/>
  <c r="T110" i="4"/>
  <c r="R110" i="4"/>
  <c r="P110" i="4"/>
  <c r="BK110" i="4"/>
  <c r="J110" i="4"/>
  <c r="BF110" i="4" s="1"/>
  <c r="BI109" i="4"/>
  <c r="BH109" i="4"/>
  <c r="BG109" i="4"/>
  <c r="BE109" i="4"/>
  <c r="T109" i="4"/>
  <c r="R109" i="4"/>
  <c r="P109" i="4"/>
  <c r="BK109" i="4"/>
  <c r="J109" i="4"/>
  <c r="BF109" i="4"/>
  <c r="BI108" i="4"/>
  <c r="BH108" i="4"/>
  <c r="BG108" i="4"/>
  <c r="BE108" i="4"/>
  <c r="T108" i="4"/>
  <c r="R108" i="4"/>
  <c r="P108" i="4"/>
  <c r="BK108" i="4"/>
  <c r="J108" i="4"/>
  <c r="BF108" i="4" s="1"/>
  <c r="BI107" i="4"/>
  <c r="BH107" i="4"/>
  <c r="BG107" i="4"/>
  <c r="BE107" i="4"/>
  <c r="T107" i="4"/>
  <c r="R107" i="4"/>
  <c r="P107" i="4"/>
  <c r="BK107" i="4"/>
  <c r="J107" i="4"/>
  <c r="BF107" i="4"/>
  <c r="BI106" i="4"/>
  <c r="BH106" i="4"/>
  <c r="BG106" i="4"/>
  <c r="BE106" i="4"/>
  <c r="T106" i="4"/>
  <c r="R106" i="4"/>
  <c r="P106" i="4"/>
  <c r="BK106" i="4"/>
  <c r="J106" i="4"/>
  <c r="BF106" i="4"/>
  <c r="BI105" i="4"/>
  <c r="BH105" i="4"/>
  <c r="BG105" i="4"/>
  <c r="BE105" i="4"/>
  <c r="T105" i="4"/>
  <c r="R105" i="4"/>
  <c r="P105" i="4"/>
  <c r="BK105" i="4"/>
  <c r="J105" i="4"/>
  <c r="BF105" i="4" s="1"/>
  <c r="BI104" i="4"/>
  <c r="BH104" i="4"/>
  <c r="BG104" i="4"/>
  <c r="BE104" i="4"/>
  <c r="T104" i="4"/>
  <c r="R104" i="4"/>
  <c r="P104" i="4"/>
  <c r="BK104" i="4"/>
  <c r="J104" i="4"/>
  <c r="BF104" i="4" s="1"/>
  <c r="BI103" i="4"/>
  <c r="BH103" i="4"/>
  <c r="BG103" i="4"/>
  <c r="BE103" i="4"/>
  <c r="T103" i="4"/>
  <c r="R103" i="4"/>
  <c r="P103" i="4"/>
  <c r="BK103" i="4"/>
  <c r="J103" i="4"/>
  <c r="BF103" i="4" s="1"/>
  <c r="BI102" i="4"/>
  <c r="BH102" i="4"/>
  <c r="BG102" i="4"/>
  <c r="BE102" i="4"/>
  <c r="T102" i="4"/>
  <c r="R102" i="4"/>
  <c r="P102" i="4"/>
  <c r="BK102" i="4"/>
  <c r="J102" i="4"/>
  <c r="BF102" i="4" s="1"/>
  <c r="BI101" i="4"/>
  <c r="BH101" i="4"/>
  <c r="BG101" i="4"/>
  <c r="BE101" i="4"/>
  <c r="T101" i="4"/>
  <c r="T100" i="4" s="1"/>
  <c r="R101" i="4"/>
  <c r="P101" i="4"/>
  <c r="BK101" i="4"/>
  <c r="J101" i="4"/>
  <c r="BF101" i="4" s="1"/>
  <c r="BI99" i="4"/>
  <c r="BH99" i="4"/>
  <c r="BG99" i="4"/>
  <c r="BE99" i="4"/>
  <c r="T99" i="4"/>
  <c r="R99" i="4"/>
  <c r="P99" i="4"/>
  <c r="BK99" i="4"/>
  <c r="J99" i="4"/>
  <c r="BF99" i="4" s="1"/>
  <c r="BI98" i="4"/>
  <c r="BH98" i="4"/>
  <c r="BG98" i="4"/>
  <c r="BE98" i="4"/>
  <c r="T98" i="4"/>
  <c r="R98" i="4"/>
  <c r="P98" i="4"/>
  <c r="BK98" i="4"/>
  <c r="J98" i="4"/>
  <c r="BF98" i="4" s="1"/>
  <c r="BI97" i="4"/>
  <c r="BH97" i="4"/>
  <c r="BG97" i="4"/>
  <c r="BE97" i="4"/>
  <c r="T97" i="4"/>
  <c r="R97" i="4"/>
  <c r="P97" i="4"/>
  <c r="BK97" i="4"/>
  <c r="J97" i="4"/>
  <c r="BF97" i="4" s="1"/>
  <c r="BI96" i="4"/>
  <c r="BH96" i="4"/>
  <c r="BG96" i="4"/>
  <c r="BE96" i="4"/>
  <c r="T96" i="4"/>
  <c r="R96" i="4"/>
  <c r="P96" i="4"/>
  <c r="BK96" i="4"/>
  <c r="J96" i="4"/>
  <c r="BF96" i="4" s="1"/>
  <c r="BI95" i="4"/>
  <c r="BH95" i="4"/>
  <c r="BG95" i="4"/>
  <c r="BE95" i="4"/>
  <c r="T95" i="4"/>
  <c r="R95" i="4"/>
  <c r="P95" i="4"/>
  <c r="BK95" i="4"/>
  <c r="J95" i="4"/>
  <c r="BF95" i="4" s="1"/>
  <c r="BI94" i="4"/>
  <c r="BH94" i="4"/>
  <c r="BG94" i="4"/>
  <c r="BE94" i="4"/>
  <c r="T94" i="4"/>
  <c r="R94" i="4"/>
  <c r="P94" i="4"/>
  <c r="BK94" i="4"/>
  <c r="J94" i="4"/>
  <c r="BF94" i="4" s="1"/>
  <c r="BI93" i="4"/>
  <c r="BH93" i="4"/>
  <c r="BG93" i="4"/>
  <c r="BE93" i="4"/>
  <c r="T93" i="4"/>
  <c r="R93" i="4"/>
  <c r="P93" i="4"/>
  <c r="BK93" i="4"/>
  <c r="J93" i="4"/>
  <c r="BF93" i="4"/>
  <c r="BI92" i="4"/>
  <c r="BH92" i="4"/>
  <c r="BG92" i="4"/>
  <c r="BE92" i="4"/>
  <c r="T92" i="4"/>
  <c r="R92" i="4"/>
  <c r="P92" i="4"/>
  <c r="BK92" i="4"/>
  <c r="J92" i="4"/>
  <c r="BF92" i="4"/>
  <c r="BI91" i="4"/>
  <c r="BH91" i="4"/>
  <c r="BG91" i="4"/>
  <c r="BE91" i="4"/>
  <c r="T91" i="4"/>
  <c r="R91" i="4"/>
  <c r="P91" i="4"/>
  <c r="BK91" i="4"/>
  <c r="J91" i="4"/>
  <c r="BF91" i="4" s="1"/>
  <c r="BI90" i="4"/>
  <c r="BH90" i="4"/>
  <c r="BG90" i="4"/>
  <c r="BE90" i="4"/>
  <c r="T90" i="4"/>
  <c r="R90" i="4"/>
  <c r="P90" i="4"/>
  <c r="BK90" i="4"/>
  <c r="J90" i="4"/>
  <c r="BF90" i="4" s="1"/>
  <c r="BI89" i="4"/>
  <c r="BH89" i="4"/>
  <c r="BG89" i="4"/>
  <c r="BE89" i="4"/>
  <c r="T89" i="4"/>
  <c r="R89" i="4"/>
  <c r="R88" i="4"/>
  <c r="P89" i="4"/>
  <c r="BK89" i="4"/>
  <c r="J89" i="4"/>
  <c r="BF89" i="4" s="1"/>
  <c r="J82" i="4"/>
  <c r="F82" i="4"/>
  <c r="F80" i="4"/>
  <c r="E78" i="4"/>
  <c r="J55" i="4"/>
  <c r="F55" i="4"/>
  <c r="F53" i="4"/>
  <c r="E51" i="4"/>
  <c r="J20" i="4"/>
  <c r="E20" i="4"/>
  <c r="F83" i="4" s="1"/>
  <c r="J19" i="4"/>
  <c r="J14" i="4"/>
  <c r="E7" i="4"/>
  <c r="E74" i="4" s="1"/>
  <c r="AY54" i="1"/>
  <c r="AX54" i="1"/>
  <c r="BI2177" i="3"/>
  <c r="BH2177" i="3"/>
  <c r="BG2177" i="3"/>
  <c r="BE2177" i="3"/>
  <c r="T2177" i="3"/>
  <c r="R2177" i="3"/>
  <c r="P2177" i="3"/>
  <c r="BK2177" i="3"/>
  <c r="J2177" i="3"/>
  <c r="BF2177" i="3" s="1"/>
  <c r="BI2173" i="3"/>
  <c r="BH2173" i="3"/>
  <c r="BG2173" i="3"/>
  <c r="BE2173" i="3"/>
  <c r="T2173" i="3"/>
  <c r="R2173" i="3"/>
  <c r="P2173" i="3"/>
  <c r="BK2173" i="3"/>
  <c r="J2173" i="3"/>
  <c r="BF2173" i="3" s="1"/>
  <c r="BI2118" i="3"/>
  <c r="BH2118" i="3"/>
  <c r="BG2118" i="3"/>
  <c r="BE2118" i="3"/>
  <c r="T2118" i="3"/>
  <c r="R2118" i="3"/>
  <c r="P2118" i="3"/>
  <c r="BK2118" i="3"/>
  <c r="J2118" i="3"/>
  <c r="BF2118" i="3" s="1"/>
  <c r="BI2115" i="3"/>
  <c r="BH2115" i="3"/>
  <c r="BG2115" i="3"/>
  <c r="BE2115" i="3"/>
  <c r="T2115" i="3"/>
  <c r="R2115" i="3"/>
  <c r="P2115" i="3"/>
  <c r="BK2115" i="3"/>
  <c r="J2115" i="3"/>
  <c r="BF2115" i="3" s="1"/>
  <c r="BI2107" i="3"/>
  <c r="BH2107" i="3"/>
  <c r="BG2107" i="3"/>
  <c r="BE2107" i="3"/>
  <c r="T2107" i="3"/>
  <c r="R2107" i="3"/>
  <c r="R2106" i="3"/>
  <c r="P2107" i="3"/>
  <c r="P2106" i="3" s="1"/>
  <c r="BK2107" i="3"/>
  <c r="J2107" i="3"/>
  <c r="BF2107" i="3" s="1"/>
  <c r="BI2104" i="3"/>
  <c r="BH2104" i="3"/>
  <c r="BG2104" i="3"/>
  <c r="BE2104" i="3"/>
  <c r="T2104" i="3"/>
  <c r="R2104" i="3"/>
  <c r="P2104" i="3"/>
  <c r="BK2104" i="3"/>
  <c r="J2104" i="3"/>
  <c r="BF2104" i="3" s="1"/>
  <c r="BI2100" i="3"/>
  <c r="BH2100" i="3"/>
  <c r="BG2100" i="3"/>
  <c r="BE2100" i="3"/>
  <c r="T2100" i="3"/>
  <c r="R2100" i="3"/>
  <c r="P2100" i="3"/>
  <c r="BK2100" i="3"/>
  <c r="J2100" i="3"/>
  <c r="BF2100" i="3" s="1"/>
  <c r="BI2093" i="3"/>
  <c r="BH2093" i="3"/>
  <c r="BG2093" i="3"/>
  <c r="BE2093" i="3"/>
  <c r="T2093" i="3"/>
  <c r="R2093" i="3"/>
  <c r="P2093" i="3"/>
  <c r="BK2093" i="3"/>
  <c r="J2093" i="3"/>
  <c r="BF2093" i="3" s="1"/>
  <c r="BI2084" i="3"/>
  <c r="BH2084" i="3"/>
  <c r="BG2084" i="3"/>
  <c r="BE2084" i="3"/>
  <c r="T2084" i="3"/>
  <c r="R2084" i="3"/>
  <c r="P2084" i="3"/>
  <c r="BK2084" i="3"/>
  <c r="J2084" i="3"/>
  <c r="BF2084" i="3" s="1"/>
  <c r="BI2083" i="3"/>
  <c r="BH2083" i="3"/>
  <c r="BG2083" i="3"/>
  <c r="BE2083" i="3"/>
  <c r="T2083" i="3"/>
  <c r="R2083" i="3"/>
  <c r="P2083" i="3"/>
  <c r="BK2083" i="3"/>
  <c r="J2083" i="3"/>
  <c r="BF2083" i="3" s="1"/>
  <c r="BI2065" i="3"/>
  <c r="BH2065" i="3"/>
  <c r="BG2065" i="3"/>
  <c r="BE2065" i="3"/>
  <c r="T2065" i="3"/>
  <c r="R2065" i="3"/>
  <c r="P2065" i="3"/>
  <c r="BK2065" i="3"/>
  <c r="J2065" i="3"/>
  <c r="BF2065" i="3" s="1"/>
  <c r="BI2064" i="3"/>
  <c r="BH2064" i="3"/>
  <c r="BG2064" i="3"/>
  <c r="BE2064" i="3"/>
  <c r="T2064" i="3"/>
  <c r="R2064" i="3"/>
  <c r="P2064" i="3"/>
  <c r="BK2064" i="3"/>
  <c r="J2064" i="3"/>
  <c r="BF2064" i="3" s="1"/>
  <c r="BI2062" i="3"/>
  <c r="BH2062" i="3"/>
  <c r="BG2062" i="3"/>
  <c r="BE2062" i="3"/>
  <c r="T2062" i="3"/>
  <c r="R2062" i="3"/>
  <c r="P2062" i="3"/>
  <c r="BK2062" i="3"/>
  <c r="J2062" i="3"/>
  <c r="BF2062" i="3" s="1"/>
  <c r="BI2061" i="3"/>
  <c r="BH2061" i="3"/>
  <c r="BG2061" i="3"/>
  <c r="BE2061" i="3"/>
  <c r="T2061" i="3"/>
  <c r="R2061" i="3"/>
  <c r="P2061" i="3"/>
  <c r="BK2061" i="3"/>
  <c r="J2061" i="3"/>
  <c r="BF2061" i="3" s="1"/>
  <c r="BI2059" i="3"/>
  <c r="BH2059" i="3"/>
  <c r="BG2059" i="3"/>
  <c r="BE2059" i="3"/>
  <c r="T2059" i="3"/>
  <c r="R2059" i="3"/>
  <c r="P2059" i="3"/>
  <c r="BK2059" i="3"/>
  <c r="J2059" i="3"/>
  <c r="BF2059" i="3" s="1"/>
  <c r="BI2034" i="3"/>
  <c r="BH2034" i="3"/>
  <c r="BG2034" i="3"/>
  <c r="BE2034" i="3"/>
  <c r="T2034" i="3"/>
  <c r="R2034" i="3"/>
  <c r="P2034" i="3"/>
  <c r="BK2034" i="3"/>
  <c r="J2034" i="3"/>
  <c r="BF2034" i="3" s="1"/>
  <c r="BI2018" i="3"/>
  <c r="BH2018" i="3"/>
  <c r="BG2018" i="3"/>
  <c r="BE2018" i="3"/>
  <c r="T2018" i="3"/>
  <c r="R2018" i="3"/>
  <c r="P2018" i="3"/>
  <c r="BK2018" i="3"/>
  <c r="J2018" i="3"/>
  <c r="BF2018" i="3" s="1"/>
  <c r="BI2015" i="3"/>
  <c r="BH2015" i="3"/>
  <c r="BG2015" i="3"/>
  <c r="BE2015" i="3"/>
  <c r="T2015" i="3"/>
  <c r="T2006" i="3" s="1"/>
  <c r="R2015" i="3"/>
  <c r="P2015" i="3"/>
  <c r="BK2015" i="3"/>
  <c r="J2015" i="3"/>
  <c r="BF2015" i="3" s="1"/>
  <c r="BI2013" i="3"/>
  <c r="BH2013" i="3"/>
  <c r="BG2013" i="3"/>
  <c r="BE2013" i="3"/>
  <c r="T2013" i="3"/>
  <c r="R2013" i="3"/>
  <c r="P2013" i="3"/>
  <c r="BK2013" i="3"/>
  <c r="J2013" i="3"/>
  <c r="BF2013" i="3" s="1"/>
  <c r="BI2007" i="3"/>
  <c r="BH2007" i="3"/>
  <c r="BG2007" i="3"/>
  <c r="BE2007" i="3"/>
  <c r="T2007" i="3"/>
  <c r="R2007" i="3"/>
  <c r="R2006" i="3" s="1"/>
  <c r="P2007" i="3"/>
  <c r="P2006" i="3" s="1"/>
  <c r="BK2007" i="3"/>
  <c r="J2007" i="3"/>
  <c r="BF2007" i="3" s="1"/>
  <c r="BI2005" i="3"/>
  <c r="BH2005" i="3"/>
  <c r="BG2005" i="3"/>
  <c r="BE2005" i="3"/>
  <c r="T2005" i="3"/>
  <c r="R2005" i="3"/>
  <c r="P2005" i="3"/>
  <c r="BK2005" i="3"/>
  <c r="J2005" i="3"/>
  <c r="BF2005" i="3" s="1"/>
  <c r="BI2004" i="3"/>
  <c r="BH2004" i="3"/>
  <c r="BG2004" i="3"/>
  <c r="BE2004" i="3"/>
  <c r="T2004" i="3"/>
  <c r="R2004" i="3"/>
  <c r="P2004" i="3"/>
  <c r="BK2004" i="3"/>
  <c r="J2004" i="3"/>
  <c r="BF2004" i="3" s="1"/>
  <c r="BI2002" i="3"/>
  <c r="BH2002" i="3"/>
  <c r="BG2002" i="3"/>
  <c r="BE2002" i="3"/>
  <c r="T2002" i="3"/>
  <c r="R2002" i="3"/>
  <c r="P2002" i="3"/>
  <c r="BK2002" i="3"/>
  <c r="J2002" i="3"/>
  <c r="BF2002" i="3" s="1"/>
  <c r="BI2000" i="3"/>
  <c r="BH2000" i="3"/>
  <c r="BG2000" i="3"/>
  <c r="BE2000" i="3"/>
  <c r="T2000" i="3"/>
  <c r="R2000" i="3"/>
  <c r="P2000" i="3"/>
  <c r="BK2000" i="3"/>
  <c r="J2000" i="3"/>
  <c r="BF2000" i="3" s="1"/>
  <c r="BI1998" i="3"/>
  <c r="BH1998" i="3"/>
  <c r="BG1998" i="3"/>
  <c r="BE1998" i="3"/>
  <c r="T1998" i="3"/>
  <c r="R1998" i="3"/>
  <c r="P1998" i="3"/>
  <c r="BK1998" i="3"/>
  <c r="J1998" i="3"/>
  <c r="BF1998" i="3" s="1"/>
  <c r="BI1996" i="3"/>
  <c r="BH1996" i="3"/>
  <c r="BG1996" i="3"/>
  <c r="BE1996" i="3"/>
  <c r="T1996" i="3"/>
  <c r="R1996" i="3"/>
  <c r="P1996" i="3"/>
  <c r="BK1996" i="3"/>
  <c r="J1996" i="3"/>
  <c r="BF1996" i="3" s="1"/>
  <c r="BI1963" i="3"/>
  <c r="BH1963" i="3"/>
  <c r="BG1963" i="3"/>
  <c r="BE1963" i="3"/>
  <c r="T1963" i="3"/>
  <c r="R1963" i="3"/>
  <c r="P1963" i="3"/>
  <c r="BK1963" i="3"/>
  <c r="J1963" i="3"/>
  <c r="BF1963" i="3" s="1"/>
  <c r="BI1928" i="3"/>
  <c r="BH1928" i="3"/>
  <c r="BG1928" i="3"/>
  <c r="BE1928" i="3"/>
  <c r="T1928" i="3"/>
  <c r="R1928" i="3"/>
  <c r="P1928" i="3"/>
  <c r="BK1928" i="3"/>
  <c r="J1928" i="3"/>
  <c r="BF1928" i="3" s="1"/>
  <c r="BI1926" i="3"/>
  <c r="BH1926" i="3"/>
  <c r="BG1926" i="3"/>
  <c r="BE1926" i="3"/>
  <c r="T1926" i="3"/>
  <c r="R1926" i="3"/>
  <c r="P1926" i="3"/>
  <c r="BK1926" i="3"/>
  <c r="J1926" i="3"/>
  <c r="BF1926" i="3" s="1"/>
  <c r="BI1893" i="3"/>
  <c r="BH1893" i="3"/>
  <c r="BG1893" i="3"/>
  <c r="BE1893" i="3"/>
  <c r="T1893" i="3"/>
  <c r="R1893" i="3"/>
  <c r="P1893" i="3"/>
  <c r="BK1893" i="3"/>
  <c r="J1893" i="3"/>
  <c r="BF1893" i="3" s="1"/>
  <c r="BI1890" i="3"/>
  <c r="BH1890" i="3"/>
  <c r="BG1890" i="3"/>
  <c r="BE1890" i="3"/>
  <c r="T1890" i="3"/>
  <c r="R1890" i="3"/>
  <c r="P1890" i="3"/>
  <c r="BK1890" i="3"/>
  <c r="J1890" i="3"/>
  <c r="BF1890" i="3" s="1"/>
  <c r="BI1888" i="3"/>
  <c r="BH1888" i="3"/>
  <c r="BG1888" i="3"/>
  <c r="BE1888" i="3"/>
  <c r="T1888" i="3"/>
  <c r="R1888" i="3"/>
  <c r="P1888" i="3"/>
  <c r="BK1888" i="3"/>
  <c r="J1888" i="3"/>
  <c r="BF1888" i="3" s="1"/>
  <c r="BI1884" i="3"/>
  <c r="BH1884" i="3"/>
  <c r="BG1884" i="3"/>
  <c r="BE1884" i="3"/>
  <c r="T1884" i="3"/>
  <c r="R1884" i="3"/>
  <c r="R1883" i="3" s="1"/>
  <c r="P1884" i="3"/>
  <c r="BK1884" i="3"/>
  <c r="J1884" i="3"/>
  <c r="BF1884" i="3" s="1"/>
  <c r="BI1881" i="3"/>
  <c r="BH1881" i="3"/>
  <c r="BG1881" i="3"/>
  <c r="BE1881" i="3"/>
  <c r="T1881" i="3"/>
  <c r="R1881" i="3"/>
  <c r="P1881" i="3"/>
  <c r="BK1881" i="3"/>
  <c r="J1881" i="3"/>
  <c r="BF1881" i="3" s="1"/>
  <c r="BI1875" i="3"/>
  <c r="BH1875" i="3"/>
  <c r="BG1875" i="3"/>
  <c r="BE1875" i="3"/>
  <c r="T1875" i="3"/>
  <c r="R1875" i="3"/>
  <c r="P1875" i="3"/>
  <c r="BK1875" i="3"/>
  <c r="J1875" i="3"/>
  <c r="BF1875" i="3" s="1"/>
  <c r="BI1851" i="3"/>
  <c r="BH1851" i="3"/>
  <c r="BG1851" i="3"/>
  <c r="BE1851" i="3"/>
  <c r="T1851" i="3"/>
  <c r="R1851" i="3"/>
  <c r="P1851" i="3"/>
  <c r="BK1851" i="3"/>
  <c r="J1851" i="3"/>
  <c r="BF1851" i="3" s="1"/>
  <c r="BI1850" i="3"/>
  <c r="BH1850" i="3"/>
  <c r="BG1850" i="3"/>
  <c r="BE1850" i="3"/>
  <c r="T1850" i="3"/>
  <c r="R1850" i="3"/>
  <c r="P1850" i="3"/>
  <c r="BK1850" i="3"/>
  <c r="J1850" i="3"/>
  <c r="BF1850" i="3" s="1"/>
  <c r="BI1840" i="3"/>
  <c r="BH1840" i="3"/>
  <c r="BG1840" i="3"/>
  <c r="BE1840" i="3"/>
  <c r="T1840" i="3"/>
  <c r="R1840" i="3"/>
  <c r="P1840" i="3"/>
  <c r="BK1840" i="3"/>
  <c r="J1840" i="3"/>
  <c r="BF1840" i="3" s="1"/>
  <c r="BI1815" i="3"/>
  <c r="BH1815" i="3"/>
  <c r="BG1815" i="3"/>
  <c r="BE1815" i="3"/>
  <c r="T1815" i="3"/>
  <c r="R1815" i="3"/>
  <c r="P1815" i="3"/>
  <c r="BK1815" i="3"/>
  <c r="J1815" i="3"/>
  <c r="BF1815" i="3" s="1"/>
  <c r="BI1803" i="3"/>
  <c r="BH1803" i="3"/>
  <c r="BG1803" i="3"/>
  <c r="BE1803" i="3"/>
  <c r="T1803" i="3"/>
  <c r="R1803" i="3"/>
  <c r="R1776" i="3" s="1"/>
  <c r="P1803" i="3"/>
  <c r="BK1803" i="3"/>
  <c r="J1803" i="3"/>
  <c r="BF1803" i="3" s="1"/>
  <c r="BI1788" i="3"/>
  <c r="BH1788" i="3"/>
  <c r="BG1788" i="3"/>
  <c r="BE1788" i="3"/>
  <c r="T1788" i="3"/>
  <c r="R1788" i="3"/>
  <c r="P1788" i="3"/>
  <c r="BK1788" i="3"/>
  <c r="J1788" i="3"/>
  <c r="BF1788" i="3" s="1"/>
  <c r="BI1777" i="3"/>
  <c r="BH1777" i="3"/>
  <c r="BG1777" i="3"/>
  <c r="BE1777" i="3"/>
  <c r="T1777" i="3"/>
  <c r="R1777" i="3"/>
  <c r="P1777" i="3"/>
  <c r="BK1777" i="3"/>
  <c r="J1777" i="3"/>
  <c r="BF1777" i="3" s="1"/>
  <c r="BI1774" i="3"/>
  <c r="BH1774" i="3"/>
  <c r="BG1774" i="3"/>
  <c r="BE1774" i="3"/>
  <c r="T1774" i="3"/>
  <c r="R1774" i="3"/>
  <c r="P1774" i="3"/>
  <c r="BK1774" i="3"/>
  <c r="J1774" i="3"/>
  <c r="BF1774" i="3" s="1"/>
  <c r="BI1768" i="3"/>
  <c r="BH1768" i="3"/>
  <c r="BG1768" i="3"/>
  <c r="BE1768" i="3"/>
  <c r="T1768" i="3"/>
  <c r="R1768" i="3"/>
  <c r="P1768" i="3"/>
  <c r="BK1768" i="3"/>
  <c r="J1768" i="3"/>
  <c r="BF1768" i="3" s="1"/>
  <c r="BI1763" i="3"/>
  <c r="BH1763" i="3"/>
  <c r="BG1763" i="3"/>
  <c r="BE1763" i="3"/>
  <c r="T1763" i="3"/>
  <c r="R1763" i="3"/>
  <c r="P1763" i="3"/>
  <c r="BK1763" i="3"/>
  <c r="J1763" i="3"/>
  <c r="BF1763" i="3" s="1"/>
  <c r="BI1758" i="3"/>
  <c r="BH1758" i="3"/>
  <c r="BG1758" i="3"/>
  <c r="BE1758" i="3"/>
  <c r="T1758" i="3"/>
  <c r="T1746" i="3" s="1"/>
  <c r="R1758" i="3"/>
  <c r="P1758" i="3"/>
  <c r="BK1758" i="3"/>
  <c r="J1758" i="3"/>
  <c r="BF1758" i="3" s="1"/>
  <c r="BI1752" i="3"/>
  <c r="BH1752" i="3"/>
  <c r="BG1752" i="3"/>
  <c r="BE1752" i="3"/>
  <c r="T1752" i="3"/>
  <c r="R1752" i="3"/>
  <c r="P1752" i="3"/>
  <c r="BK1752" i="3"/>
  <c r="J1752" i="3"/>
  <c r="BF1752" i="3" s="1"/>
  <c r="BI1747" i="3"/>
  <c r="BH1747" i="3"/>
  <c r="BG1747" i="3"/>
  <c r="BE1747" i="3"/>
  <c r="T1747" i="3"/>
  <c r="R1747" i="3"/>
  <c r="P1747" i="3"/>
  <c r="BK1747" i="3"/>
  <c r="J1747" i="3"/>
  <c r="BF1747" i="3" s="1"/>
  <c r="BI1745" i="3"/>
  <c r="BH1745" i="3"/>
  <c r="BG1745" i="3"/>
  <c r="BE1745" i="3"/>
  <c r="T1745" i="3"/>
  <c r="R1745" i="3"/>
  <c r="P1745" i="3"/>
  <c r="BK1745" i="3"/>
  <c r="J1745" i="3"/>
  <c r="BF1745" i="3" s="1"/>
  <c r="BI1741" i="3"/>
  <c r="BH1741" i="3"/>
  <c r="BG1741" i="3"/>
  <c r="BE1741" i="3"/>
  <c r="T1741" i="3"/>
  <c r="R1741" i="3"/>
  <c r="P1741" i="3"/>
  <c r="BK1741" i="3"/>
  <c r="J1741" i="3"/>
  <c r="BF1741" i="3" s="1"/>
  <c r="BI1734" i="3"/>
  <c r="BH1734" i="3"/>
  <c r="BG1734" i="3"/>
  <c r="BE1734" i="3"/>
  <c r="T1734" i="3"/>
  <c r="R1734" i="3"/>
  <c r="P1734" i="3"/>
  <c r="BK1734" i="3"/>
  <c r="J1734" i="3"/>
  <c r="BF1734" i="3" s="1"/>
  <c r="BI1727" i="3"/>
  <c r="BH1727" i="3"/>
  <c r="BG1727" i="3"/>
  <c r="BE1727" i="3"/>
  <c r="T1727" i="3"/>
  <c r="R1727" i="3"/>
  <c r="P1727" i="3"/>
  <c r="BK1727" i="3"/>
  <c r="J1727" i="3"/>
  <c r="BF1727" i="3" s="1"/>
  <c r="BI1725" i="3"/>
  <c r="BH1725" i="3"/>
  <c r="BG1725" i="3"/>
  <c r="BE1725" i="3"/>
  <c r="T1725" i="3"/>
  <c r="R1725" i="3"/>
  <c r="P1725" i="3"/>
  <c r="BK1725" i="3"/>
  <c r="J1725" i="3"/>
  <c r="BF1725" i="3" s="1"/>
  <c r="BI1720" i="3"/>
  <c r="BH1720" i="3"/>
  <c r="BG1720" i="3"/>
  <c r="BE1720" i="3"/>
  <c r="T1720" i="3"/>
  <c r="R1720" i="3"/>
  <c r="P1720" i="3"/>
  <c r="BK1720" i="3"/>
  <c r="J1720" i="3"/>
  <c r="BF1720" i="3" s="1"/>
  <c r="BI1718" i="3"/>
  <c r="BH1718" i="3"/>
  <c r="BG1718" i="3"/>
  <c r="BE1718" i="3"/>
  <c r="T1718" i="3"/>
  <c r="R1718" i="3"/>
  <c r="P1718" i="3"/>
  <c r="BK1718" i="3"/>
  <c r="J1718" i="3"/>
  <c r="BF1718" i="3" s="1"/>
  <c r="BI1712" i="3"/>
  <c r="BH1712" i="3"/>
  <c r="BG1712" i="3"/>
  <c r="BE1712" i="3"/>
  <c r="T1712" i="3"/>
  <c r="R1712" i="3"/>
  <c r="P1712" i="3"/>
  <c r="BK1712" i="3"/>
  <c r="J1712" i="3"/>
  <c r="BF1712" i="3" s="1"/>
  <c r="BI1710" i="3"/>
  <c r="BH1710" i="3"/>
  <c r="BG1710" i="3"/>
  <c r="BE1710" i="3"/>
  <c r="T1710" i="3"/>
  <c r="R1710" i="3"/>
  <c r="P1710" i="3"/>
  <c r="BK1710" i="3"/>
  <c r="J1710" i="3"/>
  <c r="BF1710" i="3" s="1"/>
  <c r="BI1703" i="3"/>
  <c r="BH1703" i="3"/>
  <c r="BG1703" i="3"/>
  <c r="BE1703" i="3"/>
  <c r="T1703" i="3"/>
  <c r="R1703" i="3"/>
  <c r="P1703" i="3"/>
  <c r="BK1703" i="3"/>
  <c r="J1703" i="3"/>
  <c r="BF1703" i="3" s="1"/>
  <c r="BI1696" i="3"/>
  <c r="BH1696" i="3"/>
  <c r="BG1696" i="3"/>
  <c r="BE1696" i="3"/>
  <c r="T1696" i="3"/>
  <c r="R1696" i="3"/>
  <c r="P1696" i="3"/>
  <c r="BK1696" i="3"/>
  <c r="J1696" i="3"/>
  <c r="BF1696" i="3" s="1"/>
  <c r="BI1694" i="3"/>
  <c r="BH1694" i="3"/>
  <c r="BG1694" i="3"/>
  <c r="BE1694" i="3"/>
  <c r="T1694" i="3"/>
  <c r="R1694" i="3"/>
  <c r="P1694" i="3"/>
  <c r="BK1694" i="3"/>
  <c r="J1694" i="3"/>
  <c r="BF1694" i="3" s="1"/>
  <c r="BI1690" i="3"/>
  <c r="BH1690" i="3"/>
  <c r="BG1690" i="3"/>
  <c r="BE1690" i="3"/>
  <c r="T1690" i="3"/>
  <c r="R1690" i="3"/>
  <c r="P1690" i="3"/>
  <c r="BK1690" i="3"/>
  <c r="J1690" i="3"/>
  <c r="BF1690" i="3" s="1"/>
  <c r="BI1685" i="3"/>
  <c r="BH1685" i="3"/>
  <c r="BG1685" i="3"/>
  <c r="BE1685" i="3"/>
  <c r="T1685" i="3"/>
  <c r="R1685" i="3"/>
  <c r="P1685" i="3"/>
  <c r="BK1685" i="3"/>
  <c r="J1685" i="3"/>
  <c r="BF1685" i="3" s="1"/>
  <c r="BI1680" i="3"/>
  <c r="BH1680" i="3"/>
  <c r="BG1680" i="3"/>
  <c r="BE1680" i="3"/>
  <c r="T1680" i="3"/>
  <c r="R1680" i="3"/>
  <c r="P1680" i="3"/>
  <c r="BK1680" i="3"/>
  <c r="J1680" i="3"/>
  <c r="BF1680" i="3" s="1"/>
  <c r="BI1677" i="3"/>
  <c r="BH1677" i="3"/>
  <c r="BG1677" i="3"/>
  <c r="BE1677" i="3"/>
  <c r="T1677" i="3"/>
  <c r="R1677" i="3"/>
  <c r="P1677" i="3"/>
  <c r="BK1677" i="3"/>
  <c r="J1677" i="3"/>
  <c r="BF1677" i="3" s="1"/>
  <c r="BI1673" i="3"/>
  <c r="BH1673" i="3"/>
  <c r="BG1673" i="3"/>
  <c r="BE1673" i="3"/>
  <c r="T1673" i="3"/>
  <c r="R1673" i="3"/>
  <c r="P1673" i="3"/>
  <c r="BK1673" i="3"/>
  <c r="J1673" i="3"/>
  <c r="BF1673" i="3" s="1"/>
  <c r="BI1669" i="3"/>
  <c r="BH1669" i="3"/>
  <c r="BG1669" i="3"/>
  <c r="BE1669" i="3"/>
  <c r="T1669" i="3"/>
  <c r="R1669" i="3"/>
  <c r="P1669" i="3"/>
  <c r="BK1669" i="3"/>
  <c r="J1669" i="3"/>
  <c r="BF1669" i="3" s="1"/>
  <c r="BI1665" i="3"/>
  <c r="BH1665" i="3"/>
  <c r="BG1665" i="3"/>
  <c r="BE1665" i="3"/>
  <c r="T1665" i="3"/>
  <c r="R1665" i="3"/>
  <c r="P1665" i="3"/>
  <c r="BK1665" i="3"/>
  <c r="J1665" i="3"/>
  <c r="BF1665" i="3" s="1"/>
  <c r="BI1659" i="3"/>
  <c r="BH1659" i="3"/>
  <c r="BG1659" i="3"/>
  <c r="BE1659" i="3"/>
  <c r="T1659" i="3"/>
  <c r="R1659" i="3"/>
  <c r="P1659" i="3"/>
  <c r="BK1659" i="3"/>
  <c r="J1659" i="3"/>
  <c r="BF1659" i="3" s="1"/>
  <c r="BI1653" i="3"/>
  <c r="BH1653" i="3"/>
  <c r="BG1653" i="3"/>
  <c r="BE1653" i="3"/>
  <c r="T1653" i="3"/>
  <c r="R1653" i="3"/>
  <c r="R1652" i="3" s="1"/>
  <c r="P1653" i="3"/>
  <c r="BK1653" i="3"/>
  <c r="J1653" i="3"/>
  <c r="BF1653" i="3" s="1"/>
  <c r="BI1651" i="3"/>
  <c r="BH1651" i="3"/>
  <c r="BG1651" i="3"/>
  <c r="BE1651" i="3"/>
  <c r="T1651" i="3"/>
  <c r="R1651" i="3"/>
  <c r="P1651" i="3"/>
  <c r="P1645" i="3" s="1"/>
  <c r="BK1651" i="3"/>
  <c r="J1651" i="3"/>
  <c r="BF1651" i="3" s="1"/>
  <c r="BI1646" i="3"/>
  <c r="BH1646" i="3"/>
  <c r="BG1646" i="3"/>
  <c r="BE1646" i="3"/>
  <c r="T1646" i="3"/>
  <c r="R1646" i="3"/>
  <c r="R1645" i="3" s="1"/>
  <c r="P1646" i="3"/>
  <c r="BK1646" i="3"/>
  <c r="BK1645" i="3" s="1"/>
  <c r="J1645" i="3" s="1"/>
  <c r="J78" i="3" s="1"/>
  <c r="J1646" i="3"/>
  <c r="BF1646" i="3" s="1"/>
  <c r="BI1643" i="3"/>
  <c r="BH1643" i="3"/>
  <c r="BG1643" i="3"/>
  <c r="BE1643" i="3"/>
  <c r="T1643" i="3"/>
  <c r="R1643" i="3"/>
  <c r="P1643" i="3"/>
  <c r="BK1643" i="3"/>
  <c r="J1643" i="3"/>
  <c r="BF1643" i="3" s="1"/>
  <c r="BI1639" i="3"/>
  <c r="BH1639" i="3"/>
  <c r="BG1639" i="3"/>
  <c r="BE1639" i="3"/>
  <c r="T1639" i="3"/>
  <c r="R1639" i="3"/>
  <c r="P1639" i="3"/>
  <c r="BK1639" i="3"/>
  <c r="J1639" i="3"/>
  <c r="BF1639" i="3" s="1"/>
  <c r="BI1635" i="3"/>
  <c r="BH1635" i="3"/>
  <c r="BG1635" i="3"/>
  <c r="BE1635" i="3"/>
  <c r="T1635" i="3"/>
  <c r="R1635" i="3"/>
  <c r="P1635" i="3"/>
  <c r="BK1635" i="3"/>
  <c r="J1635" i="3"/>
  <c r="BF1635" i="3" s="1"/>
  <c r="BI1629" i="3"/>
  <c r="BH1629" i="3"/>
  <c r="BG1629" i="3"/>
  <c r="BE1629" i="3"/>
  <c r="T1629" i="3"/>
  <c r="R1629" i="3"/>
  <c r="P1629" i="3"/>
  <c r="BK1629" i="3"/>
  <c r="J1629" i="3"/>
  <c r="BF1629" i="3" s="1"/>
  <c r="BI1625" i="3"/>
  <c r="BH1625" i="3"/>
  <c r="BG1625" i="3"/>
  <c r="BE1625" i="3"/>
  <c r="T1625" i="3"/>
  <c r="R1625" i="3"/>
  <c r="P1625" i="3"/>
  <c r="BK1625" i="3"/>
  <c r="J1625" i="3"/>
  <c r="BF1625" i="3" s="1"/>
  <c r="BI1621" i="3"/>
  <c r="BH1621" i="3"/>
  <c r="BG1621" i="3"/>
  <c r="BE1621" i="3"/>
  <c r="T1621" i="3"/>
  <c r="R1621" i="3"/>
  <c r="P1621" i="3"/>
  <c r="BK1621" i="3"/>
  <c r="J1621" i="3"/>
  <c r="BF1621" i="3" s="1"/>
  <c r="BI1620" i="3"/>
  <c r="BH1620" i="3"/>
  <c r="BG1620" i="3"/>
  <c r="BE1620" i="3"/>
  <c r="T1620" i="3"/>
  <c r="R1620" i="3"/>
  <c r="P1620" i="3"/>
  <c r="BK1620" i="3"/>
  <c r="J1620" i="3"/>
  <c r="BF1620" i="3" s="1"/>
  <c r="BI1613" i="3"/>
  <c r="BH1613" i="3"/>
  <c r="BG1613" i="3"/>
  <c r="BE1613" i="3"/>
  <c r="T1613" i="3"/>
  <c r="R1613" i="3"/>
  <c r="P1613" i="3"/>
  <c r="BK1613" i="3"/>
  <c r="J1613" i="3"/>
  <c r="BF1613" i="3" s="1"/>
  <c r="BI1610" i="3"/>
  <c r="BH1610" i="3"/>
  <c r="BG1610" i="3"/>
  <c r="BE1610" i="3"/>
  <c r="T1610" i="3"/>
  <c r="R1610" i="3"/>
  <c r="P1610" i="3"/>
  <c r="BK1610" i="3"/>
  <c r="J1610" i="3"/>
  <c r="BF1610" i="3" s="1"/>
  <c r="BI1598" i="3"/>
  <c r="BH1598" i="3"/>
  <c r="BG1598" i="3"/>
  <c r="BE1598" i="3"/>
  <c r="T1598" i="3"/>
  <c r="R1598" i="3"/>
  <c r="P1598" i="3"/>
  <c r="BK1598" i="3"/>
  <c r="J1598" i="3"/>
  <c r="BF1598" i="3" s="1"/>
  <c r="BI1595" i="3"/>
  <c r="BH1595" i="3"/>
  <c r="BG1595" i="3"/>
  <c r="BE1595" i="3"/>
  <c r="T1595" i="3"/>
  <c r="R1595" i="3"/>
  <c r="P1595" i="3"/>
  <c r="BK1595" i="3"/>
  <c r="J1595" i="3"/>
  <c r="BF1595" i="3" s="1"/>
  <c r="BI1540" i="3"/>
  <c r="BH1540" i="3"/>
  <c r="BG1540" i="3"/>
  <c r="BE1540" i="3"/>
  <c r="T1540" i="3"/>
  <c r="R1540" i="3"/>
  <c r="P1540" i="3"/>
  <c r="BK1540" i="3"/>
  <c r="J1540" i="3"/>
  <c r="BF1540" i="3" s="1"/>
  <c r="BI1502" i="3"/>
  <c r="BH1502" i="3"/>
  <c r="BG1502" i="3"/>
  <c r="BE1502" i="3"/>
  <c r="T1502" i="3"/>
  <c r="R1502" i="3"/>
  <c r="P1502" i="3"/>
  <c r="BK1502" i="3"/>
  <c r="J1502" i="3"/>
  <c r="BF1502" i="3" s="1"/>
  <c r="BI1490" i="3"/>
  <c r="BH1490" i="3"/>
  <c r="BG1490" i="3"/>
  <c r="BE1490" i="3"/>
  <c r="T1490" i="3"/>
  <c r="R1490" i="3"/>
  <c r="P1490" i="3"/>
  <c r="BK1490" i="3"/>
  <c r="J1490" i="3"/>
  <c r="BF1490" i="3" s="1"/>
  <c r="BI1474" i="3"/>
  <c r="BH1474" i="3"/>
  <c r="BG1474" i="3"/>
  <c r="BE1474" i="3"/>
  <c r="T1474" i="3"/>
  <c r="R1474" i="3"/>
  <c r="P1474" i="3"/>
  <c r="BK1474" i="3"/>
  <c r="J1474" i="3"/>
  <c r="BF1474" i="3" s="1"/>
  <c r="BI1454" i="3"/>
  <c r="BH1454" i="3"/>
  <c r="BG1454" i="3"/>
  <c r="BE1454" i="3"/>
  <c r="T1454" i="3"/>
  <c r="R1454" i="3"/>
  <c r="P1454" i="3"/>
  <c r="BK1454" i="3"/>
  <c r="J1454" i="3"/>
  <c r="BF1454" i="3" s="1"/>
  <c r="BI1444" i="3"/>
  <c r="BH1444" i="3"/>
  <c r="BG1444" i="3"/>
  <c r="BE1444" i="3"/>
  <c r="T1444" i="3"/>
  <c r="R1444" i="3"/>
  <c r="P1444" i="3"/>
  <c r="BK1444" i="3"/>
  <c r="J1444" i="3"/>
  <c r="BF1444" i="3" s="1"/>
  <c r="BI1427" i="3"/>
  <c r="BH1427" i="3"/>
  <c r="BG1427" i="3"/>
  <c r="BE1427" i="3"/>
  <c r="T1427" i="3"/>
  <c r="R1427" i="3"/>
  <c r="P1427" i="3"/>
  <c r="BK1427" i="3"/>
  <c r="J1427" i="3"/>
  <c r="BF1427" i="3" s="1"/>
  <c r="BI1395" i="3"/>
  <c r="BH1395" i="3"/>
  <c r="BG1395" i="3"/>
  <c r="BE1395" i="3"/>
  <c r="T1395" i="3"/>
  <c r="R1395" i="3"/>
  <c r="P1395" i="3"/>
  <c r="BK1395" i="3"/>
  <c r="J1395" i="3"/>
  <c r="BF1395" i="3" s="1"/>
  <c r="BI1381" i="3"/>
  <c r="BH1381" i="3"/>
  <c r="BG1381" i="3"/>
  <c r="BE1381" i="3"/>
  <c r="T1381" i="3"/>
  <c r="R1381" i="3"/>
  <c r="P1381" i="3"/>
  <c r="BK1381" i="3"/>
  <c r="J1381" i="3"/>
  <c r="BF1381" i="3" s="1"/>
  <c r="BI1377" i="3"/>
  <c r="BH1377" i="3"/>
  <c r="BG1377" i="3"/>
  <c r="BE1377" i="3"/>
  <c r="T1377" i="3"/>
  <c r="R1377" i="3"/>
  <c r="R1376" i="3"/>
  <c r="P1377" i="3"/>
  <c r="BK1377" i="3"/>
  <c r="J1377" i="3"/>
  <c r="BF1377" i="3" s="1"/>
  <c r="BI1373" i="3"/>
  <c r="BH1373" i="3"/>
  <c r="BG1373" i="3"/>
  <c r="BE1373" i="3"/>
  <c r="T1373" i="3"/>
  <c r="R1373" i="3"/>
  <c r="P1373" i="3"/>
  <c r="BK1373" i="3"/>
  <c r="J1373" i="3"/>
  <c r="BF1373" i="3" s="1"/>
  <c r="BI1369" i="3"/>
  <c r="BH1369" i="3"/>
  <c r="BG1369" i="3"/>
  <c r="BE1369" i="3"/>
  <c r="T1369" i="3"/>
  <c r="R1369" i="3"/>
  <c r="P1369" i="3"/>
  <c r="BK1369" i="3"/>
  <c r="J1369" i="3"/>
  <c r="BF1369" i="3" s="1"/>
  <c r="BI1365" i="3"/>
  <c r="BH1365" i="3"/>
  <c r="BG1365" i="3"/>
  <c r="BE1365" i="3"/>
  <c r="T1365" i="3"/>
  <c r="R1365" i="3"/>
  <c r="P1365" i="3"/>
  <c r="BK1365" i="3"/>
  <c r="J1365" i="3"/>
  <c r="BF1365" i="3" s="1"/>
  <c r="BI1361" i="3"/>
  <c r="BH1361" i="3"/>
  <c r="BG1361" i="3"/>
  <c r="BE1361" i="3"/>
  <c r="T1361" i="3"/>
  <c r="R1361" i="3"/>
  <c r="P1361" i="3"/>
  <c r="BK1361" i="3"/>
  <c r="J1361" i="3"/>
  <c r="BF1361" i="3" s="1"/>
  <c r="BI1357" i="3"/>
  <c r="BH1357" i="3"/>
  <c r="BG1357" i="3"/>
  <c r="BE1357" i="3"/>
  <c r="T1357" i="3"/>
  <c r="R1357" i="3"/>
  <c r="R1356" i="3"/>
  <c r="P1357" i="3"/>
  <c r="BK1357" i="3"/>
  <c r="J1357" i="3"/>
  <c r="BF1357" i="3" s="1"/>
  <c r="BI1349" i="3"/>
  <c r="BH1349" i="3"/>
  <c r="BG1349" i="3"/>
  <c r="BE1349" i="3"/>
  <c r="T1349" i="3"/>
  <c r="R1349" i="3"/>
  <c r="P1349" i="3"/>
  <c r="BK1349" i="3"/>
  <c r="J1349" i="3"/>
  <c r="BF1349" i="3" s="1"/>
  <c r="BI1342" i="3"/>
  <c r="BH1342" i="3"/>
  <c r="BG1342" i="3"/>
  <c r="BE1342" i="3"/>
  <c r="T1342" i="3"/>
  <c r="R1342" i="3"/>
  <c r="P1342" i="3"/>
  <c r="BK1342" i="3"/>
  <c r="J1342" i="3"/>
  <c r="BF1342" i="3" s="1"/>
  <c r="BI1335" i="3"/>
  <c r="BH1335" i="3"/>
  <c r="BG1335" i="3"/>
  <c r="BE1335" i="3"/>
  <c r="T1335" i="3"/>
  <c r="R1335" i="3"/>
  <c r="P1335" i="3"/>
  <c r="BK1335" i="3"/>
  <c r="J1335" i="3"/>
  <c r="BF1335" i="3" s="1"/>
  <c r="BI1328" i="3"/>
  <c r="BH1328" i="3"/>
  <c r="BG1328" i="3"/>
  <c r="BE1328" i="3"/>
  <c r="T1328" i="3"/>
  <c r="R1328" i="3"/>
  <c r="P1328" i="3"/>
  <c r="BK1328" i="3"/>
  <c r="J1328" i="3"/>
  <c r="BF1328" i="3" s="1"/>
  <c r="BI1321" i="3"/>
  <c r="BH1321" i="3"/>
  <c r="BG1321" i="3"/>
  <c r="BE1321" i="3"/>
  <c r="T1321" i="3"/>
  <c r="R1321" i="3"/>
  <c r="P1321" i="3"/>
  <c r="BK1321" i="3"/>
  <c r="J1321" i="3"/>
  <c r="BF1321" i="3" s="1"/>
  <c r="BI1314" i="3"/>
  <c r="BH1314" i="3"/>
  <c r="BG1314" i="3"/>
  <c r="BE1314" i="3"/>
  <c r="T1314" i="3"/>
  <c r="R1314" i="3"/>
  <c r="P1314" i="3"/>
  <c r="BK1314" i="3"/>
  <c r="J1314" i="3"/>
  <c r="BF1314" i="3" s="1"/>
  <c r="BI1311" i="3"/>
  <c r="BH1311" i="3"/>
  <c r="BG1311" i="3"/>
  <c r="BE1311" i="3"/>
  <c r="T1311" i="3"/>
  <c r="R1311" i="3"/>
  <c r="P1311" i="3"/>
  <c r="BK1311" i="3"/>
  <c r="J1311" i="3"/>
  <c r="BF1311" i="3" s="1"/>
  <c r="BI1309" i="3"/>
  <c r="BH1309" i="3"/>
  <c r="BG1309" i="3"/>
  <c r="BE1309" i="3"/>
  <c r="T1309" i="3"/>
  <c r="R1309" i="3"/>
  <c r="P1309" i="3"/>
  <c r="BK1309" i="3"/>
  <c r="J1309" i="3"/>
  <c r="BF1309" i="3" s="1"/>
  <c r="BI1289" i="3"/>
  <c r="BH1289" i="3"/>
  <c r="BG1289" i="3"/>
  <c r="BE1289" i="3"/>
  <c r="T1289" i="3"/>
  <c r="R1289" i="3"/>
  <c r="P1289" i="3"/>
  <c r="BK1289" i="3"/>
  <c r="J1289" i="3"/>
  <c r="BF1289" i="3" s="1"/>
  <c r="BI1277" i="3"/>
  <c r="BH1277" i="3"/>
  <c r="BG1277" i="3"/>
  <c r="BE1277" i="3"/>
  <c r="T1277" i="3"/>
  <c r="R1277" i="3"/>
  <c r="R1234" i="3" s="1"/>
  <c r="P1277" i="3"/>
  <c r="BK1277" i="3"/>
  <c r="J1277" i="3"/>
  <c r="BF1277" i="3" s="1"/>
  <c r="BI1264" i="3"/>
  <c r="BH1264" i="3"/>
  <c r="BG1264" i="3"/>
  <c r="BE1264" i="3"/>
  <c r="T1264" i="3"/>
  <c r="R1264" i="3"/>
  <c r="P1264" i="3"/>
  <c r="BK1264" i="3"/>
  <c r="J1264" i="3"/>
  <c r="BF1264" i="3" s="1"/>
  <c r="BI1261" i="3"/>
  <c r="BH1261" i="3"/>
  <c r="BG1261" i="3"/>
  <c r="BE1261" i="3"/>
  <c r="T1261" i="3"/>
  <c r="R1261" i="3"/>
  <c r="P1261" i="3"/>
  <c r="BK1261" i="3"/>
  <c r="J1261" i="3"/>
  <c r="BF1261" i="3"/>
  <c r="BI1240" i="3"/>
  <c r="BH1240" i="3"/>
  <c r="BG1240" i="3"/>
  <c r="BE1240" i="3"/>
  <c r="T1240" i="3"/>
  <c r="R1240" i="3"/>
  <c r="P1240" i="3"/>
  <c r="BK1240" i="3"/>
  <c r="J1240" i="3"/>
  <c r="BF1240" i="3" s="1"/>
  <c r="BI1235" i="3"/>
  <c r="BH1235" i="3"/>
  <c r="BG1235" i="3"/>
  <c r="BE1235" i="3"/>
  <c r="T1235" i="3"/>
  <c r="R1235" i="3"/>
  <c r="P1235" i="3"/>
  <c r="BK1235" i="3"/>
  <c r="J1235" i="3"/>
  <c r="BF1235" i="3" s="1"/>
  <c r="BI1232" i="3"/>
  <c r="BH1232" i="3"/>
  <c r="BG1232" i="3"/>
  <c r="BE1232" i="3"/>
  <c r="T1232" i="3"/>
  <c r="R1232" i="3"/>
  <c r="P1232" i="3"/>
  <c r="BK1232" i="3"/>
  <c r="J1232" i="3"/>
  <c r="BF1232" i="3" s="1"/>
  <c r="BI1228" i="3"/>
  <c r="BH1228" i="3"/>
  <c r="BG1228" i="3"/>
  <c r="BE1228" i="3"/>
  <c r="T1228" i="3"/>
  <c r="R1228" i="3"/>
  <c r="P1228" i="3"/>
  <c r="BK1228" i="3"/>
  <c r="J1228" i="3"/>
  <c r="BF1228" i="3" s="1"/>
  <c r="BI1224" i="3"/>
  <c r="BH1224" i="3"/>
  <c r="BG1224" i="3"/>
  <c r="BE1224" i="3"/>
  <c r="T1224" i="3"/>
  <c r="R1224" i="3"/>
  <c r="P1224" i="3"/>
  <c r="BK1224" i="3"/>
  <c r="J1224" i="3"/>
  <c r="BF1224" i="3" s="1"/>
  <c r="BI1222" i="3"/>
  <c r="BH1222" i="3"/>
  <c r="BG1222" i="3"/>
  <c r="BE1222" i="3"/>
  <c r="T1222" i="3"/>
  <c r="R1222" i="3"/>
  <c r="P1222" i="3"/>
  <c r="BK1222" i="3"/>
  <c r="J1222" i="3"/>
  <c r="BF1222" i="3" s="1"/>
  <c r="BI1211" i="3"/>
  <c r="BH1211" i="3"/>
  <c r="BG1211" i="3"/>
  <c r="BE1211" i="3"/>
  <c r="T1211" i="3"/>
  <c r="R1211" i="3"/>
  <c r="P1211" i="3"/>
  <c r="BK1211" i="3"/>
  <c r="J1211" i="3"/>
  <c r="BF1211" i="3" s="1"/>
  <c r="BI1209" i="3"/>
  <c r="BH1209" i="3"/>
  <c r="BG1209" i="3"/>
  <c r="BE1209" i="3"/>
  <c r="T1209" i="3"/>
  <c r="R1209" i="3"/>
  <c r="P1209" i="3"/>
  <c r="BK1209" i="3"/>
  <c r="J1209" i="3"/>
  <c r="BF1209" i="3" s="1"/>
  <c r="BI1198" i="3"/>
  <c r="BH1198" i="3"/>
  <c r="BG1198" i="3"/>
  <c r="BE1198" i="3"/>
  <c r="T1198" i="3"/>
  <c r="R1198" i="3"/>
  <c r="P1198" i="3"/>
  <c r="BK1198" i="3"/>
  <c r="J1198" i="3"/>
  <c r="BF1198" i="3" s="1"/>
  <c r="BI1192" i="3"/>
  <c r="BH1192" i="3"/>
  <c r="BG1192" i="3"/>
  <c r="BE1192" i="3"/>
  <c r="T1192" i="3"/>
  <c r="R1192" i="3"/>
  <c r="P1192" i="3"/>
  <c r="BK1192" i="3"/>
  <c r="J1192" i="3"/>
  <c r="BF1192" i="3"/>
  <c r="BI1190" i="3"/>
  <c r="BH1190" i="3"/>
  <c r="BG1190" i="3"/>
  <c r="BE1190" i="3"/>
  <c r="T1190" i="3"/>
  <c r="R1190" i="3"/>
  <c r="P1190" i="3"/>
  <c r="BK1190" i="3"/>
  <c r="J1190" i="3"/>
  <c r="BF1190" i="3" s="1"/>
  <c r="BI1184" i="3"/>
  <c r="BH1184" i="3"/>
  <c r="BG1184" i="3"/>
  <c r="BE1184" i="3"/>
  <c r="T1184" i="3"/>
  <c r="R1184" i="3"/>
  <c r="P1184" i="3"/>
  <c r="BK1184" i="3"/>
  <c r="J1184" i="3"/>
  <c r="BF1184" i="3" s="1"/>
  <c r="BI1182" i="3"/>
  <c r="BH1182" i="3"/>
  <c r="BG1182" i="3"/>
  <c r="BE1182" i="3"/>
  <c r="T1182" i="3"/>
  <c r="R1182" i="3"/>
  <c r="P1182" i="3"/>
  <c r="BK1182" i="3"/>
  <c r="J1182" i="3"/>
  <c r="BF1182" i="3" s="1"/>
  <c r="BI1175" i="3"/>
  <c r="BH1175" i="3"/>
  <c r="BG1175" i="3"/>
  <c r="BE1175" i="3"/>
  <c r="T1175" i="3"/>
  <c r="R1175" i="3"/>
  <c r="P1175" i="3"/>
  <c r="BK1175" i="3"/>
  <c r="J1175" i="3"/>
  <c r="BF1175" i="3" s="1"/>
  <c r="BI1164" i="3"/>
  <c r="BH1164" i="3"/>
  <c r="BG1164" i="3"/>
  <c r="BE1164" i="3"/>
  <c r="T1164" i="3"/>
  <c r="R1164" i="3"/>
  <c r="P1164" i="3"/>
  <c r="BK1164" i="3"/>
  <c r="J1164" i="3"/>
  <c r="BF1164" i="3" s="1"/>
  <c r="BI1161" i="3"/>
  <c r="BH1161" i="3"/>
  <c r="BG1161" i="3"/>
  <c r="BE1161" i="3"/>
  <c r="T1161" i="3"/>
  <c r="R1161" i="3"/>
  <c r="P1161" i="3"/>
  <c r="BK1161" i="3"/>
  <c r="J1161" i="3"/>
  <c r="BF1161" i="3" s="1"/>
  <c r="BI1149" i="3"/>
  <c r="BH1149" i="3"/>
  <c r="BG1149" i="3"/>
  <c r="BE1149" i="3"/>
  <c r="T1149" i="3"/>
  <c r="R1149" i="3"/>
  <c r="P1149" i="3"/>
  <c r="BK1149" i="3"/>
  <c r="J1149" i="3"/>
  <c r="BF1149" i="3" s="1"/>
  <c r="BI1137" i="3"/>
  <c r="BH1137" i="3"/>
  <c r="BG1137" i="3"/>
  <c r="BE1137" i="3"/>
  <c r="T1137" i="3"/>
  <c r="R1137" i="3"/>
  <c r="P1137" i="3"/>
  <c r="BK1137" i="3"/>
  <c r="J1137" i="3"/>
  <c r="BF1137" i="3" s="1"/>
  <c r="BI1134" i="3"/>
  <c r="BH1134" i="3"/>
  <c r="BG1134" i="3"/>
  <c r="BE1134" i="3"/>
  <c r="T1134" i="3"/>
  <c r="R1134" i="3"/>
  <c r="P1134" i="3"/>
  <c r="BK1134" i="3"/>
  <c r="J1134" i="3"/>
  <c r="BF1134" i="3" s="1"/>
  <c r="BI1117" i="3"/>
  <c r="BH1117" i="3"/>
  <c r="BG1117" i="3"/>
  <c r="BE1117" i="3"/>
  <c r="T1117" i="3"/>
  <c r="R1117" i="3"/>
  <c r="P1117" i="3"/>
  <c r="BK1117" i="3"/>
  <c r="J1117" i="3"/>
  <c r="BF1117" i="3" s="1"/>
  <c r="BI1114" i="3"/>
  <c r="BH1114" i="3"/>
  <c r="BG1114" i="3"/>
  <c r="BE1114" i="3"/>
  <c r="T1114" i="3"/>
  <c r="R1114" i="3"/>
  <c r="P1114" i="3"/>
  <c r="BK1114" i="3"/>
  <c r="J1114" i="3"/>
  <c r="BF1114" i="3"/>
  <c r="BI1107" i="3"/>
  <c r="BH1107" i="3"/>
  <c r="BG1107" i="3"/>
  <c r="BE1107" i="3"/>
  <c r="T1107" i="3"/>
  <c r="R1107" i="3"/>
  <c r="P1107" i="3"/>
  <c r="BK1107" i="3"/>
  <c r="J1107" i="3"/>
  <c r="BF1107" i="3" s="1"/>
  <c r="BI1104" i="3"/>
  <c r="BH1104" i="3"/>
  <c r="BG1104" i="3"/>
  <c r="BE1104" i="3"/>
  <c r="T1104" i="3"/>
  <c r="R1104" i="3"/>
  <c r="P1104" i="3"/>
  <c r="BK1104" i="3"/>
  <c r="J1104" i="3"/>
  <c r="BF1104" i="3" s="1"/>
  <c r="BI1092" i="3"/>
  <c r="BH1092" i="3"/>
  <c r="BG1092" i="3"/>
  <c r="BE1092" i="3"/>
  <c r="T1092" i="3"/>
  <c r="R1092" i="3"/>
  <c r="P1092" i="3"/>
  <c r="BK1092" i="3"/>
  <c r="J1092" i="3"/>
  <c r="BF1092" i="3" s="1"/>
  <c r="BI1080" i="3"/>
  <c r="BH1080" i="3"/>
  <c r="BG1080" i="3"/>
  <c r="BE1080" i="3"/>
  <c r="T1080" i="3"/>
  <c r="R1080" i="3"/>
  <c r="P1080" i="3"/>
  <c r="BK1080" i="3"/>
  <c r="J1080" i="3"/>
  <c r="BF1080" i="3" s="1"/>
  <c r="BI1076" i="3"/>
  <c r="BH1076" i="3"/>
  <c r="BG1076" i="3"/>
  <c r="BE1076" i="3"/>
  <c r="T1076" i="3"/>
  <c r="T1075" i="3"/>
  <c r="R1076" i="3"/>
  <c r="R1075" i="3" s="1"/>
  <c r="P1076" i="3"/>
  <c r="P1075" i="3" s="1"/>
  <c r="BK1076" i="3"/>
  <c r="BK1075" i="3" s="1"/>
  <c r="J1075" i="3" s="1"/>
  <c r="J69" i="3" s="1"/>
  <c r="J1076" i="3"/>
  <c r="BF1076" i="3"/>
  <c r="BI1073" i="3"/>
  <c r="BH1073" i="3"/>
  <c r="BG1073" i="3"/>
  <c r="BE1073" i="3"/>
  <c r="T1073" i="3"/>
  <c r="R1073" i="3"/>
  <c r="P1073" i="3"/>
  <c r="BK1073" i="3"/>
  <c r="J1073" i="3"/>
  <c r="BF1073" i="3" s="1"/>
  <c r="BI1070" i="3"/>
  <c r="BH1070" i="3"/>
  <c r="BG1070" i="3"/>
  <c r="BE1070" i="3"/>
  <c r="T1070" i="3"/>
  <c r="R1070" i="3"/>
  <c r="P1070" i="3"/>
  <c r="BK1070" i="3"/>
  <c r="J1070" i="3"/>
  <c r="BF1070" i="3" s="1"/>
  <c r="BI1068" i="3"/>
  <c r="BH1068" i="3"/>
  <c r="BG1068" i="3"/>
  <c r="BE1068" i="3"/>
  <c r="T1068" i="3"/>
  <c r="R1068" i="3"/>
  <c r="P1068" i="3"/>
  <c r="BK1068" i="3"/>
  <c r="J1068" i="3"/>
  <c r="BF1068" i="3" s="1"/>
  <c r="BI1066" i="3"/>
  <c r="BH1066" i="3"/>
  <c r="BG1066" i="3"/>
  <c r="BE1066" i="3"/>
  <c r="T1066" i="3"/>
  <c r="R1066" i="3"/>
  <c r="R1065" i="3"/>
  <c r="P1066" i="3"/>
  <c r="P1065" i="3" s="1"/>
  <c r="BK1066" i="3"/>
  <c r="J1066" i="3"/>
  <c r="BF1066" i="3" s="1"/>
  <c r="BI1012" i="3"/>
  <c r="BH1012" i="3"/>
  <c r="BG1012" i="3"/>
  <c r="BE1012" i="3"/>
  <c r="T1012" i="3"/>
  <c r="R1012" i="3"/>
  <c r="P1012" i="3"/>
  <c r="BK1012" i="3"/>
  <c r="J1012" i="3"/>
  <c r="BF1012" i="3" s="1"/>
  <c r="BI1008" i="3"/>
  <c r="BH1008" i="3"/>
  <c r="BG1008" i="3"/>
  <c r="BE1008" i="3"/>
  <c r="T1008" i="3"/>
  <c r="R1008" i="3"/>
  <c r="P1008" i="3"/>
  <c r="BK1008" i="3"/>
  <c r="J1008" i="3"/>
  <c r="BF1008" i="3" s="1"/>
  <c r="BI998" i="3"/>
  <c r="BH998" i="3"/>
  <c r="BG998" i="3"/>
  <c r="BE998" i="3"/>
  <c r="T998" i="3"/>
  <c r="R998" i="3"/>
  <c r="P998" i="3"/>
  <c r="BK998" i="3"/>
  <c r="J998" i="3"/>
  <c r="BF998" i="3" s="1"/>
  <c r="BI993" i="3"/>
  <c r="BH993" i="3"/>
  <c r="BG993" i="3"/>
  <c r="BE993" i="3"/>
  <c r="T993" i="3"/>
  <c r="R993" i="3"/>
  <c r="P993" i="3"/>
  <c r="BK993" i="3"/>
  <c r="J993" i="3"/>
  <c r="BF993" i="3" s="1"/>
  <c r="BI978" i="3"/>
  <c r="BH978" i="3"/>
  <c r="BG978" i="3"/>
  <c r="BE978" i="3"/>
  <c r="T978" i="3"/>
  <c r="R978" i="3"/>
  <c r="P978" i="3"/>
  <c r="BK978" i="3"/>
  <c r="J978" i="3"/>
  <c r="BF978" i="3" s="1"/>
  <c r="BI969" i="3"/>
  <c r="BH969" i="3"/>
  <c r="BG969" i="3"/>
  <c r="BE969" i="3"/>
  <c r="T969" i="3"/>
  <c r="R969" i="3"/>
  <c r="P969" i="3"/>
  <c r="BK969" i="3"/>
  <c r="J969" i="3"/>
  <c r="BF969" i="3" s="1"/>
  <c r="BI960" i="3"/>
  <c r="BH960" i="3"/>
  <c r="BG960" i="3"/>
  <c r="BE960" i="3"/>
  <c r="T960" i="3"/>
  <c r="R960" i="3"/>
  <c r="P960" i="3"/>
  <c r="BK960" i="3"/>
  <c r="J960" i="3"/>
  <c r="BF960" i="3" s="1"/>
  <c r="BI952" i="3"/>
  <c r="BH952" i="3"/>
  <c r="BG952" i="3"/>
  <c r="BE952" i="3"/>
  <c r="T952" i="3"/>
  <c r="R952" i="3"/>
  <c r="P952" i="3"/>
  <c r="BK952" i="3"/>
  <c r="J952" i="3"/>
  <c r="BF952" i="3" s="1"/>
  <c r="BI946" i="3"/>
  <c r="BH946" i="3"/>
  <c r="BG946" i="3"/>
  <c r="BE946" i="3"/>
  <c r="T946" i="3"/>
  <c r="R946" i="3"/>
  <c r="P946" i="3"/>
  <c r="BK946" i="3"/>
  <c r="J946" i="3"/>
  <c r="BF946" i="3" s="1"/>
  <c r="BI938" i="3"/>
  <c r="BH938" i="3"/>
  <c r="BG938" i="3"/>
  <c r="BE938" i="3"/>
  <c r="T938" i="3"/>
  <c r="R938" i="3"/>
  <c r="P938" i="3"/>
  <c r="BK938" i="3"/>
  <c r="J938" i="3"/>
  <c r="BF938" i="3" s="1"/>
  <c r="BI932" i="3"/>
  <c r="BH932" i="3"/>
  <c r="BG932" i="3"/>
  <c r="BE932" i="3"/>
  <c r="T932" i="3"/>
  <c r="R932" i="3"/>
  <c r="P932" i="3"/>
  <c r="BK932" i="3"/>
  <c r="J932" i="3"/>
  <c r="BF932" i="3" s="1"/>
  <c r="BI926" i="3"/>
  <c r="BH926" i="3"/>
  <c r="BG926" i="3"/>
  <c r="BE926" i="3"/>
  <c r="T926" i="3"/>
  <c r="R926" i="3"/>
  <c r="P926" i="3"/>
  <c r="BK926" i="3"/>
  <c r="J926" i="3"/>
  <c r="BF926" i="3" s="1"/>
  <c r="BI915" i="3"/>
  <c r="BH915" i="3"/>
  <c r="BG915" i="3"/>
  <c r="BE915" i="3"/>
  <c r="T915" i="3"/>
  <c r="R915" i="3"/>
  <c r="P915" i="3"/>
  <c r="BK915" i="3"/>
  <c r="J915" i="3"/>
  <c r="BF915" i="3" s="1"/>
  <c r="BI903" i="3"/>
  <c r="BH903" i="3"/>
  <c r="BG903" i="3"/>
  <c r="BE903" i="3"/>
  <c r="T903" i="3"/>
  <c r="R903" i="3"/>
  <c r="P903" i="3"/>
  <c r="BK903" i="3"/>
  <c r="J903" i="3"/>
  <c r="BF903" i="3" s="1"/>
  <c r="BI884" i="3"/>
  <c r="BH884" i="3"/>
  <c r="BG884" i="3"/>
  <c r="BE884" i="3"/>
  <c r="T884" i="3"/>
  <c r="R884" i="3"/>
  <c r="P884" i="3"/>
  <c r="BK884" i="3"/>
  <c r="J884" i="3"/>
  <c r="BF884" i="3" s="1"/>
  <c r="BI878" i="3"/>
  <c r="BH878" i="3"/>
  <c r="BG878" i="3"/>
  <c r="BE878" i="3"/>
  <c r="T878" i="3"/>
  <c r="R878" i="3"/>
  <c r="P878" i="3"/>
  <c r="BK878" i="3"/>
  <c r="J878" i="3"/>
  <c r="BF878" i="3" s="1"/>
  <c r="BI872" i="3"/>
  <c r="BH872" i="3"/>
  <c r="BG872" i="3"/>
  <c r="BE872" i="3"/>
  <c r="T872" i="3"/>
  <c r="R872" i="3"/>
  <c r="P872" i="3"/>
  <c r="BK872" i="3"/>
  <c r="J872" i="3"/>
  <c r="BF872" i="3" s="1"/>
  <c r="BI861" i="3"/>
  <c r="BH861" i="3"/>
  <c r="BG861" i="3"/>
  <c r="BE861" i="3"/>
  <c r="T861" i="3"/>
  <c r="R861" i="3"/>
  <c r="P861" i="3"/>
  <c r="BK861" i="3"/>
  <c r="J861" i="3"/>
  <c r="BF861" i="3" s="1"/>
  <c r="BI852" i="3"/>
  <c r="BH852" i="3"/>
  <c r="BG852" i="3"/>
  <c r="BE852" i="3"/>
  <c r="T852" i="3"/>
  <c r="R852" i="3"/>
  <c r="P852" i="3"/>
  <c r="BK852" i="3"/>
  <c r="J852" i="3"/>
  <c r="BF852" i="3" s="1"/>
  <c r="BI845" i="3"/>
  <c r="BH845" i="3"/>
  <c r="BG845" i="3"/>
  <c r="BE845" i="3"/>
  <c r="T845" i="3"/>
  <c r="R845" i="3"/>
  <c r="P845" i="3"/>
  <c r="BK845" i="3"/>
  <c r="J845" i="3"/>
  <c r="BF845" i="3" s="1"/>
  <c r="BI839" i="3"/>
  <c r="BH839" i="3"/>
  <c r="BG839" i="3"/>
  <c r="BE839" i="3"/>
  <c r="T839" i="3"/>
  <c r="R839" i="3"/>
  <c r="P839" i="3"/>
  <c r="BK839" i="3"/>
  <c r="J839" i="3"/>
  <c r="BF839" i="3" s="1"/>
  <c r="BI822" i="3"/>
  <c r="BH822" i="3"/>
  <c r="BG822" i="3"/>
  <c r="BE822" i="3"/>
  <c r="T822" i="3"/>
  <c r="R822" i="3"/>
  <c r="P822" i="3"/>
  <c r="BK822" i="3"/>
  <c r="J822" i="3"/>
  <c r="BF822" i="3" s="1"/>
  <c r="BI821" i="3"/>
  <c r="BH821" i="3"/>
  <c r="BG821" i="3"/>
  <c r="BE821" i="3"/>
  <c r="T821" i="3"/>
  <c r="R821" i="3"/>
  <c r="P821" i="3"/>
  <c r="BK821" i="3"/>
  <c r="J821" i="3"/>
  <c r="BF821" i="3" s="1"/>
  <c r="BI815" i="3"/>
  <c r="BH815" i="3"/>
  <c r="BG815" i="3"/>
  <c r="BE815" i="3"/>
  <c r="T815" i="3"/>
  <c r="R815" i="3"/>
  <c r="P815" i="3"/>
  <c r="BK815" i="3"/>
  <c r="J815" i="3"/>
  <c r="BF815" i="3" s="1"/>
  <c r="BI746" i="3"/>
  <c r="BH746" i="3"/>
  <c r="BG746" i="3"/>
  <c r="BE746" i="3"/>
  <c r="T746" i="3"/>
  <c r="R746" i="3"/>
  <c r="P746" i="3"/>
  <c r="BK746" i="3"/>
  <c r="J746" i="3"/>
  <c r="BF746" i="3" s="1"/>
  <c r="BI677" i="3"/>
  <c r="BH677" i="3"/>
  <c r="BG677" i="3"/>
  <c r="BE677" i="3"/>
  <c r="T677" i="3"/>
  <c r="R677" i="3"/>
  <c r="P677" i="3"/>
  <c r="BK677" i="3"/>
  <c r="J677" i="3"/>
  <c r="BF677" i="3" s="1"/>
  <c r="BI672" i="3"/>
  <c r="BH672" i="3"/>
  <c r="BG672" i="3"/>
  <c r="BE672" i="3"/>
  <c r="T672" i="3"/>
  <c r="R672" i="3"/>
  <c r="P672" i="3"/>
  <c r="BK672" i="3"/>
  <c r="J672" i="3"/>
  <c r="BF672" i="3" s="1"/>
  <c r="BI668" i="3"/>
  <c r="BH668" i="3"/>
  <c r="BG668" i="3"/>
  <c r="BE668" i="3"/>
  <c r="T668" i="3"/>
  <c r="R668" i="3"/>
  <c r="P668" i="3"/>
  <c r="BK668" i="3"/>
  <c r="J668" i="3"/>
  <c r="BF668" i="3" s="1"/>
  <c r="BI661" i="3"/>
  <c r="BH661" i="3"/>
  <c r="BG661" i="3"/>
  <c r="BE661" i="3"/>
  <c r="T661" i="3"/>
  <c r="R661" i="3"/>
  <c r="P661" i="3"/>
  <c r="BK661" i="3"/>
  <c r="J661" i="3"/>
  <c r="BF661" i="3" s="1"/>
  <c r="BI655" i="3"/>
  <c r="BH655" i="3"/>
  <c r="BG655" i="3"/>
  <c r="BE655" i="3"/>
  <c r="T655" i="3"/>
  <c r="R655" i="3"/>
  <c r="P655" i="3"/>
  <c r="BK655" i="3"/>
  <c r="J655" i="3"/>
  <c r="BF655" i="3" s="1"/>
  <c r="BI652" i="3"/>
  <c r="BH652" i="3"/>
  <c r="BG652" i="3"/>
  <c r="BE652" i="3"/>
  <c r="T652" i="3"/>
  <c r="R652" i="3"/>
  <c r="P652" i="3"/>
  <c r="BK652" i="3"/>
  <c r="J652" i="3"/>
  <c r="BF652" i="3" s="1"/>
  <c r="BI641" i="3"/>
  <c r="BH641" i="3"/>
  <c r="BG641" i="3"/>
  <c r="BE641" i="3"/>
  <c r="T641" i="3"/>
  <c r="R641" i="3"/>
  <c r="P641" i="3"/>
  <c r="BK641" i="3"/>
  <c r="J641" i="3"/>
  <c r="BF641" i="3" s="1"/>
  <c r="BI634" i="3"/>
  <c r="BH634" i="3"/>
  <c r="BG634" i="3"/>
  <c r="BE634" i="3"/>
  <c r="T634" i="3"/>
  <c r="R634" i="3"/>
  <c r="P634" i="3"/>
  <c r="BK634" i="3"/>
  <c r="J634" i="3"/>
  <c r="BF634" i="3" s="1"/>
  <c r="BI613" i="3"/>
  <c r="BH613" i="3"/>
  <c r="BG613" i="3"/>
  <c r="BE613" i="3"/>
  <c r="T613" i="3"/>
  <c r="R613" i="3"/>
  <c r="P613" i="3"/>
  <c r="BK613" i="3"/>
  <c r="J613" i="3"/>
  <c r="BF613" i="3" s="1"/>
  <c r="BI604" i="3"/>
  <c r="BH604" i="3"/>
  <c r="BG604" i="3"/>
  <c r="BE604" i="3"/>
  <c r="T604" i="3"/>
  <c r="R604" i="3"/>
  <c r="P604" i="3"/>
  <c r="BK604" i="3"/>
  <c r="J604" i="3"/>
  <c r="BF604" i="3" s="1"/>
  <c r="BI590" i="3"/>
  <c r="BH590" i="3"/>
  <c r="BG590" i="3"/>
  <c r="BE590" i="3"/>
  <c r="T590" i="3"/>
  <c r="R590" i="3"/>
  <c r="P590" i="3"/>
  <c r="BK590" i="3"/>
  <c r="J590" i="3"/>
  <c r="BF590" i="3" s="1"/>
  <c r="BI583" i="3"/>
  <c r="BH583" i="3"/>
  <c r="BG583" i="3"/>
  <c r="BE583" i="3"/>
  <c r="T583" i="3"/>
  <c r="R583" i="3"/>
  <c r="P583" i="3"/>
  <c r="BK583" i="3"/>
  <c r="J583" i="3"/>
  <c r="BF583" i="3" s="1"/>
  <c r="BI576" i="3"/>
  <c r="BH576" i="3"/>
  <c r="BG576" i="3"/>
  <c r="BE576" i="3"/>
  <c r="T576" i="3"/>
  <c r="R576" i="3"/>
  <c r="P576" i="3"/>
  <c r="BK576" i="3"/>
  <c r="J576" i="3"/>
  <c r="BF576" i="3" s="1"/>
  <c r="BI559" i="3"/>
  <c r="BH559" i="3"/>
  <c r="BG559" i="3"/>
  <c r="BE559" i="3"/>
  <c r="T559" i="3"/>
  <c r="R559" i="3"/>
  <c r="P559" i="3"/>
  <c r="BK559" i="3"/>
  <c r="J559" i="3"/>
  <c r="BF559" i="3" s="1"/>
  <c r="BI547" i="3"/>
  <c r="BH547" i="3"/>
  <c r="BG547" i="3"/>
  <c r="BE547" i="3"/>
  <c r="T547" i="3"/>
  <c r="R547" i="3"/>
  <c r="P547" i="3"/>
  <c r="BK547" i="3"/>
  <c r="J547" i="3"/>
  <c r="BF547" i="3" s="1"/>
  <c r="BI540" i="3"/>
  <c r="BH540" i="3"/>
  <c r="BG540" i="3"/>
  <c r="BE540" i="3"/>
  <c r="T540" i="3"/>
  <c r="R540" i="3"/>
  <c r="P540" i="3"/>
  <c r="BK540" i="3"/>
  <c r="J540" i="3"/>
  <c r="BF540" i="3" s="1"/>
  <c r="BI487" i="3"/>
  <c r="BH487" i="3"/>
  <c r="BG487" i="3"/>
  <c r="BE487" i="3"/>
  <c r="T487" i="3"/>
  <c r="R487" i="3"/>
  <c r="P487" i="3"/>
  <c r="BK487" i="3"/>
  <c r="J487" i="3"/>
  <c r="BF487" i="3" s="1"/>
  <c r="BI449" i="3"/>
  <c r="BH449" i="3"/>
  <c r="BG449" i="3"/>
  <c r="BE449" i="3"/>
  <c r="T449" i="3"/>
  <c r="R449" i="3"/>
  <c r="P449" i="3"/>
  <c r="BK449" i="3"/>
  <c r="J449" i="3"/>
  <c r="BF449" i="3" s="1"/>
  <c r="BI393" i="3"/>
  <c r="BH393" i="3"/>
  <c r="BG393" i="3"/>
  <c r="BE393" i="3"/>
  <c r="T393" i="3"/>
  <c r="R393" i="3"/>
  <c r="P393" i="3"/>
  <c r="BK393" i="3"/>
  <c r="J393" i="3"/>
  <c r="BF393" i="3" s="1"/>
  <c r="BI386" i="3"/>
  <c r="BH386" i="3"/>
  <c r="BG386" i="3"/>
  <c r="BE386" i="3"/>
  <c r="T386" i="3"/>
  <c r="R386" i="3"/>
  <c r="P386" i="3"/>
  <c r="BK386" i="3"/>
  <c r="J386" i="3"/>
  <c r="BF386" i="3" s="1"/>
  <c r="BI366" i="3"/>
  <c r="BH366" i="3"/>
  <c r="BG366" i="3"/>
  <c r="BE366" i="3"/>
  <c r="T366" i="3"/>
  <c r="R366" i="3"/>
  <c r="P366" i="3"/>
  <c r="BK366" i="3"/>
  <c r="J366" i="3"/>
  <c r="BF366" i="3" s="1"/>
  <c r="BI362" i="3"/>
  <c r="BH362" i="3"/>
  <c r="BG362" i="3"/>
  <c r="BE362" i="3"/>
  <c r="T362" i="3"/>
  <c r="R362" i="3"/>
  <c r="R350" i="3" s="1"/>
  <c r="P362" i="3"/>
  <c r="BK362" i="3"/>
  <c r="J362" i="3"/>
  <c r="BF362" i="3" s="1"/>
  <c r="BI351" i="3"/>
  <c r="BH351" i="3"/>
  <c r="BG351" i="3"/>
  <c r="BE351" i="3"/>
  <c r="T351" i="3"/>
  <c r="T350" i="3"/>
  <c r="R351" i="3"/>
  <c r="P351" i="3"/>
  <c r="BK351" i="3"/>
  <c r="J351" i="3"/>
  <c r="BF351" i="3" s="1"/>
  <c r="BI335" i="3"/>
  <c r="BH335" i="3"/>
  <c r="BG335" i="3"/>
  <c r="BE335" i="3"/>
  <c r="T335" i="3"/>
  <c r="R335" i="3"/>
  <c r="P335" i="3"/>
  <c r="BK335" i="3"/>
  <c r="J335" i="3"/>
  <c r="BF335" i="3" s="1"/>
  <c r="BI320" i="3"/>
  <c r="BH320" i="3"/>
  <c r="BG320" i="3"/>
  <c r="BE320" i="3"/>
  <c r="T320" i="3"/>
  <c r="R320" i="3"/>
  <c r="P320" i="3"/>
  <c r="BK320" i="3"/>
  <c r="J320" i="3"/>
  <c r="BF320" i="3" s="1"/>
  <c r="BI305" i="3"/>
  <c r="BH305" i="3"/>
  <c r="BG305" i="3"/>
  <c r="BE305" i="3"/>
  <c r="T305" i="3"/>
  <c r="R305" i="3"/>
  <c r="P305" i="3"/>
  <c r="BK305" i="3"/>
  <c r="J305" i="3"/>
  <c r="BF305" i="3" s="1"/>
  <c r="BI284" i="3"/>
  <c r="BH284" i="3"/>
  <c r="BG284" i="3"/>
  <c r="BE284" i="3"/>
  <c r="T284" i="3"/>
  <c r="R284" i="3"/>
  <c r="P284" i="3"/>
  <c r="BK284" i="3"/>
  <c r="J284" i="3"/>
  <c r="BF284" i="3" s="1"/>
  <c r="BI273" i="3"/>
  <c r="BH273" i="3"/>
  <c r="BG273" i="3"/>
  <c r="BE273" i="3"/>
  <c r="T273" i="3"/>
  <c r="R273" i="3"/>
  <c r="P273" i="3"/>
  <c r="BK273" i="3"/>
  <c r="J273" i="3"/>
  <c r="BF273" i="3" s="1"/>
  <c r="BI261" i="3"/>
  <c r="BH261" i="3"/>
  <c r="BG261" i="3"/>
  <c r="BE261" i="3"/>
  <c r="T261" i="3"/>
  <c r="R261" i="3"/>
  <c r="R249" i="3" s="1"/>
  <c r="P261" i="3"/>
  <c r="BK261" i="3"/>
  <c r="J261" i="3"/>
  <c r="BF261" i="3" s="1"/>
  <c r="BI250" i="3"/>
  <c r="BH250" i="3"/>
  <c r="BG250" i="3"/>
  <c r="BE250" i="3"/>
  <c r="T250" i="3"/>
  <c r="R250" i="3"/>
  <c r="P250" i="3"/>
  <c r="BK250" i="3"/>
  <c r="J250" i="3"/>
  <c r="BF250" i="3" s="1"/>
  <c r="BI215" i="3"/>
  <c r="BH215" i="3"/>
  <c r="BG215" i="3"/>
  <c r="BE215" i="3"/>
  <c r="T215" i="3"/>
  <c r="R215" i="3"/>
  <c r="R210" i="3" s="1"/>
  <c r="P215" i="3"/>
  <c r="BK215" i="3"/>
  <c r="J215" i="3"/>
  <c r="BF215" i="3" s="1"/>
  <c r="BI211" i="3"/>
  <c r="BH211" i="3"/>
  <c r="BG211" i="3"/>
  <c r="BE211" i="3"/>
  <c r="T211" i="3"/>
  <c r="R211" i="3"/>
  <c r="P211" i="3"/>
  <c r="P210" i="3" s="1"/>
  <c r="BK211" i="3"/>
  <c r="J211" i="3"/>
  <c r="BF211" i="3" s="1"/>
  <c r="BI203" i="3"/>
  <c r="BH203" i="3"/>
  <c r="BG203" i="3"/>
  <c r="BE203" i="3"/>
  <c r="T203" i="3"/>
  <c r="R203" i="3"/>
  <c r="P203" i="3"/>
  <c r="BK203" i="3"/>
  <c r="J203" i="3"/>
  <c r="BF203" i="3" s="1"/>
  <c r="BI184" i="3"/>
  <c r="BH184" i="3"/>
  <c r="BG184" i="3"/>
  <c r="BE184" i="3"/>
  <c r="T184" i="3"/>
  <c r="R184" i="3"/>
  <c r="P184" i="3"/>
  <c r="BK184" i="3"/>
  <c r="J184" i="3"/>
  <c r="BF184" i="3" s="1"/>
  <c r="BI177" i="3"/>
  <c r="BH177" i="3"/>
  <c r="BG177" i="3"/>
  <c r="BE177" i="3"/>
  <c r="T177" i="3"/>
  <c r="R177" i="3"/>
  <c r="P177" i="3"/>
  <c r="BK177" i="3"/>
  <c r="J177" i="3"/>
  <c r="BF177" i="3" s="1"/>
  <c r="BI155" i="3"/>
  <c r="BH155" i="3"/>
  <c r="BG155" i="3"/>
  <c r="BE155" i="3"/>
  <c r="T155" i="3"/>
  <c r="R155" i="3"/>
  <c r="R111" i="3" s="1"/>
  <c r="P155" i="3"/>
  <c r="BK155" i="3"/>
  <c r="J155" i="3"/>
  <c r="BF155" i="3" s="1"/>
  <c r="BI133" i="3"/>
  <c r="BH133" i="3"/>
  <c r="BG133" i="3"/>
  <c r="BE133" i="3"/>
  <c r="T133" i="3"/>
  <c r="R133" i="3"/>
  <c r="P133" i="3"/>
  <c r="BK133" i="3"/>
  <c r="J133" i="3"/>
  <c r="BF133" i="3" s="1"/>
  <c r="BI112" i="3"/>
  <c r="BH112" i="3"/>
  <c r="BG112" i="3"/>
  <c r="BE112" i="3"/>
  <c r="T112" i="3"/>
  <c r="R112" i="3"/>
  <c r="P112" i="3"/>
  <c r="BK112" i="3"/>
  <c r="J112" i="3"/>
  <c r="BF112" i="3" s="1"/>
  <c r="J105" i="3"/>
  <c r="F105" i="3"/>
  <c r="F103" i="3"/>
  <c r="E101" i="3"/>
  <c r="J55" i="3"/>
  <c r="F55" i="3"/>
  <c r="F53" i="3"/>
  <c r="E51" i="3"/>
  <c r="J20" i="3"/>
  <c r="E20" i="3"/>
  <c r="F56" i="3" s="1"/>
  <c r="J19" i="3"/>
  <c r="J14" i="3"/>
  <c r="J103" i="3" s="1"/>
  <c r="J53" i="3"/>
  <c r="E7" i="3"/>
  <c r="E97" i="3" s="1"/>
  <c r="AY53" i="1"/>
  <c r="AX53" i="1"/>
  <c r="BI87" i="2"/>
  <c r="F36" i="2" s="1"/>
  <c r="BD53" i="1" s="1"/>
  <c r="BH87" i="2"/>
  <c r="F35" i="2" s="1"/>
  <c r="BC53" i="1" s="1"/>
  <c r="BG87" i="2"/>
  <c r="F34" i="2" s="1"/>
  <c r="BB53" i="1" s="1"/>
  <c r="BE87" i="2"/>
  <c r="J32" i="2" s="1"/>
  <c r="AV53" i="1" s="1"/>
  <c r="T87" i="2"/>
  <c r="T86" i="2" s="1"/>
  <c r="T85" i="2" s="1"/>
  <c r="T84" i="2" s="1"/>
  <c r="R87" i="2"/>
  <c r="R86" i="2" s="1"/>
  <c r="R85" i="2" s="1"/>
  <c r="R84" i="2" s="1"/>
  <c r="P87" i="2"/>
  <c r="P86" i="2" s="1"/>
  <c r="P85" i="2" s="1"/>
  <c r="P84" i="2" s="1"/>
  <c r="AU53" i="1" s="1"/>
  <c r="BK87" i="2"/>
  <c r="BK86" i="2" s="1"/>
  <c r="J87" i="2"/>
  <c r="BF87" i="2" s="1"/>
  <c r="J80" i="2"/>
  <c r="F80" i="2"/>
  <c r="F78" i="2"/>
  <c r="E76" i="2"/>
  <c r="J55" i="2"/>
  <c r="F55" i="2"/>
  <c r="F53" i="2"/>
  <c r="E51" i="2"/>
  <c r="J20" i="2"/>
  <c r="E20" i="2"/>
  <c r="F56" i="2" s="1"/>
  <c r="F81" i="2"/>
  <c r="J19" i="2"/>
  <c r="J14" i="2"/>
  <c r="J78" i="2" s="1"/>
  <c r="J53" i="2"/>
  <c r="E7" i="2"/>
  <c r="AS52" i="1"/>
  <c r="AS51" i="1" s="1"/>
  <c r="L47" i="1"/>
  <c r="AM46" i="1"/>
  <c r="L46" i="1"/>
  <c r="AM44" i="1"/>
  <c r="L44" i="1"/>
  <c r="L42" i="1"/>
  <c r="L41" i="1"/>
  <c r="P252" i="6" l="1"/>
  <c r="R1892" i="3"/>
  <c r="P156" i="6"/>
  <c r="T202" i="6"/>
  <c r="P173" i="7"/>
  <c r="BK196" i="7"/>
  <c r="J196" i="7" s="1"/>
  <c r="J63" i="7" s="1"/>
  <c r="R100" i="4"/>
  <c r="BK559" i="5"/>
  <c r="J559" i="5" s="1"/>
  <c r="J70" i="5" s="1"/>
  <c r="R173" i="7"/>
  <c r="P365" i="3"/>
  <c r="P531" i="5"/>
  <c r="P122" i="5" s="1"/>
  <c r="R365" i="3"/>
  <c r="R1313" i="3"/>
  <c r="BK100" i="4"/>
  <c r="J100" i="4" s="1"/>
  <c r="J63" i="4" s="1"/>
  <c r="T531" i="5"/>
  <c r="BK171" i="6"/>
  <c r="J171" i="6" s="1"/>
  <c r="J64" i="6" s="1"/>
  <c r="E45" i="7"/>
  <c r="P143" i="7"/>
  <c r="P86" i="7" s="1"/>
  <c r="P85" i="7" s="1"/>
  <c r="AU58" i="1" s="1"/>
  <c r="P1892" i="3"/>
  <c r="T1079" i="3"/>
  <c r="T88" i="4"/>
  <c r="P111" i="3"/>
  <c r="P350" i="3"/>
  <c r="T1356" i="3"/>
  <c r="R1746" i="3"/>
  <c r="T2106" i="3"/>
  <c r="P2117" i="3"/>
  <c r="P100" i="4"/>
  <c r="E80" i="5"/>
  <c r="T96" i="5"/>
  <c r="BK96" i="5"/>
  <c r="J96" i="5" s="1"/>
  <c r="J63" i="5" s="1"/>
  <c r="T123" i="5"/>
  <c r="T122" i="5" s="1"/>
  <c r="P202" i="6"/>
  <c r="R252" i="6"/>
  <c r="R200" i="7"/>
  <c r="R199" i="7" s="1"/>
  <c r="R1473" i="3"/>
  <c r="R1612" i="3"/>
  <c r="T2117" i="3"/>
  <c r="T111" i="4"/>
  <c r="R96" i="5"/>
  <c r="E81" i="6"/>
  <c r="T1612" i="3"/>
  <c r="T111" i="3"/>
  <c r="T210" i="3"/>
  <c r="R676" i="3"/>
  <c r="R110" i="3" s="1"/>
  <c r="T1313" i="3"/>
  <c r="T1645" i="3"/>
  <c r="R2117" i="3"/>
  <c r="E47" i="4"/>
  <c r="P88" i="4"/>
  <c r="R111" i="4"/>
  <c r="P109" i="5"/>
  <c r="P93" i="5" s="1"/>
  <c r="R95" i="6"/>
  <c r="R111" i="7"/>
  <c r="T127" i="7"/>
  <c r="F106" i="3"/>
  <c r="F56" i="4"/>
  <c r="F56" i="6"/>
  <c r="BK123" i="5"/>
  <c r="J123" i="5" s="1"/>
  <c r="J67" i="5" s="1"/>
  <c r="BK109" i="5"/>
  <c r="J109" i="5" s="1"/>
  <c r="J64" i="5" s="1"/>
  <c r="F36" i="5"/>
  <c r="BD56" i="1" s="1"/>
  <c r="F34" i="5"/>
  <c r="BB56" i="1" s="1"/>
  <c r="J33" i="5"/>
  <c r="AW56" i="1" s="1"/>
  <c r="F33" i="5"/>
  <c r="BA56" i="1" s="1"/>
  <c r="F32" i="7"/>
  <c r="BB58" i="1" s="1"/>
  <c r="J30" i="7"/>
  <c r="AV58" i="1" s="1"/>
  <c r="F34" i="7"/>
  <c r="BD58" i="1" s="1"/>
  <c r="BK127" i="7"/>
  <c r="J127" i="7" s="1"/>
  <c r="J60" i="7" s="1"/>
  <c r="BK143" i="7"/>
  <c r="J143" i="7" s="1"/>
  <c r="J61" i="7" s="1"/>
  <c r="BK173" i="7"/>
  <c r="J173" i="7" s="1"/>
  <c r="J62" i="7" s="1"/>
  <c r="R273" i="6"/>
  <c r="R223" i="6"/>
  <c r="R205" i="6"/>
  <c r="T184" i="6"/>
  <c r="R171" i="6"/>
  <c r="R156" i="6"/>
  <c r="J32" i="6"/>
  <c r="AV57" i="1" s="1"/>
  <c r="BK252" i="6"/>
  <c r="J252" i="6" s="1"/>
  <c r="J69" i="6" s="1"/>
  <c r="BK302" i="6"/>
  <c r="J302" i="6" s="1"/>
  <c r="J71" i="6" s="1"/>
  <c r="BK184" i="6"/>
  <c r="J184" i="6" s="1"/>
  <c r="J65" i="6" s="1"/>
  <c r="BK223" i="6"/>
  <c r="J223" i="6" s="1"/>
  <c r="J68" i="6" s="1"/>
  <c r="F32" i="6"/>
  <c r="AZ57" i="1" s="1"/>
  <c r="F36" i="6"/>
  <c r="BD57" i="1" s="1"/>
  <c r="F35" i="6"/>
  <c r="BC57" i="1" s="1"/>
  <c r="BK156" i="6"/>
  <c r="J156" i="6" s="1"/>
  <c r="J63" i="6" s="1"/>
  <c r="BK205" i="6"/>
  <c r="J205" i="6" s="1"/>
  <c r="J67" i="6" s="1"/>
  <c r="BK95" i="6"/>
  <c r="J95" i="6" s="1"/>
  <c r="J62" i="6" s="1"/>
  <c r="BK273" i="6"/>
  <c r="J273" i="6" s="1"/>
  <c r="J70" i="6" s="1"/>
  <c r="F36" i="4"/>
  <c r="BD55" i="1" s="1"/>
  <c r="F32" i="4"/>
  <c r="AZ55" i="1" s="1"/>
  <c r="F34" i="4"/>
  <c r="BB55" i="1" s="1"/>
  <c r="BK111" i="4"/>
  <c r="J111" i="4" s="1"/>
  <c r="J64" i="4" s="1"/>
  <c r="R2017" i="3"/>
  <c r="T1883" i="3"/>
  <c r="P1776" i="3"/>
  <c r="P1746" i="3"/>
  <c r="T1234" i="3"/>
  <c r="BK2117" i="3"/>
  <c r="J2117" i="3" s="1"/>
  <c r="J87" i="3" s="1"/>
  <c r="BK1892" i="3"/>
  <c r="J1892" i="3" s="1"/>
  <c r="J83" i="3" s="1"/>
  <c r="BK1883" i="3"/>
  <c r="J1883" i="3" s="1"/>
  <c r="J82" i="3" s="1"/>
  <c r="BK210" i="3"/>
  <c r="J210" i="3" s="1"/>
  <c r="J63" i="3" s="1"/>
  <c r="BK1079" i="3"/>
  <c r="J1079" i="3" s="1"/>
  <c r="J71" i="3" s="1"/>
  <c r="BK249" i="3"/>
  <c r="J249" i="3" s="1"/>
  <c r="J64" i="3" s="1"/>
  <c r="F34" i="3"/>
  <c r="BB54" i="1" s="1"/>
  <c r="BK1234" i="3"/>
  <c r="J1234" i="3" s="1"/>
  <c r="J72" i="3" s="1"/>
  <c r="F36" i="3"/>
  <c r="BD54" i="1" s="1"/>
  <c r="R1079" i="3"/>
  <c r="BK1473" i="3"/>
  <c r="J1473" i="3" s="1"/>
  <c r="J76" i="3" s="1"/>
  <c r="BK2006" i="3"/>
  <c r="J2006" i="3" s="1"/>
  <c r="J84" i="3" s="1"/>
  <c r="BK1065" i="3"/>
  <c r="J1065" i="3" s="1"/>
  <c r="J68" i="3" s="1"/>
  <c r="BK1776" i="3"/>
  <c r="J1776" i="3" s="1"/>
  <c r="J81" i="3" s="1"/>
  <c r="BK350" i="3"/>
  <c r="J350" i="3" s="1"/>
  <c r="J65" i="3" s="1"/>
  <c r="BK1746" i="3"/>
  <c r="J1746" i="3" s="1"/>
  <c r="J80" i="3" s="1"/>
  <c r="BK1612" i="3"/>
  <c r="J1612" i="3" s="1"/>
  <c r="J77" i="3" s="1"/>
  <c r="BK1652" i="3"/>
  <c r="J1652" i="3" s="1"/>
  <c r="J79" i="3" s="1"/>
  <c r="BK2017" i="3"/>
  <c r="J2017" i="3" s="1"/>
  <c r="J85" i="3" s="1"/>
  <c r="F33" i="3"/>
  <c r="BA54" i="1" s="1"/>
  <c r="BK676" i="3"/>
  <c r="J676" i="3" s="1"/>
  <c r="J67" i="3" s="1"/>
  <c r="BK2106" i="3"/>
  <c r="J2106" i="3" s="1"/>
  <c r="J86" i="3" s="1"/>
  <c r="BK1356" i="3"/>
  <c r="J1356" i="3" s="1"/>
  <c r="J74" i="3" s="1"/>
  <c r="BK1376" i="3"/>
  <c r="J1376" i="3" s="1"/>
  <c r="J75" i="3" s="1"/>
  <c r="BK1313" i="3"/>
  <c r="J1313" i="3" s="1"/>
  <c r="J73" i="3" s="1"/>
  <c r="J86" i="2"/>
  <c r="J62" i="2" s="1"/>
  <c r="BK85" i="2"/>
  <c r="F32" i="2"/>
  <c r="AZ53" i="1" s="1"/>
  <c r="J33" i="3"/>
  <c r="AW54" i="1" s="1"/>
  <c r="J33" i="2"/>
  <c r="AW53" i="1" s="1"/>
  <c r="AT53" i="1" s="1"/>
  <c r="F33" i="2"/>
  <c r="BA53" i="1" s="1"/>
  <c r="E72" i="2"/>
  <c r="E47" i="2"/>
  <c r="BK111" i="3"/>
  <c r="P676" i="3"/>
  <c r="T1376" i="3"/>
  <c r="T1473" i="3"/>
  <c r="P1473" i="3"/>
  <c r="P1612" i="3"/>
  <c r="P1652" i="3"/>
  <c r="T1892" i="3"/>
  <c r="BK88" i="4"/>
  <c r="F35" i="4"/>
  <c r="BC55" i="1" s="1"/>
  <c r="P87" i="4"/>
  <c r="P86" i="4" s="1"/>
  <c r="AU55" i="1" s="1"/>
  <c r="J85" i="2"/>
  <c r="J61" i="2" s="1"/>
  <c r="BK84" i="2"/>
  <c r="J84" i="2" s="1"/>
  <c r="R87" i="4"/>
  <c r="R86" i="4" s="1"/>
  <c r="F33" i="4"/>
  <c r="BA55" i="1" s="1"/>
  <c r="J32" i="3"/>
  <c r="AV54" i="1" s="1"/>
  <c r="F32" i="3"/>
  <c r="AZ54" i="1" s="1"/>
  <c r="T365" i="3"/>
  <c r="T1065" i="3"/>
  <c r="P1313" i="3"/>
  <c r="P1356" i="3"/>
  <c r="P1376" i="3"/>
  <c r="R1078" i="3"/>
  <c r="T1776" i="3"/>
  <c r="T2017" i="3"/>
  <c r="P2017" i="3"/>
  <c r="T87" i="4"/>
  <c r="T86" i="4" s="1"/>
  <c r="E47" i="3"/>
  <c r="BK365" i="3"/>
  <c r="J365" i="3" s="1"/>
  <c r="J66" i="3" s="1"/>
  <c r="T676" i="3"/>
  <c r="P1079" i="3"/>
  <c r="P1234" i="3"/>
  <c r="T1652" i="3"/>
  <c r="P1883" i="3"/>
  <c r="J33" i="4"/>
  <c r="AW55" i="1" s="1"/>
  <c r="F35" i="3"/>
  <c r="BC54" i="1" s="1"/>
  <c r="T249" i="3"/>
  <c r="P249" i="3"/>
  <c r="P110" i="3" s="1"/>
  <c r="J80" i="4"/>
  <c r="J53" i="4"/>
  <c r="J32" i="4"/>
  <c r="AV55" i="1" s="1"/>
  <c r="J32" i="5"/>
  <c r="AV56" i="1" s="1"/>
  <c r="F32" i="5"/>
  <c r="AZ56" i="1" s="1"/>
  <c r="T95" i="6"/>
  <c r="T156" i="6"/>
  <c r="T171" i="6"/>
  <c r="P171" i="6"/>
  <c r="P184" i="6"/>
  <c r="F82" i="7"/>
  <c r="F52" i="7"/>
  <c r="J86" i="5"/>
  <c r="J53" i="5"/>
  <c r="BK379" i="5"/>
  <c r="J379" i="5" s="1"/>
  <c r="J68" i="5" s="1"/>
  <c r="T273" i="6"/>
  <c r="T86" i="7"/>
  <c r="T85" i="7" s="1"/>
  <c r="BK111" i="7"/>
  <c r="J111" i="7" s="1"/>
  <c r="J59" i="7" s="1"/>
  <c r="R93" i="5"/>
  <c r="P273" i="6"/>
  <c r="J200" i="7"/>
  <c r="J65" i="7" s="1"/>
  <c r="BK199" i="7"/>
  <c r="J199" i="7" s="1"/>
  <c r="J64" i="7" s="1"/>
  <c r="F56" i="5"/>
  <c r="F35" i="5"/>
  <c r="BC56" i="1" s="1"/>
  <c r="R94" i="6"/>
  <c r="R93" i="6" s="1"/>
  <c r="T223" i="6"/>
  <c r="P223" i="6"/>
  <c r="T252" i="6"/>
  <c r="F30" i="7"/>
  <c r="AZ58" i="1" s="1"/>
  <c r="J31" i="7"/>
  <c r="AW58" i="1" s="1"/>
  <c r="AT58" i="1" s="1"/>
  <c r="BK531" i="5"/>
  <c r="J531" i="5" s="1"/>
  <c r="J69" i="5" s="1"/>
  <c r="T93" i="5"/>
  <c r="T92" i="5" s="1"/>
  <c r="R379" i="5"/>
  <c r="F34" i="6"/>
  <c r="BB57" i="1" s="1"/>
  <c r="BK87" i="7"/>
  <c r="BK93" i="5"/>
  <c r="J94" i="5"/>
  <c r="J62" i="5" s="1"/>
  <c r="R123" i="5"/>
  <c r="R122" i="5" s="1"/>
  <c r="F33" i="6"/>
  <c r="BA57" i="1" s="1"/>
  <c r="J33" i="6"/>
  <c r="AW57" i="1" s="1"/>
  <c r="P95" i="6"/>
  <c r="T205" i="6"/>
  <c r="P205" i="6"/>
  <c r="F33" i="7"/>
  <c r="BC58" i="1" s="1"/>
  <c r="R87" i="7"/>
  <c r="R86" i="7" s="1"/>
  <c r="R85" i="7" s="1"/>
  <c r="J49" i="7"/>
  <c r="F31" i="7"/>
  <c r="BA58" i="1" s="1"/>
  <c r="J53" i="6"/>
  <c r="P92" i="5" l="1"/>
  <c r="AU56" i="1" s="1"/>
  <c r="R109" i="3"/>
  <c r="T110" i="3"/>
  <c r="AT56" i="1"/>
  <c r="AT57" i="1"/>
  <c r="T94" i="6"/>
  <c r="T93" i="6" s="1"/>
  <c r="BD52" i="1"/>
  <c r="BD51" i="1" s="1"/>
  <c r="W30" i="1" s="1"/>
  <c r="BK94" i="6"/>
  <c r="J94" i="6" s="1"/>
  <c r="J61" i="6" s="1"/>
  <c r="BC52" i="1"/>
  <c r="BC51" i="1" s="1"/>
  <c r="AT55" i="1"/>
  <c r="AZ52" i="1"/>
  <c r="AV52" i="1" s="1"/>
  <c r="T1078" i="3"/>
  <c r="BB52" i="1"/>
  <c r="AX52" i="1" s="1"/>
  <c r="AT54" i="1"/>
  <c r="BA52" i="1"/>
  <c r="AW52" i="1" s="1"/>
  <c r="BK1078" i="3"/>
  <c r="J1078" i="3" s="1"/>
  <c r="J70" i="3" s="1"/>
  <c r="J93" i="5"/>
  <c r="J61" i="5" s="1"/>
  <c r="P1078" i="3"/>
  <c r="P109" i="3" s="1"/>
  <c r="AU54" i="1" s="1"/>
  <c r="BK86" i="7"/>
  <c r="J87" i="7"/>
  <c r="J58" i="7" s="1"/>
  <c r="R92" i="5"/>
  <c r="J88" i="4"/>
  <c r="J62" i="4" s="1"/>
  <c r="BK87" i="4"/>
  <c r="J111" i="3"/>
  <c r="J62" i="3" s="1"/>
  <c r="BK110" i="3"/>
  <c r="P94" i="6"/>
  <c r="P93" i="6" s="1"/>
  <c r="AU57" i="1" s="1"/>
  <c r="J60" i="2"/>
  <c r="J29" i="2"/>
  <c r="BK122" i="5"/>
  <c r="J122" i="5" s="1"/>
  <c r="J66" i="5" s="1"/>
  <c r="T109" i="3" l="1"/>
  <c r="AY52" i="1"/>
  <c r="BK93" i="6"/>
  <c r="J93" i="6" s="1"/>
  <c r="AU52" i="1"/>
  <c r="AU51" i="1" s="1"/>
  <c r="AZ51" i="1"/>
  <c r="AV51" i="1" s="1"/>
  <c r="BB51" i="1"/>
  <c r="AX51" i="1" s="1"/>
  <c r="BA51" i="1"/>
  <c r="W27" i="1" s="1"/>
  <c r="J87" i="4"/>
  <c r="J61" i="4" s="1"/>
  <c r="BK86" i="4"/>
  <c r="J86" i="4" s="1"/>
  <c r="AT52" i="1"/>
  <c r="AG53" i="1"/>
  <c r="J38" i="2"/>
  <c r="BK85" i="7"/>
  <c r="J85" i="7" s="1"/>
  <c r="J86" i="7"/>
  <c r="J57" i="7" s="1"/>
  <c r="AY51" i="1"/>
  <c r="W29" i="1"/>
  <c r="J110" i="3"/>
  <c r="J61" i="3" s="1"/>
  <c r="BK109" i="3"/>
  <c r="J109" i="3" s="1"/>
  <c r="J29" i="6"/>
  <c r="J60" i="6"/>
  <c r="BK92" i="5"/>
  <c r="J92" i="5" s="1"/>
  <c r="W26" i="1" l="1"/>
  <c r="W28" i="1"/>
  <c r="AW51" i="1"/>
  <c r="AK27" i="1" s="1"/>
  <c r="AK26" i="1"/>
  <c r="J60" i="5"/>
  <c r="J29" i="5"/>
  <c r="AN53" i="1"/>
  <c r="J60" i="4"/>
  <c r="J29" i="4"/>
  <c r="J56" i="7"/>
  <c r="J27" i="7"/>
  <c r="AG57" i="1"/>
  <c r="AN57" i="1" s="1"/>
  <c r="J38" i="6"/>
  <c r="J60" i="3"/>
  <c r="J29" i="3"/>
  <c r="AT51" i="1" l="1"/>
  <c r="AG55" i="1"/>
  <c r="AN55" i="1" s="1"/>
  <c r="J38" i="4"/>
  <c r="AG54" i="1"/>
  <c r="J38" i="3"/>
  <c r="AG56" i="1"/>
  <c r="AN56" i="1" s="1"/>
  <c r="J38" i="5"/>
  <c r="AG58" i="1"/>
  <c r="AN58" i="1" s="1"/>
  <c r="J36" i="7"/>
  <c r="AN54" i="1" l="1"/>
  <c r="AG52" i="1"/>
  <c r="AN52" i="1" l="1"/>
  <c r="AG51" i="1"/>
  <c r="AN51" i="1" l="1"/>
  <c r="AK23" i="1"/>
  <c r="AK32" i="1" s="1"/>
</calcChain>
</file>

<file path=xl/sharedStrings.xml><?xml version="1.0" encoding="utf-8"?>
<sst xmlns="http://schemas.openxmlformats.org/spreadsheetml/2006/main" count="30295" uniqueCount="3166">
  <si>
    <t>Export VZ</t>
  </si>
  <si>
    <t>List obsahuje:</t>
  </si>
  <si>
    <t>1) Rekapitulace stavby</t>
  </si>
  <si>
    <t>2) Rekapitulace objektů stavby a soupisů prací</t>
  </si>
  <si>
    <t>3.0</t>
  </si>
  <si>
    <t>ZAMOK</t>
  </si>
  <si>
    <t>False</t>
  </si>
  <si>
    <t>{035da33b-1013-4fee-830e-c364125e70a4}</t>
  </si>
  <si>
    <t>0,01</t>
  </si>
  <si>
    <t>21</t>
  </si>
  <si>
    <t>15</t>
  </si>
  <si>
    <t>REKAPITULACE STAVBY</t>
  </si>
  <si>
    <t>v ---  níže se nacházejí doplnkové a pomocné údaje k sestavám  --- v</t>
  </si>
  <si>
    <t>Návod na vyplnění</t>
  </si>
  <si>
    <t>0,001</t>
  </si>
  <si>
    <t>Kód:</t>
  </si>
  <si>
    <t>S-14-014_DPS_nedotr2</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</si>
  <si>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</si>
  <si>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</si>
  <si>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Rekonstrukce objektu Tyršova 423_14, Trmice_r2019</t>
  </si>
  <si>
    <t>0,1</t>
  </si>
  <si>
    <t>KSO:</t>
  </si>
  <si>
    <t/>
  </si>
  <si>
    <t>CC-CZ:</t>
  </si>
  <si>
    <t>1</t>
  </si>
  <si>
    <t>Místo:</t>
  </si>
  <si>
    <t xml:space="preserve"> </t>
  </si>
  <si>
    <t>Datum:</t>
  </si>
  <si>
    <t>7. 11. 2014</t>
  </si>
  <si>
    <t>10</t>
  </si>
  <si>
    <t>100</t>
  </si>
  <si>
    <t>Zadavatel:</t>
  </si>
  <si>
    <t>IČ:</t>
  </si>
  <si>
    <t>674010</t>
  </si>
  <si>
    <t>Městský úřad Trmice</t>
  </si>
  <si>
    <t>DIČ:</t>
  </si>
  <si>
    <t>CZ674010</t>
  </si>
  <si>
    <t>Uchazeč:</t>
  </si>
  <si>
    <t>Projektant:</t>
  </si>
  <si>
    <t>27305350</t>
  </si>
  <si>
    <t>SPECTA, s.r.o.</t>
  </si>
  <si>
    <t>CZ27305350</t>
  </si>
  <si>
    <t>True</t>
  </si>
  <si>
    <t>Poznámka:</t>
  </si>
  <si>
    <t>Soupis prací je sestaven za využití položek Cenové soustavy ÚRS - CÚ 2017/I. Cenové a technické podmínky položek Cenové soustavy ÚRS, které nejsou uvedeny v soupisu prací (tzv. úvodní části katalogů) jsou neomezeně dálkově k dispozici na www.cs-urs.cz. Položky soupisu prací, které nemají ve sloupci "Cenová soustava" uveden žádný údaj, nepochází z Cenové soustavy ÚRS. Pokud je v zadávací dokumentaci, PD nebo v soupisu prací použit nějaký přímý či nepřímý odkaz na dodavatele nebo výrobky, nebo na patenty na vynálezy, užitné vzory, průmyslové vzory, ochranné známky nebo označení původu, zadavatel tímto výslovně umožňuje pro plnění této veřejné zakázky použít i jiné rovnocenné řešení.</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</si>
  <si>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</si>
  <si>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</si>
  <si>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</si>
  <si>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</si>
  <si>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</si>
  <si>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</si>
  <si>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</si>
  <si>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</si>
  <si>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</si>
  <si>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</si>
  <si>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</si>
  <si>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</si>
  <si>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</si>
  <si>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</si>
  <si>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</si>
  <si>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</si>
  <si>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</si>
  <si>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</si>
  <si>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</si>
  <si>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</si>
  <si>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</si>
  <si>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</si>
  <si>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</si>
  <si>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</si>
  <si>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</si>
  <si>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</si>
  <si>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</si>
  <si>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</si>
  <si>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</si>
  <si>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</si>
  <si>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</si>
  <si>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</si>
  <si>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</si>
  <si>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</si>
  <si>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</si>
  <si>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</si>
  <si>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</si>
  <si>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</si>
  <si>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Rekonstrukce objektu Tyršova 423_14, Trmice</t>
  </si>
  <si>
    <t>STA</t>
  </si>
  <si>
    <t>{e046fe48-d3f2-42b2-b312-9acdbfee24c4}</t>
  </si>
  <si>
    <t>/</t>
  </si>
  <si>
    <t>99</t>
  </si>
  <si>
    <t>Vedlejší a ostatní náklady</t>
  </si>
  <si>
    <t>Soupis</t>
  </si>
  <si>
    <t>2</t>
  </si>
  <si>
    <t>{ccf7e672-0f9e-4488-9791-5cf7e9c3c39c}</t>
  </si>
  <si>
    <t>D.1.1</t>
  </si>
  <si>
    <t>Architektonicko-stavební řešení</t>
  </si>
  <si>
    <t>{3080ffe4-d33c-4386-9cf6-68aca0f0bcbe}</t>
  </si>
  <si>
    <t>D.1.4.2</t>
  </si>
  <si>
    <t>Zařízení vzduchotechniky</t>
  </si>
  <si>
    <t>{8398d919-6138-4b48-b05a-c59dbc28e270}</t>
  </si>
  <si>
    <t>D.1.4.3</t>
  </si>
  <si>
    <t>Zařízení zdravotně technických instalací</t>
  </si>
  <si>
    <t>{73d11265-20e7-4b5f-aa18-431befdcb1ba}</t>
  </si>
  <si>
    <t>D.1.4.4</t>
  </si>
  <si>
    <t>Zařízení silnoproudé a slaboproudé elektrotechniky</t>
  </si>
  <si>
    <t>{78c957d2-9efe-4234-8683-b88a56653c92}</t>
  </si>
  <si>
    <t>3</t>
  </si>
  <si>
    <t>Dvůr - stavební úpravy</t>
  </si>
  <si>
    <t>{dd3cf1ec-d149-46cb-b892-7f3e92faadb3}</t>
  </si>
  <si>
    <t>1) Krycí list soupisu</t>
  </si>
  <si>
    <t>2) Rekapitulace</t>
  </si>
  <si>
    <t>3) Soupis prací</t>
  </si>
  <si>
    <t>Zpět na list:</t>
  </si>
  <si>
    <t>Rekapitulace stavby</t>
  </si>
  <si>
    <t>KRYCÍ LIST SOUPISU</t>
  </si>
  <si>
    <t>Objekt:</t>
  </si>
  <si>
    <t>1 - Rekonstrukce objektu Tyršova 423_14, Trmice</t>
  </si>
  <si>
    <t>Soupis:</t>
  </si>
  <si>
    <t>99 - Vedlejší a ostatní náklady</t>
  </si>
  <si>
    <t>Trmice</t>
  </si>
  <si>
    <t>REKAPITULACE ČLENĚNÍ SOUPISU PRACÍ</t>
  </si>
  <si>
    <t>Kód dílu - Popis</t>
  </si>
  <si>
    <t>Cena celkem [CZK]</t>
  </si>
  <si>
    <t>Náklady soupisu celkem</t>
  </si>
  <si>
    <t>-1</t>
  </si>
  <si>
    <t>VRN - Vedlejší rozpočtové náklady</t>
  </si>
  <si>
    <t xml:space="preserve">    VRN3 - Zařízení staveniště</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</si>
  <si>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</si>
  <si>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</si>
  <si>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</si>
  <si>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</si>
  <si>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</si>
  <si>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</si>
  <si>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</si>
  <si>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</si>
  <si>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</si>
  <si>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</si>
  <si>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</si>
  <si>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</si>
  <si>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</si>
  <si>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</si>
  <si>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VRN</t>
  </si>
  <si>
    <t>Vedlejší rozpočtové náklady</t>
  </si>
  <si>
    <t>5</t>
  </si>
  <si>
    <t>ROZPOCET</t>
  </si>
  <si>
    <t>VRN3</t>
  </si>
  <si>
    <t>Zařízení staveniště</t>
  </si>
  <si>
    <t>K</t>
  </si>
  <si>
    <t>030001000</t>
  </si>
  <si>
    <t>Základní rozdělení průvodních činností a nákladů zařízení staveniště</t>
  </si>
  <si>
    <t>Kč</t>
  </si>
  <si>
    <t>CS ÚRS 2014 01</t>
  </si>
  <si>
    <t>1024</t>
  </si>
  <si>
    <t>1261099863</t>
  </si>
  <si>
    <t>P</t>
  </si>
  <si>
    <t>Poznámka k položce:
zřízení skladu materiálu, výstražné osvětlení lešení, dopravní značení</t>
  </si>
  <si>
    <t>D.1.1 - Architektonicko-stavební řešení</t>
  </si>
  <si>
    <t>HSV - Práce a dodávky HSV</t>
  </si>
  <si>
    <t xml:space="preserve">    3 - Svislé a kompletní konstrukce</t>
  </si>
  <si>
    <t xml:space="preserve">    31 - Zdi podpěrné a volné</t>
  </si>
  <si>
    <t xml:space="preserve">    4 - Vodorovné konstrukce</t>
  </si>
  <si>
    <t xml:space="preserve">    5 - Komunikace</t>
  </si>
  <si>
    <t xml:space="preserve">    6 - Úpravy povrchů, podlahy a osazování výplní</t>
  </si>
  <si>
    <t xml:space="preserve">    9 - Ostatní konstrukce a práce-bourání</t>
  </si>
  <si>
    <t xml:space="preserve">    997 - Přesun sutě</t>
  </si>
  <si>
    <t xml:space="preserve">    998 - Přesun hmot</t>
  </si>
  <si>
    <t>PSV - Práce a dodávky PSV</t>
  </si>
  <si>
    <t xml:space="preserve">    711 - Izolace proti vodě, vlhkosti a plynům</t>
  </si>
  <si>
    <t xml:space="preserve">    713 - Izolace tepelné</t>
  </si>
  <si>
    <t xml:space="preserve">    725 - Zdravotechnika - zařizovací předměty</t>
  </si>
  <si>
    <t xml:space="preserve">    728 - Vybavení interiéru</t>
  </si>
  <si>
    <t xml:space="preserve">    762 - Konstrukce tesařské</t>
  </si>
  <si>
    <t xml:space="preserve">    763 - Konstrukce suché výstavby</t>
  </si>
  <si>
    <t xml:space="preserve">    764 - Konstrukce klempířské</t>
  </si>
  <si>
    <t xml:space="preserve">    765 - Konstrukce pokrývačské</t>
  </si>
  <si>
    <t xml:space="preserve">    766 - Konstrukce truhlářské</t>
  </si>
  <si>
    <t xml:space="preserve">    767 - Konstrukce zámečnické</t>
  </si>
  <si>
    <t xml:space="preserve">    771 - Podlahy z dlaždic</t>
  </si>
  <si>
    <t xml:space="preserve">    775 - Podlahy skládané (parkety, vlysy, lamely aj.)</t>
  </si>
  <si>
    <t xml:space="preserve">    776 - Podlahy povlakové</t>
  </si>
  <si>
    <t xml:space="preserve">    777 - Podlahy lité</t>
  </si>
  <si>
    <t xml:space="preserve">    781 - Dokončovací práce - obklady keramické</t>
  </si>
  <si>
    <t xml:space="preserve">    783 - Dokončovací práce - nátěry</t>
  </si>
  <si>
    <t xml:space="preserve">    784 - Dokončovací práce - malby a tapety</t>
  </si>
  <si>
    <t>HSV</t>
  </si>
  <si>
    <t>Práce a dodávky HSV</t>
  </si>
  <si>
    <t>Svislé a kompletní konstrukce</t>
  </si>
  <si>
    <t>317142221</t>
  </si>
  <si>
    <t>Překlady nenosné prefabrikované z pórobetonu osazené do tenkého maltového lože, v příčkách přímé, světlost otvoru do 1010 mm tl. 100 mm</t>
  </si>
  <si>
    <t>kus</t>
  </si>
  <si>
    <t>4</t>
  </si>
  <si>
    <t>972531317</t>
  </si>
  <si>
    <t>PSC</t>
  </si>
  <si>
    <t xml:space="preserve">Poznámka k souboru cen:_x000D_
1. V cenách jsou započteny náklady na dodání a uložení překladu, včetně podmazání ložné plochy tenkovrstvou maltou. </t>
  </si>
  <si>
    <t>VV</t>
  </si>
  <si>
    <t>"dle TZ a výkresů"</t>
  </si>
  <si>
    <t>"1.NP"</t>
  </si>
  <si>
    <t>"700"     2</t>
  </si>
  <si>
    <t>"800"     2</t>
  </si>
  <si>
    <t>"900"     1</t>
  </si>
  <si>
    <t>Mezisoučet</t>
  </si>
  <si>
    <t>"2.NP"</t>
  </si>
  <si>
    <t>"3.NP"</t>
  </si>
  <si>
    <t>"4.NP"</t>
  </si>
  <si>
    <t>Součet</t>
  </si>
  <si>
    <t>317234410</t>
  </si>
  <si>
    <t>Vyzdívka mezi nosníky cihlami pálenými na maltu cementovou</t>
  </si>
  <si>
    <t>m3</t>
  </si>
  <si>
    <t>1666488222</t>
  </si>
  <si>
    <t xml:space="preserve">Poznámka k souboru cen:_x000D_
1. Cenu lze použít i pro nadezdívku nad nosníky pro jejich osazení (uklínování zdiva). 2. Množství jednotek se určuje v m3 objemu vyzdívky jako součin světlosti neomítnutého otvoru; šířky (rovné tloušťce neomítnuté zdi zmenšené o tloušťku svislého plentování přírub) a výšky nosníku. 3. Plentování ocelových válcovaných nosníků jednostranné cihlami se oceňuje cenami 346 24-4381 až -4384, katalogu 801-1 Budovy a haly-zděné a monolitické. </t>
  </si>
  <si>
    <t>"3xI100-750"     0,75*0,65*0,15</t>
  </si>
  <si>
    <t>"3xI100-1450"     1,45*0,65*0,15*2</t>
  </si>
  <si>
    <t>"3xI100-1450"     1,45*0,5*0,15*2</t>
  </si>
  <si>
    <t>"3xI100-750"    0,75*0,5*0,15</t>
  </si>
  <si>
    <t>"2xL60/6"     1,2*0,1*0,1</t>
  </si>
  <si>
    <t>"3xI100-750"     0,75*0,5*0,15</t>
  </si>
  <si>
    <t>317944321</t>
  </si>
  <si>
    <t>Válcované nosníky dodatečně osazované do připravených otvorů bez zazdění hlav do č. 12</t>
  </si>
  <si>
    <t>t</t>
  </si>
  <si>
    <t>-1953357466</t>
  </si>
  <si>
    <t xml:space="preserve">Poznámka k souboru cen:_x000D_
1. V cenách jsou zahrnuty náklady na dodávku a montáž válcovaných nosníků. 2. Ceny jsou určeny pouze pro ocenění konstrukce překladů nad otvory. </t>
  </si>
  <si>
    <t>"3xI100-750"     3*0,75*8,34/1000*1,1</t>
  </si>
  <si>
    <t>"3xI100-1450"     3*1,45*8,34/1000*1,05*2</t>
  </si>
  <si>
    <t>"3xI100-750"     3*0,75*8,34/1000*1,05</t>
  </si>
  <si>
    <t>"2xL60/6"     2*1,2*5,42/1000*1,05</t>
  </si>
  <si>
    <t>317944323</t>
  </si>
  <si>
    <t>Válcované nosníky dodatečně osazované do připravených otvorů bez zazdění hlav č. 14 až 22</t>
  </si>
  <si>
    <t>1342765557</t>
  </si>
  <si>
    <t>"I160"               (2,8+2,7)*17,9/1000*1,05</t>
  </si>
  <si>
    <t>342272323</t>
  </si>
  <si>
    <t>Příčky z pórobetonových přesných příčkovek hladkých, objemové hmotnosti 500 kg/m3 na tenké maltové lože, tloušťky příčky 100 mm</t>
  </si>
  <si>
    <t>m2</t>
  </si>
  <si>
    <t>955934639</t>
  </si>
  <si>
    <t>(3,0+0,6+2,8+3,1+0,6+2,6+1,1+1,2)*3,0</t>
  </si>
  <si>
    <t>-(0,7*2,0*2+0,8*2,0*3+0,9*2,0)</t>
  </si>
  <si>
    <t>(3,0+0,6+2,8+3,1+0,6+2,8)*3,0</t>
  </si>
  <si>
    <t>-(0,7*2,0*2+0,8*2,0*2)</t>
  </si>
  <si>
    <t>(1,3+0,9+2,82+2,7)*2,9</t>
  </si>
  <si>
    <t>-(0,7*2,0*2)</t>
  </si>
  <si>
    <t>6</t>
  </si>
  <si>
    <t>346244811</t>
  </si>
  <si>
    <t>Přizdívky izolační a ochranné z cihel pálených na maltu MC-10 včetně vytvoření požlábku v ohybu izolace vodorovné na svislou, se zatřenou cementovou omítkou z malty min. MC 10 tl. 20 mm pod izolaci z cihel plných dl. 290 mm, P 10 až P 20 tl. 65 mm</t>
  </si>
  <si>
    <t>4531435</t>
  </si>
  <si>
    <t xml:space="preserve">Poznámka k souboru cen:_x000D_
1. Ceny jsou určeny pro jakýkoliv způsob provádění (před provedením izolace nebo dodatečně). 2. Jeden z Příplatků (-5995 nebo -5999) k cenám 346 24 se použije vždy, neboť izolace musí být chráněna maltou z obou stran. 3. Případné pilířky zesilující ochrannou přizdívku se oceňují samostatně. </t>
  </si>
  <si>
    <t>"1.PP"</t>
  </si>
  <si>
    <t>"005"     ((4,82+3,47)*2*((1,76+2,07)/2))-(0,8*1,7+0,62*0,3)</t>
  </si>
  <si>
    <t>31</t>
  </si>
  <si>
    <t>Zdi podpěrné a volné</t>
  </si>
  <si>
    <t>7</t>
  </si>
  <si>
    <t>310237241</t>
  </si>
  <si>
    <t>Zazdívka otvorů ve zdivu nadzákladovém cihlami pálenými plochy přes 0,09 m2 do 0,25 m2, ve zdi tl. do 300 mm</t>
  </si>
  <si>
    <t>1031410887</t>
  </si>
  <si>
    <t>"005"    4</t>
  </si>
  <si>
    <t>8</t>
  </si>
  <si>
    <t>310238211</t>
  </si>
  <si>
    <t>Zazdívka otvorů ve zdivu nadzákladovém cihlami pálenými plochy přes 0,25 m2 do 1 m2 na maltu vápenocementovou</t>
  </si>
  <si>
    <t>1206486655</t>
  </si>
  <si>
    <t>"104"     (((1,44*1,68)-(0,7*1,5))*0,65)-0,1*0,175*2,48*2</t>
  </si>
  <si>
    <t>"107"     (2*0,15*2,05*0,3)+((1,89*1,68)-(1,53*1,68))*0,65</t>
  </si>
  <si>
    <t>"108"     ((1,89*1,68)-(1,53*1,68))*0,65</t>
  </si>
  <si>
    <t>"111"     (((1,44*1,68)-(0,7*1,5))*0,65)-0,1*0,175*2,48*2</t>
  </si>
  <si>
    <t>"203"     (((1,44*1,68)-(0,7*1,5))*0,5)-0,1*0,175*2,48*2</t>
  </si>
  <si>
    <t>"211"     (((1,44*1,68)-(0,7*1,5))*0,5)-0,1*0,175*2,48*2</t>
  </si>
  <si>
    <t>"206 x 207"     1,45*2,1*0,2</t>
  </si>
  <si>
    <t>"208 x 207"     0,1*2,1*0,1*2</t>
  </si>
  <si>
    <t>"204 x 206"     0,1*2,1*0,1*2</t>
  </si>
  <si>
    <t>"204 x 201"     0,1*2,1*0,1*2</t>
  </si>
  <si>
    <t>"208 x 209"     0,1*2,1*0,1*2</t>
  </si>
  <si>
    <t>"303"     (((1,44*1,68)-(0,7*1,5))*0,5)-0,1*0,175*2,48*2</t>
  </si>
  <si>
    <t>"311"     (((1,44*1,68)-(0,7*1,5))*0,5)-0,1*0,175*2,48*2</t>
  </si>
  <si>
    <t>"301 x 307"     1,0*2,1*0,2</t>
  </si>
  <si>
    <t>"304 x 306"     2,1*0,2*0,1*2</t>
  </si>
  <si>
    <t>"304 x 301"     2,1*0,1*0,1*2</t>
  </si>
  <si>
    <t>"308 x 309"     2,1*0,1*0,1*2</t>
  </si>
  <si>
    <t>"404"     (((1,44*1,68)-(0,7*1,5))*0,5)-0,1*0,175*2,48*2</t>
  </si>
  <si>
    <t>"409"     (((1,44*1,68)-(0,7*1,5))*0,5)-0,1*0,175*2,48*2</t>
  </si>
  <si>
    <t>"407 x 401"     2,1*0,1*0,1*2</t>
  </si>
  <si>
    <t>"Ostatní dozdívky - odhad"</t>
  </si>
  <si>
    <t>0,4</t>
  </si>
  <si>
    <t>Vodorovné konstrukce</t>
  </si>
  <si>
    <t>9</t>
  </si>
  <si>
    <t>411322525</t>
  </si>
  <si>
    <t>Stropy z betonu železového (bez výztuže) trámových, žebrových, kazetových nebo vložkových z tvárnic nebo z hraněných či zaoblených vln zabudovaného plechového bednění tř. C 20/25</t>
  </si>
  <si>
    <t>1043019382</t>
  </si>
  <si>
    <t>(13,2+13,66)*0,075</t>
  </si>
  <si>
    <t>(13,8+14,1)*0,075</t>
  </si>
  <si>
    <t>13,6*0,075</t>
  </si>
  <si>
    <t>411354239</t>
  </si>
  <si>
    <t>Bednění stropů ztracené ocelové žebrované ze širokých tenkostěnných ohýbaných profilů (hraněných trapézových vln), bez úpravy povrchu otevřeného podhledu, bez podpěrné konstrukce, s osazením nasucho na zdech do připravených ozubů, popř. na rovných zdech, trámech, průvlacích, do traverz -4271 s povrchem pozinkovaným, výšky vln 40 mm, tl. plechu 1,00 mm</t>
  </si>
  <si>
    <t>-594587126</t>
  </si>
  <si>
    <t xml:space="preserve">Poznámka k souboru cen:_x000D_
1. Konstrukce ocelového profilovaného bednění (ceny -4203 až -4271 za m2 půdorysu shora včetně uložení) vytváří monolitický žebrovaný strop, pro který jsou určeny ceny betonů 411 32-2121 až -2424, ceny výztuže stropů 411 36- . . , je-li předepsána u této spřažené konstrukce, a ceny podpěrné konstrukce. </t>
  </si>
  <si>
    <t>(13,2+13,66)*1,2</t>
  </si>
  <si>
    <t>(13,8+14,1)*1,2</t>
  </si>
  <si>
    <t>13,6*1,2</t>
  </si>
  <si>
    <t>11</t>
  </si>
  <si>
    <t>411362021</t>
  </si>
  <si>
    <t>Výztuž stropů prostě uložených, vetknutých, spojitých, deskových, trámových (žebrových, kazetových), s keramickými a jinými vložkami, konsolových nebo balkonových, hřibových včetně hlavic hřibových sloupů, plochých střech a pro zavěšení železobetonových podhledů ze svařovaných sítí z drátů typu KARI</t>
  </si>
  <si>
    <t>1247207492</t>
  </si>
  <si>
    <t>(13,2+13,6)*3,08/1000*1,2*1,1</t>
  </si>
  <si>
    <t>(13,8+14,1)*3,08/1000*1,2*1,1</t>
  </si>
  <si>
    <t>13,6*3,08/1000*1,2*1,1</t>
  </si>
  <si>
    <t>12</t>
  </si>
  <si>
    <t>413232211</t>
  </si>
  <si>
    <t>Zazdívka zhlaví stropních trámů nebo válcovaných nosníků pálenými cihlami válcovaných nosníků, výšky do 150 mm</t>
  </si>
  <si>
    <t>-344931235</t>
  </si>
  <si>
    <t>"3xI100-750"     3*2</t>
  </si>
  <si>
    <t>"3xI100-1450"     3*2</t>
  </si>
  <si>
    <t>"2xL60/6"         2*2</t>
  </si>
  <si>
    <t>13</t>
  </si>
  <si>
    <t>413232221</t>
  </si>
  <si>
    <t>Zazdívka zhlaví stropních trámů nebo válcovaných nosníků pálenými cihlami válcovaných nosníků, výšky přes 150 do 300 mm</t>
  </si>
  <si>
    <t>916213141</t>
  </si>
  <si>
    <t>"překlad I160"                     2*2</t>
  </si>
  <si>
    <t>"podlaha"                            8*2</t>
  </si>
  <si>
    <t>"podlaha"                           8*2</t>
  </si>
  <si>
    <t>"podlaha"                           4*2</t>
  </si>
  <si>
    <t>14</t>
  </si>
  <si>
    <t>413941123</t>
  </si>
  <si>
    <t>Osazování ocelových válcových nosníků ve stropech I nebo IE nebo U nebo UE nebo L č. 14 až 22 nebo výšky do 220 mm</t>
  </si>
  <si>
    <t>-603272029</t>
  </si>
  <si>
    <t xml:space="preserve">Poznámka k souboru cen:_x000D_
1. Ceny jsou určeny pro zednické osazování na cementovou maltu (min. MC-15). 2. Dodávka ocelových nosníků se oceňuje ve specifikaci. 3. Ztratné lze dohodnout ve směrné výši 8 % na krytí nákladů na řezání příslušných délek z hutních délek nosníků a na zbytkový odpad (prořez). </t>
  </si>
  <si>
    <t>"podlaha"                            4*4,825*21,9/1000</t>
  </si>
  <si>
    <t>"podlaha"                            4*4,75*21,9/1000</t>
  </si>
  <si>
    <t>"podlaha"                           4*4,85*21,9/1000</t>
  </si>
  <si>
    <t>"podlaha"                           4*4,95*21,9/1000</t>
  </si>
  <si>
    <t>M</t>
  </si>
  <si>
    <t>134809100</t>
  </si>
  <si>
    <t>tyče ocelové hrubé průřezu I nad 160 mm jakost oceli S 235 JR   (11 375) označení průřezu    180</t>
  </si>
  <si>
    <t>1136374455</t>
  </si>
  <si>
    <t>Poznámka k položce:
Hmotnost: 21,9 kg/m</t>
  </si>
  <si>
    <t>"podlaha"                            4*4,825*21,9/1000*1,05</t>
  </si>
  <si>
    <t>"podlaha"                            4*4,75*21,9/1000*1,05</t>
  </si>
  <si>
    <t>"podlaha"                           4*4,85*21,9/1000*1,05</t>
  </si>
  <si>
    <t>"podlaha"                           4*4,95*21,9/1000*1,05</t>
  </si>
  <si>
    <t>Komunikace</t>
  </si>
  <si>
    <t>16</t>
  </si>
  <si>
    <t>596811220</t>
  </si>
  <si>
    <t>Kladení dlažby z betonových nebo kameninových dlaždic komunikací pro pěší s vyplněním spár a se smetením přebytečného materiálu na vzdálenost do 3 m s ložem z kameniva těženého tl. do 30 mm velikosti dlaždic přes 0,09 m2 do 0,25 m2, pro plochy do 50 m2</t>
  </si>
  <si>
    <t>-240730124</t>
  </si>
  <si>
    <t xml:space="preserve">Poznámka k souboru cen:_x000D_
1. V cenách jsou započteny i náklady na dodání hmot pro lože a na dodání materiálu pro výplň spár. 2. V cenách nejsou započteny náklady na dodání dlaždic, které se oceňují ve specifikaci; ztratné lze dohodnout u plochy a) do 100 m2 ve výši 3 %, b) přes 100 do 300 m2 ve výši 2 %, c) přes 300 m2 ve výši 1 %. 3. Část lože přesahující tloušťku 30 mm se oceňuje cenami souboru cen 451 . . -9 . Příplatek za každých dalších 10 mm tloušťky podkladu nebo lože. </t>
  </si>
  <si>
    <t>"S2"</t>
  </si>
  <si>
    <t>"001"     4,38</t>
  </si>
  <si>
    <t>"002"     11,54</t>
  </si>
  <si>
    <t>"003"     16,49</t>
  </si>
  <si>
    <t>"004"     6,04</t>
  </si>
  <si>
    <t>"006"     11,37</t>
  </si>
  <si>
    <t>17</t>
  </si>
  <si>
    <t>592457040</t>
  </si>
  <si>
    <t>dlaždice betonové dlažba desková betonová dlažba plošná - tryskaná 40 x 40 x 4cm, šedá</t>
  </si>
  <si>
    <t>148070620</t>
  </si>
  <si>
    <t>Poznámka k položce:
Spotřeba: 6,25 kus/m2
PŘÍRODNÍ 40x400x400, dvouvrstvá betonová</t>
  </si>
  <si>
    <t>49,82*1,03 'Přepočtené koeficientem množství</t>
  </si>
  <si>
    <t>Úpravy povrchů, podlahy a osazování výplní</t>
  </si>
  <si>
    <t>18</t>
  </si>
  <si>
    <t>612142001</t>
  </si>
  <si>
    <t>Potažení vnitřních ploch pletivem v ploše nebo pruzích, na plném podkladu sklovláknitým vtlačením do tmelu stěn</t>
  </si>
  <si>
    <t>-55469623</t>
  </si>
  <si>
    <t xml:space="preserve">Poznámka k souboru cen:_x000D_
1. V cenách -2001 jsou započteny i náklady na tmel. </t>
  </si>
  <si>
    <t>(3,0+0,6+2,8+3,1+0,6+2,6+1,1+1,2)*3,0*2</t>
  </si>
  <si>
    <t>-(0,7*2,0*2+0,8*2,0*3+0,9*2,0)*2</t>
  </si>
  <si>
    <t>(3,0+0,6+2,8+3,1+0,6+2,8)*3,0*2</t>
  </si>
  <si>
    <t>-(0,7*2,0*2+0,8*2,0*2)*2</t>
  </si>
  <si>
    <t>(1,3+0,9+2,82+2,7)*2,9*2</t>
  </si>
  <si>
    <t>-(0,7*2,0*2)*2</t>
  </si>
  <si>
    <t>19</t>
  </si>
  <si>
    <t>612142012</t>
  </si>
  <si>
    <t>Potažení vnitřních ploch pletivem v ploše nebo pruzích, na plném podkladu rabicovým provizorním přichycením stěn</t>
  </si>
  <si>
    <t>1936074053</t>
  </si>
  <si>
    <t>"pod izolaci"</t>
  </si>
  <si>
    <t>"005"     (16,57+1,5)*2,05</t>
  </si>
  <si>
    <t>20</t>
  </si>
  <si>
    <t>612311131</t>
  </si>
  <si>
    <t>Omítka vápenná vnitřních ploch nanášená ručně jednovrstvá štuková, tloušťky do 3 mm svislých konstrukcí stěn</t>
  </si>
  <si>
    <t>805206127</t>
  </si>
  <si>
    <t>"101"     12,42*2,6</t>
  </si>
  <si>
    <t>"102"     24,00*2,6</t>
  </si>
  <si>
    <t>"103"     4,42*2,6</t>
  </si>
  <si>
    <t>"104"     9,6*2,6</t>
  </si>
  <si>
    <t>"105"     7,8*2,6</t>
  </si>
  <si>
    <t>"106"     7,9*2,6</t>
  </si>
  <si>
    <t>"107"     17,4*2,6</t>
  </si>
  <si>
    <t>"108"     17,4*2,6</t>
  </si>
  <si>
    <t>"109"     7,8*2,6</t>
  </si>
  <si>
    <t>"110"     7,9*2,6</t>
  </si>
  <si>
    <t>"111"     9,6*2,6</t>
  </si>
  <si>
    <t>"201"     23,7*2,6</t>
  </si>
  <si>
    <t>"202"     4,5*2,6</t>
  </si>
  <si>
    <t>"203"     9,6*2,6</t>
  </si>
  <si>
    <t>"204"     7,8*2,6</t>
  </si>
  <si>
    <t>"205"     7,9*2,6</t>
  </si>
  <si>
    <t>"206"     16,6*2,6</t>
  </si>
  <si>
    <t>"207"     15,8*2,6</t>
  </si>
  <si>
    <t>"208"     16,6*2,6</t>
  </si>
  <si>
    <t>"209"     7,8*2,6</t>
  </si>
  <si>
    <t>"210"     7,9*2,6</t>
  </si>
  <si>
    <t>"211"     9,6*2,6</t>
  </si>
  <si>
    <t>"301"     23,7*2,6</t>
  </si>
  <si>
    <t>"302"     4,5*2,6</t>
  </si>
  <si>
    <t>"303"     9,6*2,6</t>
  </si>
  <si>
    <t>"304"     7,8*2,6</t>
  </si>
  <si>
    <t>"305"     7,9*2,6</t>
  </si>
  <si>
    <t>"306"     16,6*2,6</t>
  </si>
  <si>
    <t>"307"     15,8*2,6</t>
  </si>
  <si>
    <t>"308"     16,6*2,6</t>
  </si>
  <si>
    <t>"309"     7,8*2,6</t>
  </si>
  <si>
    <t>"310"     7,9*2,6</t>
  </si>
  <si>
    <t>"311"     9,6*2,6</t>
  </si>
  <si>
    <t>"401"     13,4*2,90</t>
  </si>
  <si>
    <t>"402"     9,1*2,90</t>
  </si>
  <si>
    <t>"403"     4,5*2,90</t>
  </si>
  <si>
    <t>"404"     15,7*2,90</t>
  </si>
  <si>
    <t>"405"     8,9*2,90</t>
  </si>
  <si>
    <t>"406"     16,6*2,90</t>
  </si>
  <si>
    <t>"407"     15,6*2,90</t>
  </si>
  <si>
    <t>"408"     16,7*2,90</t>
  </si>
  <si>
    <t>"409"     15,3*2,90</t>
  </si>
  <si>
    <t>"odpočet - obklady"</t>
  </si>
  <si>
    <t>-157,18</t>
  </si>
  <si>
    <t>612321121</t>
  </si>
  <si>
    <t>Omítka vápenocementová vnitřních ploch nanášená ručně jednovrstvá, tloušťky do 10 mm hladká svislých konstrukcí stěn</t>
  </si>
  <si>
    <t>-92997798</t>
  </si>
  <si>
    <t xml:space="preserve">Poznámka k souboru cen:_x000D_
1. V případě dvou a vícevrstvých omítek se spodní jádrová omítka oceňuje cenou pro hrubou zatřenou omítku tloušťky do 10 mm, větší tloušťky se oceňují příplatkem. 2. Omítky stropních konstrukcí nanášené na pletivo se oceňují cenami omítek žebrových stropů nebo osamělých trámů. 3. Podkladní a spojovací vrstvy se oceňují cenami souboru cen 61.13 této části katalogu. </t>
  </si>
  <si>
    <t>"tl. 100mm"</t>
  </si>
  <si>
    <t>(3,1+2,6+1,4+3,0+2,6+1,4)*3,0*2</t>
  </si>
  <si>
    <t>(2,9+1,3+1,0+2,1)*2,9*2</t>
  </si>
  <si>
    <t>"zazdívky"</t>
  </si>
  <si>
    <t>"104"     (1,93-1,05)*2</t>
  </si>
  <si>
    <t>"107"     (3,16-2,55)*2</t>
  </si>
  <si>
    <t>"108"     (3,16-2,55)*2</t>
  </si>
  <si>
    <t>"111"     (1,93-1,05)*2</t>
  </si>
  <si>
    <t>"105 x 107"     ((1,17*2,2)-(0,91*2,05))*2</t>
  </si>
  <si>
    <t>"203"     (1,93-1,05)*2</t>
  </si>
  <si>
    <t>"211"     (1,93-1,05)*2</t>
  </si>
  <si>
    <t>"303"     (1,93-1,05)*2</t>
  </si>
  <si>
    <t>"311"     (1,93-1,05)*2</t>
  </si>
  <si>
    <t>"301 x 307"     1,0*2,1*2</t>
  </si>
  <si>
    <t>"404"     (1,93-1,05)*2</t>
  </si>
  <si>
    <t>"409"     (1,93-1,05)*2</t>
  </si>
  <si>
    <t>22</t>
  </si>
  <si>
    <t>612325411</t>
  </si>
  <si>
    <t>Oprava vápenocementové nebo vápenné omítky vnitřních ploch hladké, tloušťky do 20 mm stěn, v rozsahu opravované plochy do 10%</t>
  </si>
  <si>
    <t>558683683</t>
  </si>
  <si>
    <t xml:space="preserve">Poznámka k souboru cen:_x000D_
1. Pro ocenění opravy omítek plochy do 1 m2 se použijí ceny souboru cen 61. 32-52.. Vápenocementová nebo vápenná omítka jednotlivých malých ploch. </t>
  </si>
  <si>
    <t>"001"     18,22*2,05</t>
  </si>
  <si>
    <t>"002"     13,85*2,05</t>
  </si>
  <si>
    <t>"003"     16,5*2,05</t>
  </si>
  <si>
    <t>"004"     12,2*2,05</t>
  </si>
  <si>
    <t>"005"     16,6*2,05</t>
  </si>
  <si>
    <t>"006"     13,8*2,05</t>
  </si>
  <si>
    <t>"101"     12,5*2,90</t>
  </si>
  <si>
    <t>"102"     23,3*2,90</t>
  </si>
  <si>
    <t>"103"     4,5*2,90</t>
  </si>
  <si>
    <t>"104"     6,3*2,90</t>
  </si>
  <si>
    <t>"105"     14,6*2,90</t>
  </si>
  <si>
    <t>"106"     17,4*2,90</t>
  </si>
  <si>
    <t>"107"     17,4*2,90</t>
  </si>
  <si>
    <t>"108"     14,7*2,90</t>
  </si>
  <si>
    <t>"201"     23,7*2,90</t>
  </si>
  <si>
    <t>"202"     4,5*2,90</t>
  </si>
  <si>
    <t>"203"     4,1*2,90</t>
  </si>
  <si>
    <t>"204"     6,5*2,90</t>
  </si>
  <si>
    <t>"205"     14,5*2,90</t>
  </si>
  <si>
    <t>"206"     16,6*2,90</t>
  </si>
  <si>
    <t>"207"     15,2*2,90</t>
  </si>
  <si>
    <t>"208"     16,6*2,90</t>
  </si>
  <si>
    <t>"209"     15,1*2,90</t>
  </si>
  <si>
    <t>"301"     23,0*2,90</t>
  </si>
  <si>
    <t>"302"     4,6*2,90</t>
  </si>
  <si>
    <t>"303"     15,2*2,90</t>
  </si>
  <si>
    <t>"304"     16,6*2,90</t>
  </si>
  <si>
    <t>"305"     15,5*2,90</t>
  </si>
  <si>
    <t>"306"     16,6*2,90</t>
  </si>
  <si>
    <t>"307"     15,3*2,90</t>
  </si>
  <si>
    <t>23</t>
  </si>
  <si>
    <t>612331111</t>
  </si>
  <si>
    <t>Omítka cementová vnitřních ploch nanášená ručně jednovrstvá, tloušťky do 10 mm hrubá zatřená svislých konstrukcí stěn</t>
  </si>
  <si>
    <t>-1125310403</t>
  </si>
  <si>
    <t>24</t>
  </si>
  <si>
    <t>619995001</t>
  </si>
  <si>
    <t>Začištění omítek (s dodáním hmot) kolem oken, dveří, podlah, obkladů apod.</t>
  </si>
  <si>
    <t>m</t>
  </si>
  <si>
    <t>-512164635</t>
  </si>
  <si>
    <t xml:space="preserve">Poznámka k souboru cen:_x000D_
1. Cenu -5001 lze použít pouze v případě provádění opravy nebo osazování nových oken, dveří, obkladů, podlah apod.; nelze ji použít v případech provádění opravy omítek nebo nové omítky v celé ploše. </t>
  </si>
  <si>
    <t>"okna"</t>
  </si>
  <si>
    <t>(0,7+1,68)*2*2*8</t>
  </si>
  <si>
    <t>(1,53+1,68)*2*2*2</t>
  </si>
  <si>
    <t>"dveře"</t>
  </si>
  <si>
    <t>(0,7+2,0*2)*2*10</t>
  </si>
  <si>
    <t>(0,8+2,0*2)*2*20</t>
  </si>
  <si>
    <t>(0,9+2,0*2)*2*1</t>
  </si>
  <si>
    <t>25</t>
  </si>
  <si>
    <t>631311115</t>
  </si>
  <si>
    <t>Mazanina z betonu prostého tl. přes 50 do 80 mm tř. C 20/25</t>
  </si>
  <si>
    <t>1754737005</t>
  </si>
  <si>
    <t xml:space="preserve">Poznámka k souboru cen:_x000D_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 2. Pro mazaniny tlouštěk větších než 240 mm jsou určeny: a) pro mazaniny ukládané na zeminu (v halách apod.) ceny souborů cen 27* 31- Základy z betonu prostého a 27* 32 - Základy z betonu železového, b) pro mazaniny v nadzemních podlažích ceny souboru cen 411 31- . . Beton kleneb. 3. Ceny lze použít i pro betonový okapový chodníček budovy (včetně tvarování rigolového žlábku) v příslušných tloušťkách. Jeho podloží se oceňuje samostatně. 4. V ceně jsou započteny i náklady na: a) základní stržení povrchu mazaniny s urovnáním vibrační lištou nebo dřevěným hladítkem, b) vytvoření dilatačních spár v mazanině bez zaplnění. </t>
  </si>
  <si>
    <t>"S1"</t>
  </si>
  <si>
    <t>"005"     16,70*0,05</t>
  </si>
  <si>
    <t>"S4 + S5"</t>
  </si>
  <si>
    <t>"104"     5,56*0,05</t>
  </si>
  <si>
    <t>"105"     3,82*0,05</t>
  </si>
  <si>
    <t>"106"     3,40*0,05</t>
  </si>
  <si>
    <t>"107"     18,60*0,05</t>
  </si>
  <si>
    <t>"108"     18,10*0,05</t>
  </si>
  <si>
    <t>"109"     4,37*0,05</t>
  </si>
  <si>
    <t>"110"     3,37*0,05</t>
  </si>
  <si>
    <t>"111"     5,67*0,05</t>
  </si>
  <si>
    <t>26</t>
  </si>
  <si>
    <t>631311121</t>
  </si>
  <si>
    <t>Doplnění dosavadních mazanin prostým betonem s dodáním hmot, bez potěru, plochy jednotlivě do 1 m2 a tl. do 80 mm</t>
  </si>
  <si>
    <t>1285806455</t>
  </si>
  <si>
    <t>"103"     1,21*0,06</t>
  </si>
  <si>
    <t>"202"     1,28*0,06</t>
  </si>
  <si>
    <t>"302"     1,30*0,06</t>
  </si>
  <si>
    <t>"402"     1,31*0,06</t>
  </si>
  <si>
    <t>27</t>
  </si>
  <si>
    <t>631311135</t>
  </si>
  <si>
    <t>Mazanina z betonu prostého tl. přes 120 do 240 mm tř. C 20/25</t>
  </si>
  <si>
    <t>4482774</t>
  </si>
  <si>
    <t>"005"     16,70*0,15*1,1</t>
  </si>
  <si>
    <t>28</t>
  </si>
  <si>
    <t>631342232</t>
  </si>
  <si>
    <t>Cementová litá pěna – pěnobeton tl. přes 120 do 240 mm, objemové hmotnosti 600 kg/m3</t>
  </si>
  <si>
    <t>375924908</t>
  </si>
  <si>
    <t xml:space="preserve">Poznámka k souboru cen:_x000D_
1. Ceny jsou určeny pro výplňové, vyrovnávací a tepelně–izolační vrstvy podlah a spádové vrstvy plochých střech. </t>
  </si>
  <si>
    <t>"104"     5,56*0,20</t>
  </si>
  <si>
    <t>"105"     3,82*0,20</t>
  </si>
  <si>
    <t>"106"     3,40*0,20</t>
  </si>
  <si>
    <t>"107"     18,60*0,20</t>
  </si>
  <si>
    <t>"108"     18,10*0,20</t>
  </si>
  <si>
    <t>"109"     4,37*0,20</t>
  </si>
  <si>
    <t>"110"     3,37*0,20</t>
  </si>
  <si>
    <t>"111"     5,67*0,20</t>
  </si>
  <si>
    <t>29</t>
  </si>
  <si>
    <t>631362021</t>
  </si>
  <si>
    <t>Výztuž mazanin ze svařovaných sítí z drátů typu KARI</t>
  </si>
  <si>
    <t>-1585451079</t>
  </si>
  <si>
    <t>"005"     1,1*16,70*4,44/1000*1,15</t>
  </si>
  <si>
    <t>"104-111"     62,89*4,44/1000*1,15</t>
  </si>
  <si>
    <t>30</t>
  </si>
  <si>
    <t>632441114</t>
  </si>
  <si>
    <t>Potěr anhydritový samonivelační ze suchých směsí tlouštky přes 40 do 50 mm</t>
  </si>
  <si>
    <t>-1720580837</t>
  </si>
  <si>
    <t xml:space="preserve">Poznámka k souboru cen:_x000D_
1. Ceny jsou určeny pro samonivelační anhydritový potěr na stropech jako podklad pod, izolaci pod podlahové konstrukce apod., na mazaninách jen jako podklad pod izolaci proti vodě. </t>
  </si>
  <si>
    <t>"S7a"</t>
  </si>
  <si>
    <t>"205"   3,39</t>
  </si>
  <si>
    <t>"210"   3,15</t>
  </si>
  <si>
    <t>"305"   3,57</t>
  </si>
  <si>
    <t>"310"   3,55</t>
  </si>
  <si>
    <t>"404"   8,41</t>
  </si>
  <si>
    <t>"S7b"</t>
  </si>
  <si>
    <t>"203"   5,49</t>
  </si>
  <si>
    <t>"204"   3,94</t>
  </si>
  <si>
    <t>"209"   4,21</t>
  </si>
  <si>
    <t>"211"   5,67</t>
  </si>
  <si>
    <t>"303"   5,49</t>
  </si>
  <si>
    <t>"304"   4,30</t>
  </si>
  <si>
    <t>"309"   4,45</t>
  </si>
  <si>
    <t>"311"   5,60</t>
  </si>
  <si>
    <t>635111215</t>
  </si>
  <si>
    <t>Násyp ze štěrkopísku, písku nebo kameniva pod podlahy se zhutněním ze štěrkopísku</t>
  </si>
  <si>
    <t>-1859511229</t>
  </si>
  <si>
    <t xml:space="preserve">Poznámka k souboru cen:_x000D_
1. Ceny jsou určeny pro násyp vodorovný nebo ve spádu pod podlahy, mazaniny, dlažby a pro násypy na plochých střechách. </t>
  </si>
  <si>
    <t>"005"     16,70*0,15</t>
  </si>
  <si>
    <t>32</t>
  </si>
  <si>
    <t>635111241</t>
  </si>
  <si>
    <t>Násyp ze štěrkopísku, písku nebo kameniva pod podlahy se zhutněním z kameniva hrubého 8-16</t>
  </si>
  <si>
    <t>2080895955</t>
  </si>
  <si>
    <t>"001"     4,38*0,15</t>
  </si>
  <si>
    <t>"002"     11,54*0,15</t>
  </si>
  <si>
    <t>"003"     16,49*0,15</t>
  </si>
  <si>
    <t>"004"     6,04*0,15</t>
  </si>
  <si>
    <t>"006"     11,37*0,15</t>
  </si>
  <si>
    <t>33</t>
  </si>
  <si>
    <t>642944121</t>
  </si>
  <si>
    <t>Osazení ocelových dveřních zárubní lisovaných nebo z úhelníků dodatečně s vybetonováním prahu, plochy do 2,5 m2</t>
  </si>
  <si>
    <t>189975055</t>
  </si>
  <si>
    <t xml:space="preserve">Poznámka k souboru cen:_x000D_
1. V cenách nejsou započteny náklady na dodání zárubní, tyto se oceňují ve specifikaci. </t>
  </si>
  <si>
    <t>12+20+1+1</t>
  </si>
  <si>
    <t>34</t>
  </si>
  <si>
    <t>553311150</t>
  </si>
  <si>
    <t>zárubně kovové zárubně ocelové pro zdění H 110 700 L/P</t>
  </si>
  <si>
    <t>-137130135</t>
  </si>
  <si>
    <t>"10/T"     4</t>
  </si>
  <si>
    <t>"10a/T"     3</t>
  </si>
  <si>
    <t>"15/T"     5</t>
  </si>
  <si>
    <t>35</t>
  </si>
  <si>
    <t>553311170</t>
  </si>
  <si>
    <t>zárubně kovové zárubně ocelové pro zdění H 110 800 L/P</t>
  </si>
  <si>
    <t>-511013017</t>
  </si>
  <si>
    <t>"11/T"     3</t>
  </si>
  <si>
    <t>"12/T"     3</t>
  </si>
  <si>
    <t>"13/T"     8</t>
  </si>
  <si>
    <t>"14/T"     6</t>
  </si>
  <si>
    <t>36</t>
  </si>
  <si>
    <t>553311190</t>
  </si>
  <si>
    <t>zárubně kovové zárubně ocelové pro zdění H 110 900 L/P</t>
  </si>
  <si>
    <t>-1570120754</t>
  </si>
  <si>
    <t>"16/T"     1</t>
  </si>
  <si>
    <t>37</t>
  </si>
  <si>
    <t>553311560</t>
  </si>
  <si>
    <t>zárubně kovové zárubně ocelové pro zdění H 160 800 L/P</t>
  </si>
  <si>
    <t>-1937577401</t>
  </si>
  <si>
    <t>"13a/T"     1</t>
  </si>
  <si>
    <t>Ostatní konstrukce a práce-bourání</t>
  </si>
  <si>
    <t>38</t>
  </si>
  <si>
    <t>949101112</t>
  </si>
  <si>
    <t>Lešení pomocné pracovní pro objekty pozemních staveb pro zatížení do 150 kg/m2, o výšce lešeňové podlahy přes 1,9 do 3,5 m</t>
  </si>
  <si>
    <t>1903788050</t>
  </si>
  <si>
    <t xml:space="preserve">Poznámka k souboru cen:_x000D_
1. V ceně jsou započteny i náklady na montáž, opotřebení a demontáž lešení. 2. V ceně nejsou započteny náklady na manipulaci s lešením; tyto jsou již zahrnuty v cenách příslušných stavebních prací. 3. Množství měrných jednotek se určuje m2 podlahové plochy, na které se práce provádí. </t>
  </si>
  <si>
    <t>"001"     7,28</t>
  </si>
  <si>
    <t>"002"     3,22</t>
  </si>
  <si>
    <t>"002a"     4,01</t>
  </si>
  <si>
    <t>"002b"     4,01</t>
  </si>
  <si>
    <t>"003"     3,79</t>
  </si>
  <si>
    <t>"003a"     3,61</t>
  </si>
  <si>
    <t>"003b"     3,61</t>
  </si>
  <si>
    <t>"003c"     5,01</t>
  </si>
  <si>
    <t>"005"     16,70</t>
  </si>
  <si>
    <t>"006"     3,17</t>
  </si>
  <si>
    <t>"006a"     3,95</t>
  </si>
  <si>
    <t>"006b"     3,95</t>
  </si>
  <si>
    <t>"101"     7,20</t>
  </si>
  <si>
    <t>"102"     14,60</t>
  </si>
  <si>
    <t>"103"     1,21</t>
  </si>
  <si>
    <t>"104"     5,56</t>
  </si>
  <si>
    <t>"105"     3,82</t>
  </si>
  <si>
    <t>"106"     3,40</t>
  </si>
  <si>
    <t>"107"     18,60</t>
  </si>
  <si>
    <t>"108"     18,10</t>
  </si>
  <si>
    <t>"109"     4,37</t>
  </si>
  <si>
    <t>"110"     3,37</t>
  </si>
  <si>
    <t>"111"     5,67</t>
  </si>
  <si>
    <t>"201"     15,02</t>
  </si>
  <si>
    <t>"202"     1,28</t>
  </si>
  <si>
    <t>"203"     5,49</t>
  </si>
  <si>
    <t>"204"     3,94</t>
  </si>
  <si>
    <t>"205"     3,39</t>
  </si>
  <si>
    <t>"206"     16,39</t>
  </si>
  <si>
    <t>"207"     13,61</t>
  </si>
  <si>
    <t>"208"     16,37</t>
  </si>
  <si>
    <t>"209"     4,21</t>
  </si>
  <si>
    <t>"210"     3,15</t>
  </si>
  <si>
    <t>"211"     5,67</t>
  </si>
  <si>
    <t>"301"     15,14</t>
  </si>
  <si>
    <t>"302"     1,30</t>
  </si>
  <si>
    <t>"303"     5,49</t>
  </si>
  <si>
    <t>"304"     4,30</t>
  </si>
  <si>
    <t>"305"     3,57</t>
  </si>
  <si>
    <t>"306"     16,50</t>
  </si>
  <si>
    <t>"307"     13,72</t>
  </si>
  <si>
    <t>"308"     16,43</t>
  </si>
  <si>
    <t>"309"     4,45</t>
  </si>
  <si>
    <t>"310"     3,55</t>
  </si>
  <si>
    <t>"311"     5,60</t>
  </si>
  <si>
    <t>"401"     9,80</t>
  </si>
  <si>
    <t>"402"     1,31</t>
  </si>
  <si>
    <t>"403"     4,96</t>
  </si>
  <si>
    <t>"404"     8,41</t>
  </si>
  <si>
    <t>"405"     5,01</t>
  </si>
  <si>
    <t>"406"     16,45</t>
  </si>
  <si>
    <t>"407"     14,00</t>
  </si>
  <si>
    <t>"408"     16,36</t>
  </si>
  <si>
    <t>"409"     14,06</t>
  </si>
  <si>
    <t>39</t>
  </si>
  <si>
    <t>952901111</t>
  </si>
  <si>
    <t>Vyčištění budov nebo objektů před předáním do užívání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při světlé výšce podlaží do 4 m</t>
  </si>
  <si>
    <t>-636296745</t>
  </si>
  <si>
    <t xml:space="preserve">Poznámka k souboru cen:_x000D_
1. Cena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 2. Střešní plochy hal se světlíky nebo okny se oceňují jako podlaží cenou -1221. 3. Množství měrných jednotek se určuje v m2 půdorysné plochy každého podlaží, dané vnějším obrysem podlaží budovy. Plochy balkonů se přičítají. </t>
  </si>
  <si>
    <t>40</t>
  </si>
  <si>
    <t>953942425</t>
  </si>
  <si>
    <t>Osazování drobných kovových předmětů se zalitím maltou cementovou, do vysekaných kapes nebo připravených otvorů rámů litinových poklopů v podlahách nebo čisticích dvířek v kouřových kanálech</t>
  </si>
  <si>
    <t>1909611374</t>
  </si>
  <si>
    <t xml:space="preserve">Poznámka k souboru cen:_x000D_
1. V cenách nejsou započteny náklady na dodávku kovových předmětů; tyto se oceňují ve specifikaci. Ztratné se nestanoví. 2. Cenu -2841 lze použít pro osazení rámu pod pružinový (roštový) ocelový základ např. domovních praček, odstředivek, ždímaček, motorových zařízení, ventilátorů apod. 3. Cena -2851 je určena pro zednické osazení zábradlí ze samostatných dílů nevyžadující samostatnou montáž. 4. Ceny platí za každé zalití. </t>
  </si>
  <si>
    <t>"5/Z"      1</t>
  </si>
  <si>
    <t>41</t>
  </si>
  <si>
    <t>286 R 001</t>
  </si>
  <si>
    <t>plastový rám pro rošt nebo poklop 400x400mm + rošt 400x400mm</t>
  </si>
  <si>
    <t>-1818329234</t>
  </si>
  <si>
    <t>42</t>
  </si>
  <si>
    <t>962031133</t>
  </si>
  <si>
    <t>Bourání příček z cihel, tvárnic nebo příčkovek z cihel pálených, plných nebo dutých na maltu vápennou nebo vápenocementovou, tl. do 150 mm</t>
  </si>
  <si>
    <t>-1478864184</t>
  </si>
  <si>
    <t>(1,255+2,1)*3,0</t>
  </si>
  <si>
    <t>(3,0+1,3+1,3)*3,0</t>
  </si>
  <si>
    <t>0,9*2,05</t>
  </si>
  <si>
    <t>1,0*2,0</t>
  </si>
  <si>
    <t>(0,88+1,23)*2,89</t>
  </si>
  <si>
    <t>2,69*2,91</t>
  </si>
  <si>
    <t>43</t>
  </si>
  <si>
    <t>962032253</t>
  </si>
  <si>
    <t>Bourání zdiva nadzákladového z cihel nebo tvárnic z tvárnic cementových, na maltu cementovou, objemu do 1 m3</t>
  </si>
  <si>
    <t>-82770184</t>
  </si>
  <si>
    <t xml:space="preserve">Poznámka k souboru cen:_x000D_
1. Bourání pilířů o průřezu přes 0,36 m2 se oceňuje příslušnými cenami -2230, -2231, -2240, -2241,-2253 a -2254 jako bourání zdiva nadzákladového cihelného. </t>
  </si>
  <si>
    <t>"viz D.1.1"</t>
  </si>
  <si>
    <t>"pilíř v 005"     0,5*0,25*2,2</t>
  </si>
  <si>
    <t>44</t>
  </si>
  <si>
    <t>962032631</t>
  </si>
  <si>
    <t>Bourání zdiva nadzákladového z cihel nebo tvárnic komínového z cihel pálených, šamotových nebo vápenopískových nad střechou na maltu vápennou nebo vápenocementovou</t>
  </si>
  <si>
    <t>-956401522</t>
  </si>
  <si>
    <t>0,91*1,7</t>
  </si>
  <si>
    <t>0,43*1,7</t>
  </si>
  <si>
    <t>1,04*1,7</t>
  </si>
  <si>
    <t>45</t>
  </si>
  <si>
    <t>965042131</t>
  </si>
  <si>
    <t>Bourání podkladů pod dlažby nebo litých celistvých podlah a mazanin betonových nebo z litého asfaltu tl. do 100 mm, plochy do 4 m2</t>
  </si>
  <si>
    <t>643264276</t>
  </si>
  <si>
    <t>"203 + 204 + 205"     (0,97+2,49+9,03)*0,05</t>
  </si>
  <si>
    <t>"403 + 404"     (1,24+8,46)*0,05</t>
  </si>
  <si>
    <t>46</t>
  </si>
  <si>
    <t>965042241</t>
  </si>
  <si>
    <t>Bourání podkladů pod dlažby nebo litých celistvých podlah a mazanin betonových nebo z litého asfaltu tl. přes 100 mm, plochy přes 4 m2</t>
  </si>
  <si>
    <t>1862929124</t>
  </si>
  <si>
    <t>47</t>
  </si>
  <si>
    <t>965043341</t>
  </si>
  <si>
    <t>Bourání podkladů pod dlažby nebo litých celistvých podlah a mazanin betonových s potěrem nebo teracem tl. do 100 mm, plochy přes 4 m2</t>
  </si>
  <si>
    <t>-52579913</t>
  </si>
  <si>
    <t>"303"     13,57*0,05</t>
  </si>
  <si>
    <t>48</t>
  </si>
  <si>
    <t>965049111</t>
  </si>
  <si>
    <t>Bourání podkladů pod dlažby nebo litých celistvých podlah a mazanin Příplatek k cenám za bourání mazanin betonových se svařovanou sítí, tl. do 100 mm</t>
  </si>
  <si>
    <t>1099968608</t>
  </si>
  <si>
    <t>49</t>
  </si>
  <si>
    <t>965082923</t>
  </si>
  <si>
    <t>Odstranění násypu pod podlahami nebo ochranného násypu na střechách tl. do 100 mm, plochy přes 2 m2</t>
  </si>
  <si>
    <t>1898819889</t>
  </si>
  <si>
    <t>"S6"</t>
  </si>
  <si>
    <t>"203"     0,97*0,08</t>
  </si>
  <si>
    <t>"204"     2,49*0,08</t>
  </si>
  <si>
    <t>"205"     9,03*0,08</t>
  </si>
  <si>
    <t>"206"     15,98*0,08</t>
  </si>
  <si>
    <t>"207"     13,39*0,08</t>
  </si>
  <si>
    <t>"208"     15,95*0,08</t>
  </si>
  <si>
    <t>"209"     13,47*0,08</t>
  </si>
  <si>
    <t>"303"     13,57*0,08</t>
  </si>
  <si>
    <t>"304"     16,03*0,08</t>
  </si>
  <si>
    <t>"305"     13,50*0,08</t>
  </si>
  <si>
    <t>"306"     15,99*0,08</t>
  </si>
  <si>
    <t>"307"     13,83*0,08</t>
  </si>
  <si>
    <t>"404"     8,46*0,08</t>
  </si>
  <si>
    <t>"405"     4,56*0,08</t>
  </si>
  <si>
    <t>50</t>
  </si>
  <si>
    <t>965082933</t>
  </si>
  <si>
    <t>Odstranění násypu pod podlahami nebo ochranného násypu na střechách tl. do 200 mm, plochy přes 2 m2</t>
  </si>
  <si>
    <t>1350713641</t>
  </si>
  <si>
    <t>"104"     2,31*(0,18+0,34)/2</t>
  </si>
  <si>
    <t>"105"     10,12*(0,18+0,34)/2</t>
  </si>
  <si>
    <t>"106"     18,25*(0,18+0,34)/2</t>
  </si>
  <si>
    <t>"107"     18,10*(0,18+0,34)/2</t>
  </si>
  <si>
    <t>"108"     10,18*(0,18+0,34)/2</t>
  </si>
  <si>
    <t>"109"     0,91*(0,18+0,34)/2</t>
  </si>
  <si>
    <t>"110"     1,72*(0,18+0,34)/2</t>
  </si>
  <si>
    <t>51</t>
  </si>
  <si>
    <t>965082941</t>
  </si>
  <si>
    <t>Odstranění násypu pod podlahami nebo ochranného násypu na střechách tl. přes 200 mm jakékoliv plochy</t>
  </si>
  <si>
    <t>1376894725</t>
  </si>
  <si>
    <t>"001"     4,38*0,07</t>
  </si>
  <si>
    <t>"002"     11,54*0,07</t>
  </si>
  <si>
    <t>"003"     16,49*0,07</t>
  </si>
  <si>
    <t>"004"     6,04*0,07</t>
  </si>
  <si>
    <t>"005"     16,70*0,20+0,4*0,4*0,15</t>
  </si>
  <si>
    <t>"006"     11,37*0,07</t>
  </si>
  <si>
    <t>52</t>
  </si>
  <si>
    <t>968062244</t>
  </si>
  <si>
    <t>Vybourání dřevěných rámů oken s křídly, dveřních zárubní, vrat, stěn, ostění nebo obkladů rámů oken s křídly jednoduchých, plochy do 1 m2</t>
  </si>
  <si>
    <t>-1240301731</t>
  </si>
  <si>
    <t xml:space="preserve">Poznámka k souboru cen:_x000D_
1. V cenách -2244 až -2747 jsou započteny i náklady na vyvěšení křídel. </t>
  </si>
  <si>
    <t>0,47*0,7*4</t>
  </si>
  <si>
    <t>0,62*1,05*2</t>
  </si>
  <si>
    <t>53</t>
  </si>
  <si>
    <t>968062376</t>
  </si>
  <si>
    <t>Vybourání dřevěných rámů oken s křídly, dveřních zárubní, vrat, stěn, ostění nebo obkladů rámů oken s křídly zdvojených, plochy do 4 m2</t>
  </si>
  <si>
    <t>-666708774</t>
  </si>
  <si>
    <t>1,89*1,68*2</t>
  </si>
  <si>
    <t>1,44*1,68*8</t>
  </si>
  <si>
    <t>54</t>
  </si>
  <si>
    <t>968072455</t>
  </si>
  <si>
    <t>Vybourání kovových rámů oken s křídly, dveřních zárubní, vrat, stěn, ostění nebo obkladů dveřních zárubní, plochy do 2 m2</t>
  </si>
  <si>
    <t>-727536632</t>
  </si>
  <si>
    <t xml:space="preserve">Poznámka k souboru cen:_x000D_
1. V cenách -2244 až -2559 jsou započteny i náklady na vyvěšení křídel. 2. Cenou -2641 se oceňuje i vybourání nosné ocelové konstrukce pro sádrokartonové příčky. </t>
  </si>
  <si>
    <t>"1.NP"     0,6*1,97*4+0,8*1,97*3</t>
  </si>
  <si>
    <t>"2.NP"     0,6*1,97*3+0,8*1,97*3+0,9*1,97*1</t>
  </si>
  <si>
    <t>"3.NP"     0,7*1,97*1+0,8*1,97*2+0,9*1,97*2</t>
  </si>
  <si>
    <t>"4.NP"     0,6*1,97*1+0,8*1,97*1+0,9*1,97*2</t>
  </si>
  <si>
    <t>55</t>
  </si>
  <si>
    <t>971035641</t>
  </si>
  <si>
    <t>Vybourání otvorů ve zdivu základovém nebo nadzákladovém z cihel, tvárnic, příčkovek z cihel pálených na maltu cementovou plochy do 4 m2, tl. do 300 mm</t>
  </si>
  <si>
    <t>-68790122</t>
  </si>
  <si>
    <t>1,27*2,4*0,165</t>
  </si>
  <si>
    <t>1,22*2,4*0,165</t>
  </si>
  <si>
    <t>56</t>
  </si>
  <si>
    <t>973022241</t>
  </si>
  <si>
    <t>Vysekání výklenků nebo kapes ve zdivu z kamene kapes, plochy do 0,10 m2, hl. do 150 mm</t>
  </si>
  <si>
    <t>1776165484</t>
  </si>
  <si>
    <t xml:space="preserve">Poznámka k souboru cen:_x000D_
1. Ceny -1511 až -6191 lze použít i pro vysekání ve zdivu z cihel na maltu cementovou. </t>
  </si>
  <si>
    <t>"pro zavázání mazaniny"</t>
  </si>
  <si>
    <t>"005"     (16,57+1,5)*1,0</t>
  </si>
  <si>
    <t>57</t>
  </si>
  <si>
    <t>973031325</t>
  </si>
  <si>
    <t>Vysekání výklenků nebo kapes ve zdivu z cihel na maltu vápennou nebo vápenocementovou kapes, plochy do 0,10 m2, hl. do 300 mm</t>
  </si>
  <si>
    <t>730784259</t>
  </si>
  <si>
    <t>"podlaha"               8*2</t>
  </si>
  <si>
    <t>58</t>
  </si>
  <si>
    <t>974031153</t>
  </si>
  <si>
    <t>Vysekání rýh ve zdivu cihelném na maltu vápennou nebo vápenocementovou do hl. 100 mm a šířky do 100 mm</t>
  </si>
  <si>
    <t>98725900</t>
  </si>
  <si>
    <t>"pro překlad L60"     1,2*2</t>
  </si>
  <si>
    <t>59</t>
  </si>
  <si>
    <t>974031154</t>
  </si>
  <si>
    <t>Vysekání rýh ve zdivu cihelném na maltu vápennou nebo vápenocementovou do hl. 100 mm a šířky do 150 mm</t>
  </si>
  <si>
    <t>1625533825</t>
  </si>
  <si>
    <t>"pro překlad 3xI100"     3*0,75</t>
  </si>
  <si>
    <t>60</t>
  </si>
  <si>
    <t>974031165</t>
  </si>
  <si>
    <t>Vysekání rýh ve zdivu cihelném na maltu vápennou nebo vápenocementovou do hl. 150 mm a šířky do 200 mm</t>
  </si>
  <si>
    <t>852614762</t>
  </si>
  <si>
    <t>"pro překlad I160"     2,8+2,7</t>
  </si>
  <si>
    <t>61</t>
  </si>
  <si>
    <t>975043121</t>
  </si>
  <si>
    <t>Jednořadové podchycení stropů pro osazení nosníků dřevěnou výztuhou v. podchycení do 3,5 m, a při zatížení hmotností přes 750 do 1000 kg/m</t>
  </si>
  <si>
    <t>-278190833</t>
  </si>
  <si>
    <t>"podchycení stropu - 005"</t>
  </si>
  <si>
    <t>4,8</t>
  </si>
  <si>
    <t>"1.NP"     10,0</t>
  </si>
  <si>
    <t>"2.NP"     10,0</t>
  </si>
  <si>
    <t>"3.NP"     10,0</t>
  </si>
  <si>
    <t>62</t>
  </si>
  <si>
    <t>977331115</t>
  </si>
  <si>
    <t>Zvětšení komínového průduchu frézováním zdiva z cihel plných pálených maximální hloubky frézování přes 30 do 50 mm</t>
  </si>
  <si>
    <t>CS ÚRS 2012 02</t>
  </si>
  <si>
    <t>-1096493914</t>
  </si>
  <si>
    <t>13,5*2</t>
  </si>
  <si>
    <t>63</t>
  </si>
  <si>
    <t>978013121</t>
  </si>
  <si>
    <t>Otlučení omítek vápenných nebo vápenocementových stěn, stropů vnitřních stěn s vyškrabáním spar, s očištěním zdiva, v rozsahu do 10 %</t>
  </si>
  <si>
    <t>-1894946267</t>
  </si>
  <si>
    <t xml:space="preserve">Poznámka k souboru cen:_x000D_
1. Ceny otlučení vnějších omítek jsou určeny pro průčelí: a) vnějších stěn nebo štítů rovných bez výstupků nebo rovných s orámováním otvorů o jednom vystupujícím nebo ustupujícím profilu, s jednoduchými podokeníky, s jednoduchým linováním (spárou) oddělujícím jednotlivá podlaží, s jednoduchou římsou hlavní, případně kordonovou, b) vnějších průčelí podhledů bez jakýchkoli výstupků nebo ústupků c) vnějších pilířů nebo sloupů bez jakýchkoli výstupků nebo ústupků. 2. Otlučení omítek průčelí s bohatším členěním se oceňuje individuálně. </t>
  </si>
  <si>
    <t>997</t>
  </si>
  <si>
    <t>Přesun sutě</t>
  </si>
  <si>
    <t>64</t>
  </si>
  <si>
    <t>997013112</t>
  </si>
  <si>
    <t>Vnitrostaveništní doprava suti a vybouraných hmot vodorovně do 50 m svisle s použitím mechanizace pro budovy a haly výšky přes 6 do 9 m</t>
  </si>
  <si>
    <t>329572228</t>
  </si>
  <si>
    <t xml:space="preserve">Poznámka k souboru cen:_x000D_
1. V cenách -3111 až -3217 jsou započteny i náklady na: a) vodorovnou dopravu na uvedenou vzdálenost, b) svislou dopravu pro uvedenou výšku budovy, c) naložení na vodorovný dopravní prostředek pro odvoz na skládku nebo meziskládku, d) náklady na rozhrnutí a urovnání suti na dopravním prostředku. 2. Jestliže se pro svislý přesun použije shoz nebo zařízení investora (např. výtah v budově), užije se pro ocenění dopravy suti cena -3111 (pro nejmenší výšku, tj. 6 m). 3. Montáž, demontáž a pronájem shozu se ocení cenami souboru cen 997 01-33 Shoz suti. </t>
  </si>
  <si>
    <t>65</t>
  </si>
  <si>
    <t>997013501</t>
  </si>
  <si>
    <t>Odvoz suti a vybouraných hmot na skládku nebo meziskládku se složením, na vzdálenost do 1 km</t>
  </si>
  <si>
    <t>247463943</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</si>
  <si>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</si>
  <si>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66</t>
  </si>
  <si>
    <t>997013509</t>
  </si>
  <si>
    <t>Odvoz suti a vybouraných hmot na skládku nebo meziskládku se složením, na vzdálenost Příplatek k ceně za každý další i započatý 1 km přes 1 km</t>
  </si>
  <si>
    <t>1550893722</t>
  </si>
  <si>
    <t>126,027*9 'Přepočtené koeficientem množství</t>
  </si>
  <si>
    <t>67</t>
  </si>
  <si>
    <t>997013831</t>
  </si>
  <si>
    <t>Poplatek za uložení stavebního odpadu na skládce (skládkovné) směsného</t>
  </si>
  <si>
    <t>936945653</t>
  </si>
  <si>
    <t xml:space="preserve">Poznámka k souboru cen:_x000D_
1. Ceny uvedené v souboru lze po dohodě upravit podle místních podmínek.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</si>
  <si>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998</t>
  </si>
  <si>
    <t>Přesun hmot</t>
  </si>
  <si>
    <t>68</t>
  </si>
  <si>
    <t>998011002</t>
  </si>
  <si>
    <t>Přesun hmot pro budovy občanské výstavby, bydlení, výrobu a služby s nosnou svislou konstrukcí zděnou z cihel, tvárnic nebo kamene vodorovná dopravní vzdálenost do 100 m pro budovy výšky přes 6 do 12 m</t>
  </si>
  <si>
    <t>-199954045</t>
  </si>
  <si>
    <t xml:space="preserve">Poznámka k souboru cen:_x000D_
1. Ceny -7001 až -7006 lze použít v případě, kdy dochází ke ztížení přesunu např. tím, že není možné instalovat jeřáb. 2. K cenám -7001 až -7006 lze použít příplatky za zvětšený přesun -1014 až -1019, -2034 až -2039 nebo -2114 až 2119. 3. Jestliže pro svislý přesun používá zařízení investora (např. výtah v budově), užijí se pro ocenění přesunu hmot ceny stanovené pro nejmenší výšku, tj. 6 m. </t>
  </si>
  <si>
    <t>PSV</t>
  </si>
  <si>
    <t>Práce a dodávky PSV</t>
  </si>
  <si>
    <t>711</t>
  </si>
  <si>
    <t>Izolace proti vodě, vlhkosti a plynům</t>
  </si>
  <si>
    <t>69</t>
  </si>
  <si>
    <t>711 R 111001</t>
  </si>
  <si>
    <t>Provedení izolace proti zemní vlhkosti natěradly a tmely za studena na ploše vodorovné V nátěrem penetračním</t>
  </si>
  <si>
    <t>-373483722</t>
  </si>
  <si>
    <t xml:space="preserve">Poznámka k souboru cen:_x000D_
1. Izolace plochy jednotlivě do 10 m2 se oceňují skladebně cenou příslušné izolace a cenou 711 19-9095 Příplatek za plochu do 10 m2. </t>
  </si>
  <si>
    <t>"S5"</t>
  </si>
  <si>
    <t>"106"     3,4</t>
  </si>
  <si>
    <t>70</t>
  </si>
  <si>
    <t>711 R 112001</t>
  </si>
  <si>
    <t>Provedení izolace proti zemní vlhkosti natěradly a tmely za studena na ploše svislé S nátěrem penetračním</t>
  </si>
  <si>
    <t>222033594</t>
  </si>
  <si>
    <t>"tekutá lepenka"</t>
  </si>
  <si>
    <t>"106"     4,0*2,0</t>
  </si>
  <si>
    <t>"110"     4,0*2,0</t>
  </si>
  <si>
    <t>"205"     4,0*2,0</t>
  </si>
  <si>
    <t>"210"     4,0*2,0</t>
  </si>
  <si>
    <t>"305"     4,0*2,0</t>
  </si>
  <si>
    <t>"310"     4,0*2,0</t>
  </si>
  <si>
    <t>"404"     4,0*2,0</t>
  </si>
  <si>
    <t>71</t>
  </si>
  <si>
    <t>245 R 1001</t>
  </si>
  <si>
    <t>Hloubkový penetrační nátěr, balení 10 lt, spotřeba 0,2 kg/m2</t>
  </si>
  <si>
    <t>lt</t>
  </si>
  <si>
    <t>-80443399</t>
  </si>
  <si>
    <t xml:space="preserve">Poznámka k položce:
Spotřeba: 0,2 kg/m2 </t>
  </si>
  <si>
    <t>84,84*0,2 'Přepočtené koeficientem množství</t>
  </si>
  <si>
    <t>72</t>
  </si>
  <si>
    <t>711111001</t>
  </si>
  <si>
    <t>289174195</t>
  </si>
  <si>
    <t>"005"     16,70*2</t>
  </si>
  <si>
    <t>73</t>
  </si>
  <si>
    <t>111631500</t>
  </si>
  <si>
    <t>výrobky asfaltové izolační a zálivkové hmoty asfalty oxidované stavebně-izolační k penetraci suchých a očištěných podkladů pod asfaltové izolační krytiny a izolace ALP/9 bal 9 kg</t>
  </si>
  <si>
    <t>-48317367</t>
  </si>
  <si>
    <t>Poznámka k položce:
Spotřeba 0,3-0,4kg/m2 dle povrchu, ředidlo technický benzín</t>
  </si>
  <si>
    <t>33,4*0,0003 'Přepočtené koeficientem množství</t>
  </si>
  <si>
    <t>74</t>
  </si>
  <si>
    <t>-1120540819</t>
  </si>
  <si>
    <t>"104"     5,56*2</t>
  </si>
  <si>
    <t>"105"     3,82*2</t>
  </si>
  <si>
    <t>"106"     3,40*2</t>
  </si>
  <si>
    <t>"107"     18,60*2</t>
  </si>
  <si>
    <t>"108"     18,10*2</t>
  </si>
  <si>
    <t>"109"     4,37*2</t>
  </si>
  <si>
    <t>"110"     3,37*2</t>
  </si>
  <si>
    <t>"111"     5,67*2</t>
  </si>
  <si>
    <t>75</t>
  </si>
  <si>
    <t>-1276925541</t>
  </si>
  <si>
    <t>159,18*0,00035 'Přepočtené koeficientem množství</t>
  </si>
  <si>
    <t>76</t>
  </si>
  <si>
    <t>711111051</t>
  </si>
  <si>
    <t>Provedení izolace proti zemní vlhkosti natěradly a tmely za studena na ploše vodorovné V dvojnásobným nátěrem tekutou elastickou hydroizolací</t>
  </si>
  <si>
    <t>579251068</t>
  </si>
  <si>
    <t>77</t>
  </si>
  <si>
    <t>711112051</t>
  </si>
  <si>
    <t>Provedení izolace proti zemní vlhkosti natěradly a tmely za studena na ploše svislé S dvojnásobným nátěrem tekutou elastickou hydroizolací</t>
  </si>
  <si>
    <t>148096743</t>
  </si>
  <si>
    <t>78</t>
  </si>
  <si>
    <t>245 R 1002</t>
  </si>
  <si>
    <t>Tekutá elastická hydroizolace, balení 10 kg, spotřeba 1,6 kg/m2/2 nátěry</t>
  </si>
  <si>
    <t>kg</t>
  </si>
  <si>
    <t>556570820</t>
  </si>
  <si>
    <t>Poznámka k položce:
Spotřeba: 1,6 kg/m2 /2 nátěry</t>
  </si>
  <si>
    <t>84,84*1,6 'Přepočtené koeficientem množství</t>
  </si>
  <si>
    <t>79</t>
  </si>
  <si>
    <t>711131811</t>
  </si>
  <si>
    <t>Odstranění izolace proti zemní vlhkosti na ploše vodorovné V</t>
  </si>
  <si>
    <t>963068846</t>
  </si>
  <si>
    <t xml:space="preserve">Poznámka k souboru cen:_x000D_
1. Ceny se používají pro odstranění hydroizolačních pásů a folií bez rozlišení tloušťky a počtu vrstev. </t>
  </si>
  <si>
    <t>"203+204+205"     13,8</t>
  </si>
  <si>
    <t>"303"     13,57</t>
  </si>
  <si>
    <t>"303"     8,41</t>
  </si>
  <si>
    <t>80</t>
  </si>
  <si>
    <t>711141559</t>
  </si>
  <si>
    <t>Provedení izolace proti zemní vlhkosti pásy přitavením NAIP na ploše vodorovné V</t>
  </si>
  <si>
    <t>-1570437243</t>
  </si>
  <si>
    <t xml:space="preserve">Poznámka k souboru cen:_x000D_
1. Izolace plochy jednotlivě do 10 m2 se oceňují skladebně cenou příslušné izolace a cenou 711 19-9097 Příplatek za plochu do 10 m2. </t>
  </si>
  <si>
    <t>81</t>
  </si>
  <si>
    <t>628560000</t>
  </si>
  <si>
    <t xml:space="preserve">pásy s modifikovaným asfaltem vložka kovová folie nosná vložka hliníková folie asfaltované pásy modifikované SBS (styren - butadien - styren) oboustraná mikrotenová folie </t>
  </si>
  <si>
    <t>-1731447799</t>
  </si>
  <si>
    <t>16,7*1,15 'Přepočtené koeficientem množství</t>
  </si>
  <si>
    <t>82</t>
  </si>
  <si>
    <t>711142559</t>
  </si>
  <si>
    <t>Provedení izolace proti zemní vlhkosti pásy přitavením NAIP na ploše svislé S</t>
  </si>
  <si>
    <t>-103746339</t>
  </si>
  <si>
    <t>83</t>
  </si>
  <si>
    <t>-810265372</t>
  </si>
  <si>
    <t>37,044*1,2 'Přepočtené koeficientem množství</t>
  </si>
  <si>
    <t>84</t>
  </si>
  <si>
    <t>711193111</t>
  </si>
  <si>
    <t>Izolace proti zemní vlhkosti vrty do zdiva injektážním roztokem  - odhad (dle výběru investora)</t>
  </si>
  <si>
    <t>1418981491</t>
  </si>
  <si>
    <t>"vnitřní zdivo"</t>
  </si>
  <si>
    <t>(29,7-12,7-2,9)*1,15</t>
  </si>
  <si>
    <t>85</t>
  </si>
  <si>
    <t>711491172</t>
  </si>
  <si>
    <t>Provedení izolace proti povrchové a podpovrchové tlakové vodě ostatní na ploše vodorovné V z textilií, vrstvy ochranné</t>
  </si>
  <si>
    <t>1123830446</t>
  </si>
  <si>
    <t xml:space="preserve">Poznámka k souboru cen:_x000D_
1. Cenami -9095 až -9097 lze oceňovat jen tehdy, nepřesáhne-li součet souvislé plochy vodorovné a svislé izolační vrstvy 10 m2. 2. Cenou -1175 lze oceňovat i připevnění izolace na ploše svislé. 3. Cenami -1171 až -1273 lze oceňovat i izolace proti zemní vlhkosti. 4. V ceně -1177 jsou započteny i náklady na navrtání, osazení hmoždinek a zatmelení. </t>
  </si>
  <si>
    <t>"206"   16,39</t>
  </si>
  <si>
    <t>"207"   13,61</t>
  </si>
  <si>
    <t>"208"   16,37</t>
  </si>
  <si>
    <t>"306"   16,50</t>
  </si>
  <si>
    <t>"307"   13,72</t>
  </si>
  <si>
    <t>"308"   16,43</t>
  </si>
  <si>
    <t>86</t>
  </si>
  <si>
    <t>693110030</t>
  </si>
  <si>
    <t>geotextilie geotextilie tkané (polypropylen) vyztužování, separace a filtrace 200 g/m2</t>
  </si>
  <si>
    <t>2028857126</t>
  </si>
  <si>
    <t>93,02*1,05 'Přepočtené koeficientem množství</t>
  </si>
  <si>
    <t>87</t>
  </si>
  <si>
    <t>711762711</t>
  </si>
  <si>
    <t>Provedení detailů fóliemi zesílení koutů nebo hran fólií rš 250 nebo 300 mm přilepenou nebo přivařenou</t>
  </si>
  <si>
    <t>1643980445</t>
  </si>
  <si>
    <t>"106"     4,6+5,9+3*2,0</t>
  </si>
  <si>
    <t>"110"     4,6+5,9+3*2,0</t>
  </si>
  <si>
    <t>"205"     4,6+5,9+3*2,0</t>
  </si>
  <si>
    <t>"210"     4,6+5,9+3*2,0</t>
  </si>
  <si>
    <t>"305"     4,6+5,9+3*2,0</t>
  </si>
  <si>
    <t>"310"     4,6+5,9+3*2,0</t>
  </si>
  <si>
    <t>"404"     4,0+2*2,0</t>
  </si>
  <si>
    <t>88</t>
  </si>
  <si>
    <t>245 R 1003</t>
  </si>
  <si>
    <t>Tekutá elastická hydroizolace - izolační pás, š=120 mm, balení 50 m</t>
  </si>
  <si>
    <t>-960951006</t>
  </si>
  <si>
    <t>107*1,05 'Přepočtené koeficientem množství</t>
  </si>
  <si>
    <t>89</t>
  </si>
  <si>
    <t>711767378</t>
  </si>
  <si>
    <t>Provedení detailů fóliemi opracování trubních prostupů na pevnou a volnou přírubu s dotěsněním tmelem, průměru přes 200 do 500 mm</t>
  </si>
  <si>
    <t>615615006</t>
  </si>
  <si>
    <t>90</t>
  </si>
  <si>
    <t>245 R 1004</t>
  </si>
  <si>
    <t>Tekutá elastická hydroizolace - těsnící manžeta pro podlahy, 425x425 mm</t>
  </si>
  <si>
    <t>-1350906264</t>
  </si>
  <si>
    <t>91</t>
  </si>
  <si>
    <t>998711202</t>
  </si>
  <si>
    <t>Přesun hmot pro izolace proti vodě, vlhkosti a plynům stanovený procentní sazbou z ceny vodorovná dopravní vzdálenost do 50 m v objektech výšky přes 6 do 12 m</t>
  </si>
  <si>
    <t>%</t>
  </si>
  <si>
    <t>708479352</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</si>
  <si>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</si>
  <si>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713</t>
  </si>
  <si>
    <t>Izolace tepelné</t>
  </si>
  <si>
    <t>92</t>
  </si>
  <si>
    <t>713110813</t>
  </si>
  <si>
    <t>Odstranění tepelné izolace běžných stavebních konstrukcí z rohoží, pásů, dílců, desek, bloků stropů nebo podhledů volně kladených z vláknitých materiálů, tloušťka izolace přes 100 mm</t>
  </si>
  <si>
    <t>-1048130691</t>
  </si>
  <si>
    <t xml:space="preserve">Poznámka k souboru cen:_x000D_
1. Ceny se používají pro odstraňování jednovrstvé a dvouvrstvé izolace, další vrstvy se oceňují individuálně. 2. U cen odstraňování polystyrenu připevněného lepením nerozlišujeme způsob nalepení. 3. V ceně nejsou započteny náklady na odstranění separačních vrstev. Tyto práce lze oceňovat příslušnými cenami katalogu 800–711 Izolace proti vodě, vlhkosti a plynům. </t>
  </si>
  <si>
    <t>"podlaha půda"     98,1</t>
  </si>
  <si>
    <t>93</t>
  </si>
  <si>
    <t>713121111</t>
  </si>
  <si>
    <t>Montáž tepelné izolace podlah rohožemi, pásy, deskami, dílci, bloky (izolační materiál ve specifikaci) kladenými volně jednovrstvá</t>
  </si>
  <si>
    <t>2099462260</t>
  </si>
  <si>
    <t xml:space="preserve">Poznámka k souboru cen:_x000D_
1. Množství tepelné izolace podlah okrajovými pásky k ceně -1211 se určuje v m projektované délky obložení (bez přesahů) na obvodu podlahy. </t>
  </si>
  <si>
    <t>94</t>
  </si>
  <si>
    <t>631537990</t>
  </si>
  <si>
    <t>vlákno minerální a výrobky z něj (desky, skruže, pásy, rohože, vložkové pytle apod.) výrobky z minerální vlny - izolace plovoucích podlah deska velmi tuhá objem.hmot.150 kg/m3, rozměr 600x1000 mm, tl.  30 mm</t>
  </si>
  <si>
    <t>214383364</t>
  </si>
  <si>
    <t>Poznámka k položce:
Technické parametryVlastnost	Označení	Hodnota	Jednotka	Norma
Třída reakce na oheň	 	A1 	 	ČSN EN 13501-1
Deklarovaný součinitel tepelné vodivosti	?D	0,039	W.m-1.K-1	ČSN EN 12667, 12939
Napětí v tlaku při 10% stlačení	?10	30	kPa	ČSN EN 826
Krátkodobá nasákavost	Wp	? 1	kg.m-2	ČSN EN 1609
Dlouhodobá nasákavost	Wlp 	? 3	kg.m-2 	ČSN EN 12087
Zatížení stavby vlastní tíhou	 	max. 1,373	kN.m-3 	ČSN P ENV 1991-2-1
Měrná tepelná kapacita	cp	840	J.kg-1.K-1	ČSN 73 0540
Bod tání	tt	 &gt; 1000	°C	DIN 4102-17</t>
  </si>
  <si>
    <t>61,22*1,03 'Přepočtené koeficientem množství</t>
  </si>
  <si>
    <t>95</t>
  </si>
  <si>
    <t>713121312</t>
  </si>
  <si>
    <t>Montáž tepelné izolace podlah izolačním zásypem volně sypaným, tloušťky vrstvy přes 50 do 100 mm</t>
  </si>
  <si>
    <t>-2066257070</t>
  </si>
  <si>
    <t>"VYROVNÁVACÍ PODSYP Z LEHČENÉHO KERAM. KAMENIVA FR. 1-4/500, TL. cca 100 mm"</t>
  </si>
  <si>
    <t>96</t>
  </si>
  <si>
    <t>587615000</t>
  </si>
  <si>
    <t>keramzit-(nadýmané zeminy a lávy), (ON 72 7530) volně ložený frakce  0 -  4 mm  drcený</t>
  </si>
  <si>
    <t>1659632641</t>
  </si>
  <si>
    <t>"206"     16,39*0,1</t>
  </si>
  <si>
    <t>"207"     13,61*0,1</t>
  </si>
  <si>
    <t>"208"     16,37*0,1</t>
  </si>
  <si>
    <t>"306"     16,50*0,1</t>
  </si>
  <si>
    <t>"307"     13,72*0,1</t>
  </si>
  <si>
    <t>"308"     16,43*0,1</t>
  </si>
  <si>
    <t>97</t>
  </si>
  <si>
    <t>713191132</t>
  </si>
  <si>
    <t>Montáž tepelné izolace stavebních konstrukcí - doplňky a konstrukční součásti podlah, stropů vrchem nebo střech překrytím fólií separační z PE</t>
  </si>
  <si>
    <t>871070555</t>
  </si>
  <si>
    <t>98</t>
  </si>
  <si>
    <t>283230200</t>
  </si>
  <si>
    <t>fólie z polyetylénu a jednoduché výrobky z nich separační fólie zesílená polyetylénová barevná fólie tloušťky 100 µm PE  2 x 50 m</t>
  </si>
  <si>
    <t>276789362</t>
  </si>
  <si>
    <t>61,22*1,1 'Přepočtené koeficientem množství</t>
  </si>
  <si>
    <t>998713202</t>
  </si>
  <si>
    <t>Přesun hmot pro izolace tepelné stanovený procentní sazbou z ceny vodorovná dopravní vzdálenost do 50 m v objektech výšky přes 6 do 12 m</t>
  </si>
  <si>
    <t>-1163247262</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</si>
  <si>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t>
  </si>
  <si>
    <t>725</t>
  </si>
  <si>
    <t>Zdravotechnika - zařizovací předměty</t>
  </si>
  <si>
    <t>725110811</t>
  </si>
  <si>
    <t>Demontáž klozetů splachovacích s nádrží nebo tlakovým splachovačem</t>
  </si>
  <si>
    <t>soubor</t>
  </si>
  <si>
    <t>98052022</t>
  </si>
  <si>
    <t>"1.NP"     1</t>
  </si>
  <si>
    <t>"2.NP"     3</t>
  </si>
  <si>
    <t>"3.NP"     2</t>
  </si>
  <si>
    <t>"4.NP"     1</t>
  </si>
  <si>
    <t>101</t>
  </si>
  <si>
    <t>725210821</t>
  </si>
  <si>
    <t>Demontáž umyvadel bez výtokových armatur umyvadel</t>
  </si>
  <si>
    <t>-781036903</t>
  </si>
  <si>
    <t>102</t>
  </si>
  <si>
    <t>725220841</t>
  </si>
  <si>
    <t>Demontáž van ocelových rohových</t>
  </si>
  <si>
    <t>-860691558</t>
  </si>
  <si>
    <t>"1.NP"     2</t>
  </si>
  <si>
    <t>"2.NP"     1</t>
  </si>
  <si>
    <t>"3.NP"     1</t>
  </si>
  <si>
    <t>103</t>
  </si>
  <si>
    <t>725310823</t>
  </si>
  <si>
    <t>Demontáž dřezů jednodílných bez výtokových armatur vestavěných v kuchyňských sestavách</t>
  </si>
  <si>
    <t>-2092790344</t>
  </si>
  <si>
    <t>104</t>
  </si>
  <si>
    <t>725820801</t>
  </si>
  <si>
    <t>Demontáž baterií nástěnných do G 3/4</t>
  </si>
  <si>
    <t>-1773454448</t>
  </si>
  <si>
    <t>105</t>
  </si>
  <si>
    <t>725820802</t>
  </si>
  <si>
    <t>Demontáž baterií stojánkových do 1 otvoru</t>
  </si>
  <si>
    <t>-841081819</t>
  </si>
  <si>
    <t>"1.NP"     3</t>
  </si>
  <si>
    <t>"3.NP"     4</t>
  </si>
  <si>
    <t>"4.NP"     2</t>
  </si>
  <si>
    <t>728</t>
  </si>
  <si>
    <t>Vybavení interiéru</t>
  </si>
  <si>
    <t>106</t>
  </si>
  <si>
    <t>728 R 1001</t>
  </si>
  <si>
    <t>K1/T - kuchyňská linka komplet - dod + mtž</t>
  </si>
  <si>
    <t>soub</t>
  </si>
  <si>
    <t>-403708141</t>
  </si>
  <si>
    <t xml:space="preserve">Poznámka k položce:
kuchyňská linka tvaru L, s rohovým dílem na dřez, elektrický sporák, + horní skříňky (členění viz D.1.1.b.35 Kuchyňská linka K1/T, K2/T)
</t>
  </si>
  <si>
    <t>"K1/T"     3</t>
  </si>
  <si>
    <t>107</t>
  </si>
  <si>
    <t>728 R 1002</t>
  </si>
  <si>
    <t>K2/T - kuchyňská linka komplet - dod + mtž</t>
  </si>
  <si>
    <t>1924297358</t>
  </si>
  <si>
    <t>"K2/T"     3</t>
  </si>
  <si>
    <t>108</t>
  </si>
  <si>
    <t>728 R 1003</t>
  </si>
  <si>
    <t>K3/T - kuchyňská linka komplet - dod + mtž</t>
  </si>
  <si>
    <t>-934693737</t>
  </si>
  <si>
    <t xml:space="preserve">Poznámka k položce:
kuchyňská linka, elektrický sporák, + horní skříňky
(viz D.1.1.b.36 - Kuchyňská linka K3/T)
</t>
  </si>
  <si>
    <t>"K3/T"     1</t>
  </si>
  <si>
    <t>109</t>
  </si>
  <si>
    <t>728 R 1004</t>
  </si>
  <si>
    <t>K4/T - tyč + závěs - dod + mtž</t>
  </si>
  <si>
    <t>-1487672303</t>
  </si>
  <si>
    <t xml:space="preserve">Poznámka k položce:
teleskopická poplastovaná kovová tyč, barva bílá koupelnový závěs  1800x1800 mm plastový materiál PEVA včetně závěsných kroužků
</t>
  </si>
  <si>
    <t>"K4/T"     6</t>
  </si>
  <si>
    <t>110</t>
  </si>
  <si>
    <t>728 R 1005</t>
  </si>
  <si>
    <t>Hasicí přístroj práškový 6kg 21A/113BC s revizí - dod + mtž</t>
  </si>
  <si>
    <t>427407171</t>
  </si>
  <si>
    <t>762</t>
  </si>
  <si>
    <t>Konstrukce tesařské</t>
  </si>
  <si>
    <t>111</t>
  </si>
  <si>
    <t>762342811</t>
  </si>
  <si>
    <t>Demontáž bednění a laťování laťování střech sklonu do 60 st. se všemi nadstřešními konstrukcemi, z latí průřezové plochy do 25 cm2 při osové vzdálenosti do 0,22 m</t>
  </si>
  <si>
    <t>992943873</t>
  </si>
  <si>
    <t>2,2*1,415</t>
  </si>
  <si>
    <t>112</t>
  </si>
  <si>
    <t>762521922</t>
  </si>
  <si>
    <t>Podlahy tesařské vyřezání části podlahy, bez vyřezání polštářů, z prken tl. do 32 mm, otvoru plochy jednotlivě přes 0,25 do 1,00 m2</t>
  </si>
  <si>
    <t>210048554</t>
  </si>
  <si>
    <t xml:space="preserve">Poznámka k souboru cen:_x000D_
1. U položek vyřezání části podlahy -1921 až -1964 se množství měrných jednotek určuje v m součtem délek jednotlivých řezů. 2. U položek -2911, -4911 a -5911 se množství měrných jednotek určuje v m součtem délek jednotlivých prvků. 3. Tyto položky lze použít i pro ocenění podlahových konstrukcí podkladových. </t>
  </si>
  <si>
    <t>"odstranění podlahy - zjištění stavu zhlaví strop. nosníků"</t>
  </si>
  <si>
    <t>(3,175+2,65+3,17)</t>
  </si>
  <si>
    <t>113</t>
  </si>
  <si>
    <t>762522811</t>
  </si>
  <si>
    <t>Demontáž podlah s polštáři z prken tl. do 32 mm</t>
  </si>
  <si>
    <t>417295333</t>
  </si>
  <si>
    <t>"104"     2,31</t>
  </si>
  <si>
    <t>"105"     10,12</t>
  </si>
  <si>
    <t>"106"     18,25</t>
  </si>
  <si>
    <t>"107"     18,10</t>
  </si>
  <si>
    <t>"108"     10,18</t>
  </si>
  <si>
    <t>"109"     0,91</t>
  </si>
  <si>
    <t>"110"     1,72</t>
  </si>
  <si>
    <t>"203"     0,97</t>
  </si>
  <si>
    <t>"204"     2,49</t>
  </si>
  <si>
    <t>"205"     9,03</t>
  </si>
  <si>
    <t>"206"     15,98</t>
  </si>
  <si>
    <t>"207"     13,39</t>
  </si>
  <si>
    <t>"208"     15,95</t>
  </si>
  <si>
    <t>"209"     13,47</t>
  </si>
  <si>
    <t>"304"     16,03</t>
  </si>
  <si>
    <t>"305"     13,50</t>
  </si>
  <si>
    <t>"306"     15,99</t>
  </si>
  <si>
    <t>"307"     13,83</t>
  </si>
  <si>
    <t>"404"     8,46</t>
  </si>
  <si>
    <t>"405"     4,56</t>
  </si>
  <si>
    <t>114</t>
  </si>
  <si>
    <t>762811811</t>
  </si>
  <si>
    <t>Demontáž záklopů stropů vrchních a zapuštěných z hrubých prken, tl. do 32 mm</t>
  </si>
  <si>
    <t>729697897</t>
  </si>
  <si>
    <t>115</t>
  </si>
  <si>
    <t>762822820</t>
  </si>
  <si>
    <t>Demontáž stropních trámů z hraněného řeziva, průřezové plochy přes 144 do 288 cm2</t>
  </si>
  <si>
    <t>-294979221</t>
  </si>
  <si>
    <t>"stropní trámy 140/150mm á cca 600mm"</t>
  </si>
  <si>
    <t>"203+204+205"      4,9*6</t>
  </si>
  <si>
    <t>"209"      4,9*6</t>
  </si>
  <si>
    <t>"303"      4,9*6</t>
  </si>
  <si>
    <t>"307"      4,9*6</t>
  </si>
  <si>
    <t>"404+405"      4,9*6</t>
  </si>
  <si>
    <t>116</t>
  </si>
  <si>
    <t>762841812</t>
  </si>
  <si>
    <t>Demontáž podbíjení obkladů stropů a střech sklonu do 60 st. z hrubých prken tl. do 35 mm s omítkou</t>
  </si>
  <si>
    <t>1983266654</t>
  </si>
  <si>
    <t>"strop nad 1.NP"</t>
  </si>
  <si>
    <t>"strop nad 2.NP"</t>
  </si>
  <si>
    <t>"strop nad 3.NP"</t>
  </si>
  <si>
    <t>763</t>
  </si>
  <si>
    <t>Konstrukce suché výstavby</t>
  </si>
  <si>
    <t>117</t>
  </si>
  <si>
    <t>763 R 131433</t>
  </si>
  <si>
    <t>Podhled ze sádrokartonových desek dvouvrstvá zavěšená spodní konstrukce z ocelových profilů CD, UD jednoduše opláštěná deskou impregnovanou protipožární H2DF, tl. 15 mm, TI tl. 40 mm 50 kg/m3</t>
  </si>
  <si>
    <t>846496283</t>
  </si>
  <si>
    <t xml:space="preserve">Poznámka k souboru cen:_x000D_
1. V cenách jsou započteny i náklady na tmelení a výztužnou pásku. 2. V cenách nejsou započteny náklady na základní penetrační nátěr; tyto se oceňují cenou -1714. 3. Ceny 763 13-13 lze použít i pro dvouvrstvou dřevěnou spodní konstrukci s nosnými latěmi 60 x 40 mm a montážnímu latěmi 48 x 24 mm. 4. Ceny -1611 až -1613 Montáž nosné konstrukce je stanoveny pro m2 plochy podhledu. 5. V ceně -1611 nejsou započteny náklady na dřevo a v cenách -2612 a -2613 náklady na profily; tyto se oceňují ve specifikaci. Doporučené množství na 1 m2 příčky je 3,0 m profilu CD a 0,9 m profilu UD. 6. V cenách -1621 až -1624 Montáž desek nejsou započteny náklady na desky; tato dodávka se oceňuje ve specifikaci. 7. V ceně -1763 Příplatek za průhyb nosného stropu přes 20 mm je započtena pouze montáž, atypický profil se oceňuje individuálně ve specifikaci. </t>
  </si>
  <si>
    <t>118</t>
  </si>
  <si>
    <t>763 R 131711</t>
  </si>
  <si>
    <t>Podhled ze sádrokartonových desek ostatní práce a konstrukce na podhledech ze sádrokartonových desek dilatace</t>
  </si>
  <si>
    <t>734672286</t>
  </si>
  <si>
    <t>"206"     16,6</t>
  </si>
  <si>
    <t>"207"     15,2</t>
  </si>
  <si>
    <t>"208"     16,5</t>
  </si>
  <si>
    <t>"306"     16,5</t>
  </si>
  <si>
    <t>"307"     15,5</t>
  </si>
  <si>
    <t>"308"     16,5</t>
  </si>
  <si>
    <t>119</t>
  </si>
  <si>
    <t>763131433</t>
  </si>
  <si>
    <t>Podhled ze sádrokartonových desek dvouvrstvá zavěšená spodní konstrukce z ocelových profilů CD, UD jednoduše opláštěná deskou protipožární DF, tl. 15 mm, TI tl. 40 mm 50 kg/m3</t>
  </si>
  <si>
    <t>483043624</t>
  </si>
  <si>
    <t>"403"     5,49</t>
  </si>
  <si>
    <t>120</t>
  </si>
  <si>
    <t>763131713</t>
  </si>
  <si>
    <t>Podhled ze sádrokartonových desek ostatní práce a konstrukce na podhledech ze sádrokartonových desek napojení na obvodové konstrukce profilem</t>
  </si>
  <si>
    <t>-1982898617</t>
  </si>
  <si>
    <t>"FIRE"</t>
  </si>
  <si>
    <t>"104"     9,6</t>
  </si>
  <si>
    <t>"105"     8,3</t>
  </si>
  <si>
    <t>"107"     17,4</t>
  </si>
  <si>
    <t>"108"     17,4</t>
  </si>
  <si>
    <t>"109"     8,3</t>
  </si>
  <si>
    <t>"111"     9,6</t>
  </si>
  <si>
    <t>"203"     9,6</t>
  </si>
  <si>
    <t>"204"     8,3</t>
  </si>
  <si>
    <t>"208"     16,6</t>
  </si>
  <si>
    <t>"209"     8,3</t>
  </si>
  <si>
    <t>"211"     9,6</t>
  </si>
  <si>
    <t>"303"     9,6</t>
  </si>
  <si>
    <t>"304"     8,3</t>
  </si>
  <si>
    <t>"306"     16,6</t>
  </si>
  <si>
    <t>"307"     15,2</t>
  </si>
  <si>
    <t>"308"     16,6</t>
  </si>
  <si>
    <t>"309"     8,3</t>
  </si>
  <si>
    <t>"311"     9,6</t>
  </si>
  <si>
    <t>"403"     9,1</t>
  </si>
  <si>
    <t>"405"     8,9</t>
  </si>
  <si>
    <t>"406"     16,6</t>
  </si>
  <si>
    <t>"407"     15,6</t>
  </si>
  <si>
    <t>"408"     16,6</t>
  </si>
  <si>
    <t>"409"     15,3</t>
  </si>
  <si>
    <t>"FIRE + GREEN"</t>
  </si>
  <si>
    <t>"106"     9,1</t>
  </si>
  <si>
    <t>"110"     9,1</t>
  </si>
  <si>
    <t>"205"     9,1</t>
  </si>
  <si>
    <t>"210"     9,1</t>
  </si>
  <si>
    <t>"305"     9,1</t>
  </si>
  <si>
    <t>"310"     9,1</t>
  </si>
  <si>
    <t>"404"     11,64+2,07+2,3</t>
  </si>
  <si>
    <t>121</t>
  </si>
  <si>
    <t>763131714</t>
  </si>
  <si>
    <t>Podhled ze sádrokartonových desek ostatní práce a konstrukce na podhledech ze sádrokartonových desek základní penetrační nátěr</t>
  </si>
  <si>
    <t>-1911023153</t>
  </si>
  <si>
    <t>259,66+20,43</t>
  </si>
  <si>
    <t>122</t>
  </si>
  <si>
    <t>763251111</t>
  </si>
  <si>
    <t>Podlaha ze sádrovláknitých desek na pero a drážku podlaha tl. 20 mm podlahové desky tl. 2 x 10 mm bez podsypu</t>
  </si>
  <si>
    <t>31899219</t>
  </si>
  <si>
    <t xml:space="preserve">Poznámka k souboru cen:_x000D_
1. V cenách jsou započteny i náklady na okrajovou dilatační pásku. 2. V cenách nejsou započteny náklady na případnou roznášecí desku mezi izolačním materiálem a podsypem, která se oceňuje samostatně. 3. Ostatní konstrukce a práce a příplatky u podlah ze sádrovláknitých desek (vyrovnání nerovností podkladu, povrchové úpravy) se oceňují cenami 763 15-8 pro podlahy ze sádrokartonových desek. </t>
  </si>
  <si>
    <t>123</t>
  </si>
  <si>
    <t>998763402</t>
  </si>
  <si>
    <t>Přesun hmot pro konstrukce montované z desek stanovený procentní sazbou z ceny vodorovná dopravní vzdálenost do 50 m v objektech výšky přes 6 do 12 m</t>
  </si>
  <si>
    <t>-179398525</t>
  </si>
  <si>
    <t xml:space="preserve">Poznámka k souboru cen:_x000D_
1. Ceny pro přesun hmot stanovený z hmotnosti přesunovaného materiálu se použijí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-3381 pro přesun prováděný bez použití mechanizace, tj. za ztížených podmínek, lze použít pouze pro hmotnost materiálu, která se tímto způsobem skutečně přemísťuje. U přesunu stanoveného procentní sazbou se ztížení přesunu ocení individuálně. </t>
  </si>
  <si>
    <t>764</t>
  </si>
  <si>
    <t>Konstrukce klempířské</t>
  </si>
  <si>
    <t>124</t>
  </si>
  <si>
    <t>764 R 213451</t>
  </si>
  <si>
    <t>Střešní výlez pro krytinu hladkou 800x800mm vč. lemování - dod + mtž</t>
  </si>
  <si>
    <t>1816711897</t>
  </si>
  <si>
    <t xml:space="preserve">Poznámka k souboru cen:_x000D_
1. V cenách 764 21-1405 až - 3452 nejsou započteny náklady na podkladní plech, tento se oceňuje cenami souboru cen 764 01-14..Podkladní plech z pozinkovaného plechu v rozvinuté šířce dle rš střešního prvku. </t>
  </si>
  <si>
    <t xml:space="preserve">Poznámka k položce:
Výlez na střechu se skládá z podstavy, víka, PVC rámečku a kličky s písty. Neprůhledné laminátové víko. Výrobek bude dodán včetně lemování.
</t>
  </si>
  <si>
    <t>"20/T"     1</t>
  </si>
  <si>
    <t>125</t>
  </si>
  <si>
    <t>764002811</t>
  </si>
  <si>
    <t>Demontáž klempířských konstrukcí okapového plechu do suti, v krytině povlakové</t>
  </si>
  <si>
    <t>-2063743130</t>
  </si>
  <si>
    <t>126</t>
  </si>
  <si>
    <t>764002812</t>
  </si>
  <si>
    <t>Demontáž klempířských konstrukcí okapového plechu do suti, v krytině skládané</t>
  </si>
  <si>
    <t>67561538</t>
  </si>
  <si>
    <t>10,1*2</t>
  </si>
  <si>
    <t>127</t>
  </si>
  <si>
    <t>764002821</t>
  </si>
  <si>
    <t>Demontáž klempířských konstrukcí střešního výlezu do suti</t>
  </si>
  <si>
    <t>-505020203</t>
  </si>
  <si>
    <t>128</t>
  </si>
  <si>
    <t>764002871</t>
  </si>
  <si>
    <t>Demontáž klempířských konstrukcí lemování zdí do suti</t>
  </si>
  <si>
    <t>128406149</t>
  </si>
  <si>
    <t>3,5</t>
  </si>
  <si>
    <t>5,6*4</t>
  </si>
  <si>
    <t>5,2+2,7+4,6</t>
  </si>
  <si>
    <t>129</t>
  </si>
  <si>
    <t>764004801</t>
  </si>
  <si>
    <t>Demontáž klempířských konstrukcí žlabu podokapního do suti</t>
  </si>
  <si>
    <t>731122413</t>
  </si>
  <si>
    <t>10,1*2+2,0</t>
  </si>
  <si>
    <t>130</t>
  </si>
  <si>
    <t>764004861</t>
  </si>
  <si>
    <t>Demontáž klempířských konstrukcí svodu do suti</t>
  </si>
  <si>
    <t>578141219</t>
  </si>
  <si>
    <t>13,5+15,5</t>
  </si>
  <si>
    <t>131</t>
  </si>
  <si>
    <t>998764202</t>
  </si>
  <si>
    <t>Přesun hmot pro konstrukce klempířské stanovený procentní sazbou z ceny vodorovná dopravní vzdálenost do 50 m v objektech výšky přes 6 do 12 m</t>
  </si>
  <si>
    <t>-2022464353</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</si>
  <si>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-4181 pro přesun prováděný bez použití mechanizace, tj. za ztížených podmínek, lze použít pouze pro hmotnost materiálu, která se tímto způsobem skutečně přemísťuje. </t>
  </si>
  <si>
    <t>765</t>
  </si>
  <si>
    <t>Konstrukce pokrývačské</t>
  </si>
  <si>
    <t>132</t>
  </si>
  <si>
    <t>765111825</t>
  </si>
  <si>
    <t>Demontáž krytiny keramické hladké (bobrovky), sklonu do 30 st. se zvětralou maltou do suti</t>
  </si>
  <si>
    <t>134965576</t>
  </si>
  <si>
    <t>3,15</t>
  </si>
  <si>
    <t>133</t>
  </si>
  <si>
    <t>765111831</t>
  </si>
  <si>
    <t>Demontáž krytiny keramické Příplatek k cenám za sklon přes 30 st. do suti</t>
  </si>
  <si>
    <t>1713199351</t>
  </si>
  <si>
    <t>766</t>
  </si>
  <si>
    <t>Konstrukce truhlářské</t>
  </si>
  <si>
    <t>134</t>
  </si>
  <si>
    <t>766 R 001 9/T</t>
  </si>
  <si>
    <t xml:space="preserve">9/T plastové okno plast. 5-ti komorový profil 780x700mm - dod + mtž </t>
  </si>
  <si>
    <t>519676062</t>
  </si>
  <si>
    <t>Poznámka k položce:
včetně těsnících pásek
vlastnosti - viz tabulka truhlářských výrobků</t>
  </si>
  <si>
    <t>"9/T"     2</t>
  </si>
  <si>
    <t>135</t>
  </si>
  <si>
    <t>766 R 002 24/T</t>
  </si>
  <si>
    <t>24/T plastové dveře plné levé, 900x1970mm - dod + mtž</t>
  </si>
  <si>
    <t>-1229484753</t>
  </si>
  <si>
    <t>"viz D.1.1 - TZ + výkresy"</t>
  </si>
  <si>
    <t>"21/T"     1</t>
  </si>
  <si>
    <t>136</t>
  </si>
  <si>
    <t>766 R 692111</t>
  </si>
  <si>
    <t>Montáž atyp. výrobků délky do 1,75 m</t>
  </si>
  <si>
    <t>-336755666</t>
  </si>
  <si>
    <t>"25/T"     2</t>
  </si>
  <si>
    <t>"26/T"     3</t>
  </si>
  <si>
    <t>137</t>
  </si>
  <si>
    <t>766R 25/T</t>
  </si>
  <si>
    <t xml:space="preserve">25/T - Ptačí budka pro vrabce, 24,5 x 43 x 20 cm, </t>
  </si>
  <si>
    <t>-352915565</t>
  </si>
  <si>
    <t xml:space="preserve">Poznámka k položce:
Domek je vyroben ze speciálního, léty prověřeného materiálu. Směs dřevěných pilin, cementu a dalších příměsí je velmi pevná, zajišťuje extrémní životnost budky (cca 25 let), ale i velmi dobrou tepelnou izolaci. Materiál je paropropustný a dobře kompenzuje prudké změny teplot. Proto nedochází ke kondenzaci vlhkosti uvnitř dutiny jako u standardních dřevěných budek.
Doporučené umístění: Ideálně cca 2 metry nad zem a výše.
Tento domek běžně využívají: prioritně oba druhy vrabců, ale i další druhy ptáků – sýkorky, červenky atd.
</t>
  </si>
  <si>
    <t>138</t>
  </si>
  <si>
    <t>766R 26/T</t>
  </si>
  <si>
    <t xml:space="preserve">26/T - Budka pro rorýse 4 komorová, 130 x 27 x 23cm, budka odizolovaná pro okamžitou instalaci_x000D_
</t>
  </si>
  <si>
    <t>-82054678</t>
  </si>
  <si>
    <t xml:space="preserve">Poznámka k položce:
Speciální budky pro rorýse z extrudovaného polystyrenu, který dobře izoluje, snáší tepelné rozdíly, je lehký a trvanlivý. </t>
  </si>
  <si>
    <t>139</t>
  </si>
  <si>
    <t>766211200</t>
  </si>
  <si>
    <t>Montáž madel schodišťových dřevěných průběžných</t>
  </si>
  <si>
    <t>1708921784</t>
  </si>
  <si>
    <t xml:space="preserve">Poznámka k souboru cen:_x000D_
1. Cenami -1400 až -1720 se oceňují madla o průřezu větším než 25 cm2. 2. V cenách -1400 až -1720 není započtena dodávka montážního materiálu; tato dodávka se oceňuje ve specifikaci. </t>
  </si>
  <si>
    <t>7*2,5</t>
  </si>
  <si>
    <t>140</t>
  </si>
  <si>
    <t>612 R 001</t>
  </si>
  <si>
    <t>Dřevěné madlo s držáky na zeď 1,75-2,5m</t>
  </si>
  <si>
    <t>-1911353323</t>
  </si>
  <si>
    <t>Poznámka k položce:
Bukové dřevěné madlo na zeď se používá jako interiérové boční madlo montované na zeď jak na schodišťových ramenech, tak i na podestách. Dřevěné madlo je plně zkompletované, obsahuje 3 držáky madla s pevným sklonem, bukové madlo a dvě bukové koncovky. Dřevěné madlo o průměru 42 se dodává v délkách od 1,75-2,5m. Na zeď se dřevěné madlo kotví pomocí hmoždinek a kombi šroubů, nebo závitových tyčí a chemické malty. Povrchová úprava je bez nátěru.</t>
  </si>
  <si>
    <t>"23/T"      7</t>
  </si>
  <si>
    <t>141</t>
  </si>
  <si>
    <t>766231113</t>
  </si>
  <si>
    <t>Montáž sklápěcich schodů na půdu s vyřezáním otvoru a kompletizací</t>
  </si>
  <si>
    <t>1247583050</t>
  </si>
  <si>
    <t xml:space="preserve">Poznámka k souboru cen:_x000D_
1. V ceně -1113 není započtena dodávka montážního materiálu, tato se oceňuje ve specifikaci. 2. V ceně -1113 není započteno olištování; toto olištování se oceňuje cenami 766 69-9741 až -9742 Překrytí spár lištou. </t>
  </si>
  <si>
    <t>"Stavební úpravy"</t>
  </si>
  <si>
    <t>"19/T"     1</t>
  </si>
  <si>
    <t>142</t>
  </si>
  <si>
    <t>553475850</t>
  </si>
  <si>
    <t>příslušenství stavební kovové schody skládací protipožární - s mechanismem z Al profilů pro výšku max. 320 cm, 13 schodnic, El 30 protipožární odolnost 30 minut El 30 TI 130 x 70</t>
  </si>
  <si>
    <t>303593306</t>
  </si>
  <si>
    <t>"22/T"     1</t>
  </si>
  <si>
    <t>143</t>
  </si>
  <si>
    <t>766660001</t>
  </si>
  <si>
    <t>Montáž dveřních křídel dřevěných nebo plastových otevíravých do ocelové zárubně povrchově upravených jednokřídlových, šířky do 800 mm</t>
  </si>
  <si>
    <t>-1497706242</t>
  </si>
  <si>
    <t xml:space="preserve">Poznámka k souboru cen:_x000D_
1. Cenami -0021 až -0031, -0161 až -0163, -0181 až -0183, se oceňují dveře s protipožární odolností do 30 min. 2. V cenách -0201 až -0272 je započtena i montáž okopného plechu, stavěče křídel a držadel kyvných dveří. 3. V cenách -0311 až -0324 jsou započtené i náklady na osazení kování, vodícího trnu, dorazů, seřízení pojezdů a následné vyrovnání a seřízení dveřních křídel. 4. V cenách -0351 až -0358 jsou započtené i náklady na osazení kování, vodícího trnu, dorazů, seřízení pojezdů na stěnu a následné vyrovnání a seřízení dveřních křídel. 5. V ceně -0722 je započtena montáž zámku, zámkové vložky a osazení štítku s klikou 6. V cenách -0311 až -0324 nejsou započtené náklady na sestavení a osazení stavebního pouzdra, tyto náklady se oceňují cenami souboru cen 642 94-6 . . . Osazení stavebního pouzdra posuvných dveří do zděné příčky, katalogu 801-1 Budovy a haly - zděné a monolitické. </t>
  </si>
  <si>
    <t>144</t>
  </si>
  <si>
    <t>611601620</t>
  </si>
  <si>
    <t>dveře dřevěné vnitřní hladké (bez povrchové úpravy nebo s povrchovou úpravou) s povrchovou úpravou povrchová úprava bílý lak standardní provedení dveře vnitřní hladké - plné jednokřídlové 70 x 197 cm</t>
  </si>
  <si>
    <t>1295883622</t>
  </si>
  <si>
    <t>Poznámka k položce:
včetně kování
vlastnosti - viz tabulka truhlářských výrobků</t>
  </si>
  <si>
    <t>145</t>
  </si>
  <si>
    <t>611607080</t>
  </si>
  <si>
    <t>dveře dřevěné vnitřní hladké (bez povrchové úpravy nebo s povrchovou úpravou) s povrchovou úpravou povrchová úprava bílý lak standardní provedení dveře vnitřní hladké zasklené ze 2/3 jednokřídlové 80 x 197 cm</t>
  </si>
  <si>
    <t>-64818358</t>
  </si>
  <si>
    <t>146</t>
  </si>
  <si>
    <t>766660021</t>
  </si>
  <si>
    <t>Montáž dveřních křídel dřevěných nebo plastových otevíravých do ocelové zárubně protipožárních jednokřídlových, šířky do 800 mm</t>
  </si>
  <si>
    <t>460904786</t>
  </si>
  <si>
    <t>147</t>
  </si>
  <si>
    <t>611656160</t>
  </si>
  <si>
    <t>dveře dřevěné vnitřní profilované dveře plné dřevěné požárně bezpečnostní tř.2 , El (EW)30 D3 DPB 2 bílé,buk,dub,olše,třešeň,javor,ořech CPL fólie jednokřídlové 80 x 197 cm</t>
  </si>
  <si>
    <t>-852032409</t>
  </si>
  <si>
    <t>148</t>
  </si>
  <si>
    <t>766660022</t>
  </si>
  <si>
    <t>Montáž dveřních křídel dřevěných nebo plastových otevíravých do ocelové zárubně protipožárních jednokřídlových, šířky přes 800 mm</t>
  </si>
  <si>
    <t>-1335426339</t>
  </si>
  <si>
    <t>149</t>
  </si>
  <si>
    <t>611656170</t>
  </si>
  <si>
    <t>dveře dřevěné vnitřní profilované dveře plné dřevěné požárně bezpečnostní tř.2 , El (EW)30 D3 DPB 2 bílé,buk,dub,olše,třešeň,javor,ořech CPL fólie jednokřídlové 90 x 197 cm  včetně kování</t>
  </si>
  <si>
    <t>1258882875</t>
  </si>
  <si>
    <t>150</t>
  </si>
  <si>
    <t>766695212</t>
  </si>
  <si>
    <t>Montáž ostatních truhlářských konstrukcí prahů dveří jednokřídlových, šířky do 100 mm</t>
  </si>
  <si>
    <t>1344619277</t>
  </si>
  <si>
    <t xml:space="preserve">Poznámka k souboru cen:_x000D_
1. Cenami -8111 a -8112 se oceňuje montáž vrat oboru JKPOV 611. 2. Cenami -97 . . nelze oceňovat venkovní krycí lišty balkónových dveří; tato montáž se oceňuje cenou -1610. </t>
  </si>
  <si>
    <t>151</t>
  </si>
  <si>
    <t>611871360</t>
  </si>
  <si>
    <t>výrobky dřevěné doplňkové pro stavební otvory - prahy prahy dveřní dřevěné dubové, tl. 2 cm délka cm       šířka cm 72            10</t>
  </si>
  <si>
    <t>345886798</t>
  </si>
  <si>
    <t>152</t>
  </si>
  <si>
    <t>611871560</t>
  </si>
  <si>
    <t>výrobky dřevěné doplňkové pro stavební otvory - prahy prahy dveřní dřevěné dubové, tl. 2 cm délka cm       šířka cm 82            10</t>
  </si>
  <si>
    <t>-1566757016</t>
  </si>
  <si>
    <t>"1.NP"     4</t>
  </si>
  <si>
    <t>"2.NP"     5</t>
  </si>
  <si>
    <t>"3.NP"     5</t>
  </si>
  <si>
    <t>"4.NP"     3</t>
  </si>
  <si>
    <t>153</t>
  </si>
  <si>
    <t>611871760</t>
  </si>
  <si>
    <t>výrobky dřevěné doplňkové pro stavební otvory - prahy prahy dveřní dřevěné dubové, tl. 2 cm délka cm       šířka cm 92            10</t>
  </si>
  <si>
    <t>-2033094192</t>
  </si>
  <si>
    <t>154</t>
  </si>
  <si>
    <t>998766202</t>
  </si>
  <si>
    <t>Přesun hmot pro konstrukce truhlářské stanovený procentní sazbou z ceny vodorovná dopravní vzdálenost do 50 m v objektech výšky přes 6 do 12 m</t>
  </si>
  <si>
    <t>-1832333577</t>
  </si>
  <si>
    <t>767</t>
  </si>
  <si>
    <t>Konstrukce zámečnické</t>
  </si>
  <si>
    <t>155</t>
  </si>
  <si>
    <t>767 R 1001</t>
  </si>
  <si>
    <t>Dodávka a montáž ocelových dveří atyp s tepelnou izolací 900/1700mm včetně úhelníkové zárubně, kování, zámku, konečných povrchových úprav</t>
  </si>
  <si>
    <t>-1623500995</t>
  </si>
  <si>
    <t>156</t>
  </si>
  <si>
    <t>767 R 122112</t>
  </si>
  <si>
    <t>Montáž stěn a příček s výplní drátěnou sítí spojených svařováním</t>
  </si>
  <si>
    <t>-397013951</t>
  </si>
  <si>
    <t xml:space="preserve">Poznámka k souboru cen:_x000D_
1. V cenách nejsou započteny náklady na: a) oplechování a úpravu otvorů, b) montáž doplňků dveří; tyto práce se oceňují cenami 767 64-9191 až -9196 Montáž doplňků dveří. </t>
  </si>
  <si>
    <t xml:space="preserve">Poznámka k položce:
Ocelové profily 30x30 mm kotvené do podlahy a stropu, sítě s oky 50 x 50 mm přivařené do stojek, dveře kotveny kloubovými závěsy. Zamykání - visací zámek. Včetně povrchových úprav.
</t>
  </si>
  <si>
    <t>"4/Z"     (3,0+2,8+3,0+2,8+3,5+3,4+2,3)*2,1</t>
  </si>
  <si>
    <t>157</t>
  </si>
  <si>
    <t>767 R 132811</t>
  </si>
  <si>
    <t>Demontáž příček šroubovaných - jádro</t>
  </si>
  <si>
    <t>-1282905982</t>
  </si>
  <si>
    <t>"109 + 110"     (2,52+1,12)*2*2,6</t>
  </si>
  <si>
    <t>158</t>
  </si>
  <si>
    <t>767 R_Z/2</t>
  </si>
  <si>
    <t>Pozinkovaná protidešťová žaluzie 620x300mm</t>
  </si>
  <si>
    <t>44748990</t>
  </si>
  <si>
    <t>"viz tabulka zámečnických výrobků"</t>
  </si>
  <si>
    <t>"2/Z"     1</t>
  </si>
  <si>
    <t>159</t>
  </si>
  <si>
    <t>767 R_Z/3</t>
  </si>
  <si>
    <t>Nová ocelová mříž na okna o rozměrech 700/780, vč. rámu.</t>
  </si>
  <si>
    <t>-386713143</t>
  </si>
  <si>
    <t>Poznámka k položce:
(členění dle obrázkové přílohy)
Pozinkovaná mříž výplň čtvercová ocel 10 mm
Před výrobou ověřit  skutečné rozměry stav. otvoru pro osazení mříže. Kotvit pomocí  ocelových pracen do zdiva.</t>
  </si>
  <si>
    <t>"3/Z"     2</t>
  </si>
  <si>
    <t>160</t>
  </si>
  <si>
    <t>998767202</t>
  </si>
  <si>
    <t>Přesun hmot pro zámečnické konstrukce stanovený procentní sazbou z ceny vodorovná dopravní vzdálenost do 50 m v objektech výšky přes 6 do 12 m</t>
  </si>
  <si>
    <t>-1047903077</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</si>
  <si>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-7181 pro přesun prováděný bez použití mechanizace, tj. za ztížených podmínek, lze použít pouze pro hmotnost materiálu, která se tímto způsobem skutečně přemísťuje. </t>
  </si>
  <si>
    <t>771</t>
  </si>
  <si>
    <t>Podlahy z dlaždic</t>
  </si>
  <si>
    <t>161</t>
  </si>
  <si>
    <t>771 R 1001</t>
  </si>
  <si>
    <t>Stávající schodišťové stupně a podesty budou mechanicky očištěny a bude provedena jejich renovace včetně lokálních oprav - dod + mtž</t>
  </si>
  <si>
    <t>1544038432</t>
  </si>
  <si>
    <t>"S3"</t>
  </si>
  <si>
    <t>"101"     7,2</t>
  </si>
  <si>
    <t>"102"     10,21</t>
  </si>
  <si>
    <t>162</t>
  </si>
  <si>
    <t>771474112</t>
  </si>
  <si>
    <t>Montáž soklíků z dlaždic keramických lepených flexibilním lepidlem rovných výšky přes 65 do 90 mm</t>
  </si>
  <si>
    <t>-1187949335</t>
  </si>
  <si>
    <t>163</t>
  </si>
  <si>
    <t>771573810</t>
  </si>
  <si>
    <t>Demontáž podlah z dlaždic keramických lepených</t>
  </si>
  <si>
    <t>-2070292599</t>
  </si>
  <si>
    <t>"202"     1,24</t>
  </si>
  <si>
    <t>"302"     1,25+4,6*2,90</t>
  </si>
  <si>
    <t>"402"     4,96+9,1*2,90</t>
  </si>
  <si>
    <t>164</t>
  </si>
  <si>
    <t>771574113</t>
  </si>
  <si>
    <t>Montáž podlah z dlaždic keramických lepených flexibilním lepidlem režných nebo glazovaných hladkých přes 9 do 12 ks/ m2</t>
  </si>
  <si>
    <t>-413630121</t>
  </si>
  <si>
    <t>"204"     3,39</t>
  </si>
  <si>
    <t>165</t>
  </si>
  <si>
    <t>597611110</t>
  </si>
  <si>
    <t xml:space="preserve">obkládačky a dlaždice keramické koupelny formát 33,3 x 33,3 x  0,8 cm  (bílé i barevné) </t>
  </si>
  <si>
    <t>-1854156384</t>
  </si>
  <si>
    <t>"dlažba"</t>
  </si>
  <si>
    <t>58,39</t>
  </si>
  <si>
    <t>"sokly"</t>
  </si>
  <si>
    <t>"49,8/0,333/2=74,755"</t>
  </si>
  <si>
    <t>75*0,333*0,333</t>
  </si>
  <si>
    <t>66,707*1,1 'Přepočtené koeficientem množství</t>
  </si>
  <si>
    <t>166</t>
  </si>
  <si>
    <t>771591111</t>
  </si>
  <si>
    <t>Podlahy - ostatní práce penetrace podkladu</t>
  </si>
  <si>
    <t>-824018517</t>
  </si>
  <si>
    <t>167</t>
  </si>
  <si>
    <t>771591115</t>
  </si>
  <si>
    <t>Podlahy - ostatní práce spárování silikonem</t>
  </si>
  <si>
    <t>1153226596</t>
  </si>
  <si>
    <t>"106"     10,7</t>
  </si>
  <si>
    <t>"110"     10,7</t>
  </si>
  <si>
    <t>"205"     10,7</t>
  </si>
  <si>
    <t>"210"     10,7</t>
  </si>
  <si>
    <t>"305"     10,7</t>
  </si>
  <si>
    <t>"310"     10,7</t>
  </si>
  <si>
    <t>168</t>
  </si>
  <si>
    <t>771591185</t>
  </si>
  <si>
    <t>Podlahy - ostatní práce řezání dlaždic keramických rovné</t>
  </si>
  <si>
    <t>-147039666</t>
  </si>
  <si>
    <t xml:space="preserve">Poznámka k souboru cen:_x000D_
1. Množství měrných jednotek u ceny -1185 se stanoví podle počtu řezaných dlaždic, nezávisle na jejich velikosti. 2. Položkou -1185 lze ocenit provádění více řezů na jednom kusu dlažby. </t>
  </si>
  <si>
    <t>49,8/0,333</t>
  </si>
  <si>
    <t>169</t>
  </si>
  <si>
    <t>998771202</t>
  </si>
  <si>
    <t>Přesun hmot pro podlahy z dlaždic stanovený procentní sazbou z ceny vodorovná dopravní vzdálenost do 50 m v objektech výšky přes 6 do 12 m</t>
  </si>
  <si>
    <t>-1650810472</t>
  </si>
  <si>
    <t>775</t>
  </si>
  <si>
    <t>Podlahy skládané (parkety, vlysy, lamely aj.)</t>
  </si>
  <si>
    <t>170</t>
  </si>
  <si>
    <t>775429121</t>
  </si>
  <si>
    <t>Montáž lišty přechodové (vyrovnávací) připevněné vruty</t>
  </si>
  <si>
    <t>-1313196269</t>
  </si>
  <si>
    <t>14,4</t>
  </si>
  <si>
    <t>171</t>
  </si>
  <si>
    <t>553432220</t>
  </si>
  <si>
    <t>doplňky stavební kovové profily přechodové pro podlahové krytiny kovové profily lišta přechodová 30 mm vrtaná elox stříbrná</t>
  </si>
  <si>
    <t>-1386165938</t>
  </si>
  <si>
    <t>14,4*1,1 'Přepočtené koeficientem množství</t>
  </si>
  <si>
    <t>172</t>
  </si>
  <si>
    <t>998775202</t>
  </si>
  <si>
    <t>Přesun hmot pro podlahy skládané stanovený procentní sazbou z ceny vodorovná dopravní vzdálenost do 50 m v objektech výšky přes 6 do 12 m</t>
  </si>
  <si>
    <t>835847438</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</si>
  <si>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-5181 pro přesun prováděný bez použití mechanizace, tj. za ztížených podmínek, lze použít pouze pro hmotnost materiálu, která se tímto způsobem skutečně přemísťuje. </t>
  </si>
  <si>
    <t>776</t>
  </si>
  <si>
    <t>Podlahy povlakové</t>
  </si>
  <si>
    <t>173</t>
  </si>
  <si>
    <t>776421100</t>
  </si>
  <si>
    <t>Lepení obvodových soklíků nebo lišt z plastů měkčených</t>
  </si>
  <si>
    <t>671321072</t>
  </si>
  <si>
    <t>"103"     4,5</t>
  </si>
  <si>
    <t>"111"     9,8</t>
  </si>
  <si>
    <t>"202"     4,5</t>
  </si>
  <si>
    <t>"206"     17,4</t>
  </si>
  <si>
    <t>"208"     17,4</t>
  </si>
  <si>
    <t>"211"     9,8</t>
  </si>
  <si>
    <t>"302"     4,5</t>
  </si>
  <si>
    <t>"306"     17,4</t>
  </si>
  <si>
    <t>"308"     17,4</t>
  </si>
  <si>
    <t>"311"     9,8</t>
  </si>
  <si>
    <t>"402"     4,5</t>
  </si>
  <si>
    <t>"406"     16,7</t>
  </si>
  <si>
    <t>"408"     16,7</t>
  </si>
  <si>
    <t>174</t>
  </si>
  <si>
    <t>284110040</t>
  </si>
  <si>
    <t>podlahoviny z polyvinylchloridu bez podkladu speciální soklové lišty - vytahované PVC rozměr:  š x v 30 x 30 mm  role 50 m samolepící</t>
  </si>
  <si>
    <t>-1785696429</t>
  </si>
  <si>
    <t>275,3*1,02 'Přepočtené koeficientem množství</t>
  </si>
  <si>
    <t>175</t>
  </si>
  <si>
    <t>776511810</t>
  </si>
  <si>
    <t>Odstranění povlakových podlah lepených bez podložky</t>
  </si>
  <si>
    <t>-746980495</t>
  </si>
  <si>
    <t>"406"     16,27</t>
  </si>
  <si>
    <t>"407"     13,45</t>
  </si>
  <si>
    <t>"408"     16,18</t>
  </si>
  <si>
    <t>"409"     13,77</t>
  </si>
  <si>
    <t>176</t>
  </si>
  <si>
    <t>776521100</t>
  </si>
  <si>
    <t>Montáž povlakových podlah plastových lepením bez podkladu pásů</t>
  </si>
  <si>
    <t>952904365</t>
  </si>
  <si>
    <t>177</t>
  </si>
  <si>
    <t>284122850</t>
  </si>
  <si>
    <t>podlahovina PVC tl. 2,5 mm, tř. zátěže 22</t>
  </si>
  <si>
    <t>829235598</t>
  </si>
  <si>
    <t>229,17*1,05 'Přepočtené koeficientem množství</t>
  </si>
  <si>
    <t>178</t>
  </si>
  <si>
    <t>776590100</t>
  </si>
  <si>
    <t>Ostatní práce na nášlapných plochách úprava podkladu (materiály ve specifikaci) vysátí</t>
  </si>
  <si>
    <t>18469497</t>
  </si>
  <si>
    <t>229,17</t>
  </si>
  <si>
    <t>179</t>
  </si>
  <si>
    <t>776590150</t>
  </si>
  <si>
    <t>Ostatní práce na nášlapných plochách úprava podkladu (materiály ve specifikaci) penetrování</t>
  </si>
  <si>
    <t>-1679769951</t>
  </si>
  <si>
    <t>180</t>
  </si>
  <si>
    <t>611552200</t>
  </si>
  <si>
    <t>podlahoviny dřevěné příslušenství k plovoucím podlahám penetrace (á 10 kg)</t>
  </si>
  <si>
    <t>-223175200</t>
  </si>
  <si>
    <t>229,17*0,3 'Přepočtené koeficientem množství</t>
  </si>
  <si>
    <t>181</t>
  </si>
  <si>
    <t>998776102</t>
  </si>
  <si>
    <t>Přesun hmot pro podlahy povlakové stanovený z hmotnosti přesunovaného materiálu vodorovná dopravní vzdálenost do 50 m v objektech výšky přes 6 do 12 m</t>
  </si>
  <si>
    <t>286957519</t>
  </si>
  <si>
    <t>182</t>
  </si>
  <si>
    <t>998776181</t>
  </si>
  <si>
    <t>Přesun hmot pro podlahy povlakové stanovený z hmotnosti přesunovaného materiálu Příplatek k cenám za přesun prováděný bez použití mechanizace pro jakoukoliv výšku objektu</t>
  </si>
  <si>
    <t>1264574991</t>
  </si>
  <si>
    <t>777</t>
  </si>
  <si>
    <t>Podlahy lité</t>
  </si>
  <si>
    <t>183</t>
  </si>
  <si>
    <t>777615117</t>
  </si>
  <si>
    <t>Nátěry epoxidové podlah s penetrací s penetrací betonových jednonásobné Sikafloor 261 systém, silnovrstvý nátěr</t>
  </si>
  <si>
    <t>1165215377</t>
  </si>
  <si>
    <t>184</t>
  </si>
  <si>
    <t>998777102</t>
  </si>
  <si>
    <t>Přesun hmot pro podlahy lité stanovený z hmotnosti přesunovaného materiálu vodorovná dopravní vzdálenost do 50 m v objektech výšky přes 6 do 12 m</t>
  </si>
  <si>
    <t>1068815746</t>
  </si>
  <si>
    <t>185</t>
  </si>
  <si>
    <t>998777181</t>
  </si>
  <si>
    <t>Přesun hmot pro podlahy lité stanovený z hmotnosti přesunovaného materiálu Příplatek k cenám za přesun prováděný bez použití mechanizace pro jakoukoliv výšku objektu</t>
  </si>
  <si>
    <t>-1504873859</t>
  </si>
  <si>
    <t>781</t>
  </si>
  <si>
    <t>Dokončovací práce - obklady keramické</t>
  </si>
  <si>
    <t>186</t>
  </si>
  <si>
    <t>781413810</t>
  </si>
  <si>
    <t>Demontáž obkladů z obkladaček pórovinových lepených</t>
  </si>
  <si>
    <t>-1261589209</t>
  </si>
  <si>
    <t>"104"     6,3*1,55</t>
  </si>
  <si>
    <t>"204"     6,5*1,55</t>
  </si>
  <si>
    <t>"305"     7,8*1,55</t>
  </si>
  <si>
    <t>"306"     15,99+16,6*2,90</t>
  </si>
  <si>
    <t>"307"     13,83+15,3*2,90</t>
  </si>
  <si>
    <t>"404"     15,7*1,55</t>
  </si>
  <si>
    <t>187</t>
  </si>
  <si>
    <t>781414111</t>
  </si>
  <si>
    <t>Montáž obkladaček vnitřních pravoúhlých pórovinových do 22 ks/m2 lepených flexibilním lepidlem</t>
  </si>
  <si>
    <t>-1425665799</t>
  </si>
  <si>
    <t>"104"     4,1*0,6</t>
  </si>
  <si>
    <t>"105"     9,1*2,0</t>
  </si>
  <si>
    <t>"110"     9,1*2,0</t>
  </si>
  <si>
    <t>"111"     4,1*0,6</t>
  </si>
  <si>
    <t>"203"     4,1*0,6</t>
  </si>
  <si>
    <t>"205"     9,1*2,0</t>
  </si>
  <si>
    <t>"210"     9,1*2,0</t>
  </si>
  <si>
    <t>"211"     4,1*0,6</t>
  </si>
  <si>
    <t>"303"     4,1*0,6</t>
  </si>
  <si>
    <t>"305"     9,1*2,0</t>
  </si>
  <si>
    <t>"310"     9,1*2,0</t>
  </si>
  <si>
    <t>"311"     4,1*0,6</t>
  </si>
  <si>
    <t>"404"     (11,7+4,1)*2,0</t>
  </si>
  <si>
    <t>"407"     2,7*0,6</t>
  </si>
  <si>
    <t>188</t>
  </si>
  <si>
    <t>597610410</t>
  </si>
  <si>
    <t xml:space="preserve">obkládačky a dlaždice keramické formát 20 x 20 x  0,68 cm (bílé i barevné) </t>
  </si>
  <si>
    <t>535534487</t>
  </si>
  <si>
    <t>17,18*1,1 'Přepočtené koeficientem množství</t>
  </si>
  <si>
    <t>189</t>
  </si>
  <si>
    <t>781419191</t>
  </si>
  <si>
    <t>Příplatek k montáži obkladů vnitřních pórovinových za plochu do 10 m2</t>
  </si>
  <si>
    <t>-722201113</t>
  </si>
  <si>
    <t>190</t>
  </si>
  <si>
    <t>781493611</t>
  </si>
  <si>
    <t>Montáž vanových plastových dvířek s rámem lepených</t>
  </si>
  <si>
    <t>310008200</t>
  </si>
  <si>
    <t>191</t>
  </si>
  <si>
    <t>551675700</t>
  </si>
  <si>
    <t>dvířka plastová krycí pro armaturu z PH T3622 300x300 mm</t>
  </si>
  <si>
    <t>-716326316</t>
  </si>
  <si>
    <t>192</t>
  </si>
  <si>
    <t>781494211</t>
  </si>
  <si>
    <t>Plastové profily vanové lepené flexibilním lepidlem</t>
  </si>
  <si>
    <t>1040152029</t>
  </si>
  <si>
    <t>"106"     1,6</t>
  </si>
  <si>
    <t>"111"     1,6</t>
  </si>
  <si>
    <t>"205"     1,6</t>
  </si>
  <si>
    <t>"210"     1,6</t>
  </si>
  <si>
    <t>"305"     1,6</t>
  </si>
  <si>
    <t>"310"     1,6</t>
  </si>
  <si>
    <t>"404"     2,0</t>
  </si>
  <si>
    <t>193</t>
  </si>
  <si>
    <t>781495111</t>
  </si>
  <si>
    <t>Penetrace podkladu vnitřních obkladů</t>
  </si>
  <si>
    <t>1716778585</t>
  </si>
  <si>
    <t>194</t>
  </si>
  <si>
    <t>781495141</t>
  </si>
  <si>
    <t>Průnik obkladem kruhový do DN 30 bez izolace</t>
  </si>
  <si>
    <t>1556009682</t>
  </si>
  <si>
    <t>"viz výkresy + TZ"</t>
  </si>
  <si>
    <t>"WC"     1*7</t>
  </si>
  <si>
    <t>"AP"     1*7</t>
  </si>
  <si>
    <t>"D"        2*7</t>
  </si>
  <si>
    <t>"U"        2*7</t>
  </si>
  <si>
    <t>"VR"        2*1</t>
  </si>
  <si>
    <t>"S"        2*6</t>
  </si>
  <si>
    <t>195</t>
  </si>
  <si>
    <t>781495142</t>
  </si>
  <si>
    <t>Průnik obkladem kruhový do DN 90 bez izolace</t>
  </si>
  <si>
    <t>1920822095</t>
  </si>
  <si>
    <t>"WC"     0</t>
  </si>
  <si>
    <t>"D"        1*7</t>
  </si>
  <si>
    <t>"U"        1*7</t>
  </si>
  <si>
    <t>196</t>
  </si>
  <si>
    <t>781495143</t>
  </si>
  <si>
    <t>Průnik obkladem kruhový přes DN 90 bez izolace</t>
  </si>
  <si>
    <t>622994816</t>
  </si>
  <si>
    <t>197</t>
  </si>
  <si>
    <t>998781202</t>
  </si>
  <si>
    <t>Přesun hmot pro obklady keramické stanovený procentní sazbou z ceny vodorovná dopravní vzdálenost do 50 m v objektech výšky přes 6 do 12 m</t>
  </si>
  <si>
    <t>111190122</t>
  </si>
  <si>
    <t>783</t>
  </si>
  <si>
    <t>Dokončovací práce - nátěry</t>
  </si>
  <si>
    <t>198</t>
  </si>
  <si>
    <t>783221112</t>
  </si>
  <si>
    <t>Nátěry kovových stavebních doplňkových konstrukcí syntetické na vzduchu schnoucí, lesklý povrch 1x antikorozní, 1x základní 2x email</t>
  </si>
  <si>
    <t>-295110983</t>
  </si>
  <si>
    <t>"700/1970mm"     ((2*1,97+0,7)*(0,1+2*0,05))*(4+3+5)</t>
  </si>
  <si>
    <t>"800/1970mm"     ((2*1,97+0,8)*(0,1+2*0,05))*(3+3+8+6+1+2)</t>
  </si>
  <si>
    <t>"800/1970mm"     ((2*1,97+0,8)*(0,16+2*0,05))*1</t>
  </si>
  <si>
    <t>"900/1970mm"     ((2*1,97+0,9)*(0,1+2*0,05))*1</t>
  </si>
  <si>
    <t>199</t>
  </si>
  <si>
    <t>783695132</t>
  </si>
  <si>
    <t>Nátěry truhlářských výrobků ostatní vodou ředitelné standardními barvami (např. Tebas, …) lazurovacím lakem 2x lakování</t>
  </si>
  <si>
    <t>-1641847899</t>
  </si>
  <si>
    <t>7*2,5*0,2</t>
  </si>
  <si>
    <t>784</t>
  </si>
  <si>
    <t>Dokončovací práce - malby a tapety</t>
  </si>
  <si>
    <t>200</t>
  </si>
  <si>
    <t>784121001</t>
  </si>
  <si>
    <t>Oškrabání malby v místnostech výšky do 3,80 m</t>
  </si>
  <si>
    <t>934636875</t>
  </si>
  <si>
    <t xml:space="preserve">Poznámka k souboru cen:_x000D_
1. Cenami souboru cen se oceňuje jakýkoli počet současně škrabaných vrstev barvy. </t>
  </si>
  <si>
    <t>"001"     7,28+18,22*2,05</t>
  </si>
  <si>
    <t>"002"     11,54+13,85*2,05</t>
  </si>
  <si>
    <t>"003"     16,49+16,5*2,05</t>
  </si>
  <si>
    <t>"004"     6,04+12,2*2,05</t>
  </si>
  <si>
    <t>"005"     16,70+16,6*2,05</t>
  </si>
  <si>
    <t>"006"     11,37+13,8*2,05</t>
  </si>
  <si>
    <t>"101"     7,20+12,5*2,90</t>
  </si>
  <si>
    <t>"102"     14,58+23,3*2,90</t>
  </si>
  <si>
    <t>"103"     1,21+4,5*2,90</t>
  </si>
  <si>
    <t>"104"     2,31+6,3*2,90</t>
  </si>
  <si>
    <t>"105"     10,12+14,6*2,90</t>
  </si>
  <si>
    <t>"106"     18,25+17,4*2,90</t>
  </si>
  <si>
    <t>"107"     18,10+17,4*2,90</t>
  </si>
  <si>
    <t>"108"     10,18+14,7*2,90</t>
  </si>
  <si>
    <t>"201"     15,99+23,7*2,90</t>
  </si>
  <si>
    <t>"202"     1,24+4,5*2,90</t>
  </si>
  <si>
    <t>"203"     0,97+4,1*2,90</t>
  </si>
  <si>
    <t>"204"     2,49+6,5*2,90</t>
  </si>
  <si>
    <t>"205"     9,03+14,5*2,90</t>
  </si>
  <si>
    <t>"206"     15,98+16,6*2,90</t>
  </si>
  <si>
    <t>"207"     13,39+15,2*2,90</t>
  </si>
  <si>
    <t>"208"     15,95+16,6*2,90</t>
  </si>
  <si>
    <t>"209"     13,47+15,1*2,90</t>
  </si>
  <si>
    <t>"301"     15,99+23,0*2,90</t>
  </si>
  <si>
    <t>"303"     13,57+15,2*2,90</t>
  </si>
  <si>
    <t>"304"     16,03+16,6*2,90</t>
  </si>
  <si>
    <t>"305"     13,50+15,5*2,90</t>
  </si>
  <si>
    <t>"401"     10,71+13,4*2,90</t>
  </si>
  <si>
    <t>"403"     1,24+4,5*2,90</t>
  </si>
  <si>
    <t>"404"     8,46+15,7*2,90</t>
  </si>
  <si>
    <t>"405"     4,56+8,9*2,90</t>
  </si>
  <si>
    <t>"406"     16,27+16,6*2,90</t>
  </si>
  <si>
    <t>"407"     13,45+15,6*2,90</t>
  </si>
  <si>
    <t>"408"     16,18+16,7*2,90</t>
  </si>
  <si>
    <t>"409"     13,77+15,3*2,90</t>
  </si>
  <si>
    <t>201</t>
  </si>
  <si>
    <t>784221101</t>
  </si>
  <si>
    <t>Malby z malířských směsí otěruvzdorných za sucha dvojnásobné, bílé za sucha otěruvzdorné dobře v místnostech výšky do 3,80 m</t>
  </si>
  <si>
    <t>-290771784</t>
  </si>
  <si>
    <t>1171,424</t>
  </si>
  <si>
    <t>280,09</t>
  </si>
  <si>
    <t>202</t>
  </si>
  <si>
    <t>784221131</t>
  </si>
  <si>
    <t>Malby z malířských směsí otěruvzdorných za sucha Příplatek k cenám dvojnásobných maleb za zvýšenou pracnost při provádění malého rozsahu plochy do 5 m2</t>
  </si>
  <si>
    <t>1721639195</t>
  </si>
  <si>
    <t>D.1.4.2 - Zařízení vzduchotechniky</t>
  </si>
  <si>
    <t xml:space="preserve">    751_1 - Vzduchotechnika - 1 -Sprcha, WC 1 až 4.NP</t>
  </si>
  <si>
    <t xml:space="preserve">    751_2 - Vzduchotechnika - 2-Digestoře 1 až 4.NP</t>
  </si>
  <si>
    <t xml:space="preserve">    751_3 - Vzduchotechnika - 3 -Výměníková stanice 1.NP</t>
  </si>
  <si>
    <t>751_1</t>
  </si>
  <si>
    <t>Vzduchotechnika - 1 -Sprcha, WC 1 až 4.NP</t>
  </si>
  <si>
    <t>751_1 R  001</t>
  </si>
  <si>
    <t>Radiální ventilátor pod omítku DN 100, V = 100 m3/h, Pv= 60 Pa, P = 45 W, 230 V, včetně regulátru výkonu</t>
  </si>
  <si>
    <t>-501179632</t>
  </si>
  <si>
    <t>751_1 R  001a</t>
  </si>
  <si>
    <t>Radiální ventilátor pod omítku DN 100, V = 110 m3/h, Pv= 60 Pa, P = 45 W, 230 V, včetně regulátru výkonu s odbočkou</t>
  </si>
  <si>
    <t>5300459</t>
  </si>
  <si>
    <t>751_1 R  002</t>
  </si>
  <si>
    <t>Střešní průchodka 200</t>
  </si>
  <si>
    <t>-1536007677</t>
  </si>
  <si>
    <t>751_1 R  003</t>
  </si>
  <si>
    <t>Samotahová hlavice 200</t>
  </si>
  <si>
    <t>-1429222169</t>
  </si>
  <si>
    <t>751_1 R  004</t>
  </si>
  <si>
    <t>Dveřní mřížka oboustranná 600x40</t>
  </si>
  <si>
    <t>-908620788</t>
  </si>
  <si>
    <t>751_1 R  101</t>
  </si>
  <si>
    <t>Potrubí kruhové SPIRO-  PM 120305 z pozinkovaného plechu -do průměru 140-30% - tvarovek</t>
  </si>
  <si>
    <t>49152965</t>
  </si>
  <si>
    <t>751_1 R  102</t>
  </si>
  <si>
    <t>Potrubí kruhové SPIRO-  PM 120305 z pozinkovaného plechu -do průměru 125-20% - tvarovek</t>
  </si>
  <si>
    <t>-282412920</t>
  </si>
  <si>
    <t>751_1 R  103</t>
  </si>
  <si>
    <t>Potrubí kruhové SPIRO-  PM 120305 z pozinkovaného plechu -do průměru 100-0% - tvarovek</t>
  </si>
  <si>
    <t>1165812439</t>
  </si>
  <si>
    <t>751_1 R  201</t>
  </si>
  <si>
    <t xml:space="preserve">Závěsy </t>
  </si>
  <si>
    <t>-1312866112</t>
  </si>
  <si>
    <t>751_1 R  202</t>
  </si>
  <si>
    <t>Těsnící a spojovací materiál</t>
  </si>
  <si>
    <t>-798614657</t>
  </si>
  <si>
    <t>751_1 - mtž</t>
  </si>
  <si>
    <t>Montážní práce</t>
  </si>
  <si>
    <t>-804929814</t>
  </si>
  <si>
    <t>751_2</t>
  </si>
  <si>
    <t>Vzduchotechnika - 2-Digestoře 1 až 4.NP</t>
  </si>
  <si>
    <t>751_2 R  001</t>
  </si>
  <si>
    <t>Nerezová odsávací kuchyňská digestoř s tukovými filtry a osvětlením, Vmax = 280 m3/h, Pv= 120 Pa, P =205 W, 230 V, se třemi stupni výkonu, se zpětnou klapkou, horní napojení</t>
  </si>
  <si>
    <t>-463685493</t>
  </si>
  <si>
    <t>751_2 R  002</t>
  </si>
  <si>
    <t>537568627</t>
  </si>
  <si>
    <t>751_2 R  003</t>
  </si>
  <si>
    <t>Samotahová hlavice 250</t>
  </si>
  <si>
    <t>1583276449</t>
  </si>
  <si>
    <t>751_2 R  004</t>
  </si>
  <si>
    <t>1415694743</t>
  </si>
  <si>
    <t>751_2 R  005</t>
  </si>
  <si>
    <t>1588877057</t>
  </si>
  <si>
    <t>751_2 R  102</t>
  </si>
  <si>
    <t>Potrubí kruhové SPIRO-  PM 120305 z pozinkovaného plechu -do průměru 160-20% - tvarovek</t>
  </si>
  <si>
    <t>556869151</t>
  </si>
  <si>
    <t>751_2 R  103</t>
  </si>
  <si>
    <t>Potrubí kruhové SPIRO-  PM 120305 z pozinkovaného plechu -do průměru 125-0% - tvarovek</t>
  </si>
  <si>
    <t>300112501</t>
  </si>
  <si>
    <t>751_2 R  201</t>
  </si>
  <si>
    <t>-585671963</t>
  </si>
  <si>
    <t>751_2 R  202</t>
  </si>
  <si>
    <t>-497069996</t>
  </si>
  <si>
    <t>751_2 - mtž</t>
  </si>
  <si>
    <t>-208102272</t>
  </si>
  <si>
    <t>751_3</t>
  </si>
  <si>
    <t>Vzduchotechnika - 3 -Výměníková stanice 1.NP</t>
  </si>
  <si>
    <t>751_3 R  001</t>
  </si>
  <si>
    <t>Ventilátor do potrubí DN200, V = 700 m3/h, Pv= 80 Pa, N = 0,11 kW, 230 V, včetně regulátru výkonu, tlumících vložek a spon</t>
  </si>
  <si>
    <t>-2046415958</t>
  </si>
  <si>
    <t>751_3 R  002</t>
  </si>
  <si>
    <t>Tlumič  hluku 500x400/500</t>
  </si>
  <si>
    <t>1090671278</t>
  </si>
  <si>
    <t>751_3 R  003</t>
  </si>
  <si>
    <t>Vyústka do kruhového potrubí 825x75</t>
  </si>
  <si>
    <t>-300358618</t>
  </si>
  <si>
    <t>751_3 R  003.4</t>
  </si>
  <si>
    <t>Protidešťová žaluzie 300x200</t>
  </si>
  <si>
    <t>1997418586</t>
  </si>
  <si>
    <t>751_3 R  004</t>
  </si>
  <si>
    <t>Přetlaková klapka 400x200</t>
  </si>
  <si>
    <t>-2014265820</t>
  </si>
  <si>
    <t>751_3 R  006</t>
  </si>
  <si>
    <t>Tlumič  hluku 400x200/500</t>
  </si>
  <si>
    <t>418279014</t>
  </si>
  <si>
    <t>751_3 R  007</t>
  </si>
  <si>
    <t>Protidešťová žaluzie 400x200</t>
  </si>
  <si>
    <t>-170418915</t>
  </si>
  <si>
    <t>751_3 R  008</t>
  </si>
  <si>
    <t>Nastavitelný termostat rozsah 0 až 40°C</t>
  </si>
  <si>
    <t>1327829498</t>
  </si>
  <si>
    <t>751_3 R  101</t>
  </si>
  <si>
    <t>Čtyřhranné potrubí z pozinkovaného plechu - do obvodu 1890-0% - tvarovek</t>
  </si>
  <si>
    <t>-780693680</t>
  </si>
  <si>
    <t>751_3 R  102</t>
  </si>
  <si>
    <t>Potrubí kruhové SPIRO-  PM 120305 z pozinkovaného plechu -do průměru 200-20% - tvarovek</t>
  </si>
  <si>
    <t>1027171174</t>
  </si>
  <si>
    <t>751_3 R  201</t>
  </si>
  <si>
    <t>344472121</t>
  </si>
  <si>
    <t>751_3 R  202</t>
  </si>
  <si>
    <t>-415988174</t>
  </si>
  <si>
    <t>751_3 - mtž</t>
  </si>
  <si>
    <t>670880562</t>
  </si>
  <si>
    <t>D.1.4.3 - Zařízení zdravotně technických instalací</t>
  </si>
  <si>
    <t xml:space="preserve">    721 - Zdravotechnika - vnitřní kanalizace</t>
  </si>
  <si>
    <t xml:space="preserve">    722 - Zdravotechnika - vnitřní vodovod</t>
  </si>
  <si>
    <t xml:space="preserve">    732 - Ústřední vytápění - strojovny</t>
  </si>
  <si>
    <t>310 R 001</t>
  </si>
  <si>
    <t>Stavební přípomoce (rýhy v podlaze a ve stěnách, průrazy, začištění, prostupy novými konstrukcemi apod.)</t>
  </si>
  <si>
    <t>kpl</t>
  </si>
  <si>
    <t>-1839711317</t>
  </si>
  <si>
    <t>969011121</t>
  </si>
  <si>
    <t>Vybourání vodovodního, plynového a pod. vedení DN do 52 mm</t>
  </si>
  <si>
    <t>-1683265842</t>
  </si>
  <si>
    <t>"odhad"</t>
  </si>
  <si>
    <t>13,0+8,0+13,0*2+21,0*4</t>
  </si>
  <si>
    <t>969021111</t>
  </si>
  <si>
    <t>Vybourání kanalizačního potrubí DN do 100 mm</t>
  </si>
  <si>
    <t>-9080549</t>
  </si>
  <si>
    <t>13,0*2+9,5*4</t>
  </si>
  <si>
    <t>969021121</t>
  </si>
  <si>
    <t>Vybourání kanalizačního potrubí DN do 200 mm</t>
  </si>
  <si>
    <t>-1467641082</t>
  </si>
  <si>
    <t>17,0+13,0</t>
  </si>
  <si>
    <t>974847290</t>
  </si>
  <si>
    <t>-532933454</t>
  </si>
  <si>
    <t>-1993292232</t>
  </si>
  <si>
    <t>5,961*9 'Přepočtené koeficientem množství</t>
  </si>
  <si>
    <t>1986819935</t>
  </si>
  <si>
    <t>277742969</t>
  </si>
  <si>
    <t>721</t>
  </si>
  <si>
    <t>Zdravotechnika - vnitřní kanalizace</t>
  </si>
  <si>
    <t>721174004</t>
  </si>
  <si>
    <t>Potrubí z plastových trub HT Systém (polypropylenové PPs) svodné (ležaté) DN 70</t>
  </si>
  <si>
    <t>-1031315481</t>
  </si>
  <si>
    <t xml:space="preserve">Poznámka k souboru cen:_x000D_
1. Cenami -3315 až -3317 se oceňuje svislé potrubí od střešního vtoku po čisticí kus. 2. Ochrany odpadního a připojovacího potrubí z plastových trub se oceňují cenami souboru cen 722 18- . . Ochrana potrubí, části A 02. 3. V cenách potrubí z polyetylenových trub jsou započteny náklady na montáž kotevních prvků, jejich dodání se oceňuje ve specifikaci. </t>
  </si>
  <si>
    <t>"Viz ZTI"</t>
  </si>
  <si>
    <t>"splašková kanalizace"</t>
  </si>
  <si>
    <t>"K4-K5´"    1,5</t>
  </si>
  <si>
    <t>1,5*1,1</t>
  </si>
  <si>
    <t>721174005</t>
  </si>
  <si>
    <t>Potrubí z plastových trub HT Systém (polypropylenové PPs) svodné (ležaté) DN 100</t>
  </si>
  <si>
    <t>-651162521</t>
  </si>
  <si>
    <t>"K3-K3´"    1,0</t>
  </si>
  <si>
    <t>"K4-K5´"    5,5</t>
  </si>
  <si>
    <t>6,5*1,1</t>
  </si>
  <si>
    <t>721174006</t>
  </si>
  <si>
    <t>Potrubí z plastových trub HT Systém (polypropylenové PPs) svodné (ležaté) DN 125</t>
  </si>
  <si>
    <t>-1324900237</t>
  </si>
  <si>
    <t>"K1-D2´"    1,5</t>
  </si>
  <si>
    <t>"K2-K2´"    1,5</t>
  </si>
  <si>
    <t>"K5-K5´"    2,0</t>
  </si>
  <si>
    <t>5,0*1,1</t>
  </si>
  <si>
    <t>721174007</t>
  </si>
  <si>
    <t>Potrubí z plastových trub HT Systém (polypropylenové PPs) svodné (ležaté) DN 150</t>
  </si>
  <si>
    <t>-855766735</t>
  </si>
  <si>
    <t>"K1-D2´"    13,0</t>
  </si>
  <si>
    <t>"D2-D2´"    2,5</t>
  </si>
  <si>
    <t>"D1-D1´"    2,5</t>
  </si>
  <si>
    <t>"K4´-K5´"    8,0</t>
  </si>
  <si>
    <t>26,0*1,1</t>
  </si>
  <si>
    <t>721174024</t>
  </si>
  <si>
    <t>Potrubí z plastových trub HT Systém (polypropylenové PPs) odpadní (svislé) DN 70</t>
  </si>
  <si>
    <t>247946332</t>
  </si>
  <si>
    <t>"K4"    7,5</t>
  </si>
  <si>
    <t>7,5*1,1</t>
  </si>
  <si>
    <t>721174025</t>
  </si>
  <si>
    <t>Potrubí z plastových trub HT Systém (polypropylenové PPs) odpadní (svislé) DN 100</t>
  </si>
  <si>
    <t>1498979138</t>
  </si>
  <si>
    <t>"K1"    13,5</t>
  </si>
  <si>
    <t>"K2"    13,5</t>
  </si>
  <si>
    <t>"K5"    9,5</t>
  </si>
  <si>
    <t>36,5*1,1</t>
  </si>
  <si>
    <t>721174042</t>
  </si>
  <si>
    <t>Potrubí z plastových trub HT Systém (polypropylenové PPs) připojovací DN 40</t>
  </si>
  <si>
    <t>1442840449</t>
  </si>
  <si>
    <t>"K1"     0,5</t>
  </si>
  <si>
    <t>"K2"     0,5*2</t>
  </si>
  <si>
    <t>"K3"     0</t>
  </si>
  <si>
    <t>"K4"     0,5</t>
  </si>
  <si>
    <t>"K5"     0,5*2</t>
  </si>
  <si>
    <t>"K1"     0</t>
  </si>
  <si>
    <t>"K3"     0,5</t>
  </si>
  <si>
    <t>10,5*1,1</t>
  </si>
  <si>
    <t>721174043</t>
  </si>
  <si>
    <t>Potrubí z plastových trub HT Systém (polypropylenové PPs) připojovací DN 50</t>
  </si>
  <si>
    <t>699646571</t>
  </si>
  <si>
    <t>"K1"     2,8</t>
  </si>
  <si>
    <t>"K2"     2,0+0,5*1</t>
  </si>
  <si>
    <t>"K3"     1,5</t>
  </si>
  <si>
    <t>"K4"     1,2</t>
  </si>
  <si>
    <t>"K5"     2,0+0,5*1</t>
  </si>
  <si>
    <t>"K4"     1,2+2,0</t>
  </si>
  <si>
    <t>"K1"     1,2+0,5</t>
  </si>
  <si>
    <t>"K2"     3,0</t>
  </si>
  <si>
    <t>35,2*1,1</t>
  </si>
  <si>
    <t>721174044</t>
  </si>
  <si>
    <t>Potrubí z plastových trub HT Systém (polypropylenové PPs) připojovací DN 70</t>
  </si>
  <si>
    <t>1843738345</t>
  </si>
  <si>
    <t>"K2"     1,2+0,5</t>
  </si>
  <si>
    <t>"K4"     0</t>
  </si>
  <si>
    <t>"K5"     1,2+0,5</t>
  </si>
  <si>
    <t>"K2"     0</t>
  </si>
  <si>
    <t>10,2*1,1</t>
  </si>
  <si>
    <t>721174045</t>
  </si>
  <si>
    <t>Potrubí z plastových trub HT Systém (polypropylenové PPs) připojovací DN 100</t>
  </si>
  <si>
    <t>960364375</t>
  </si>
  <si>
    <t>"K2"     (1,0+0,5)*1,1</t>
  </si>
  <si>
    <t>"K5"     (1,0+0,5)*1,1</t>
  </si>
  <si>
    <t>"K2"     1,0+0,5</t>
  </si>
  <si>
    <t>"K5"     1,0+0,5</t>
  </si>
  <si>
    <t>"K1"     2,1+0,5*1</t>
  </si>
  <si>
    <t>12,2*1,1</t>
  </si>
  <si>
    <t>721174063</t>
  </si>
  <si>
    <t>Potrubí z plastových trub HT Systém (polypropylenové PPs) větrací DN 110</t>
  </si>
  <si>
    <t>-780666191</t>
  </si>
  <si>
    <t>"K1"    2,5</t>
  </si>
  <si>
    <t>"K2"    2,5</t>
  </si>
  <si>
    <t>721194104</t>
  </si>
  <si>
    <t>Vyměření přípojek na potrubí vyvedení a upevnění odpadních výpustek DN 40</t>
  </si>
  <si>
    <t>1095197774</t>
  </si>
  <si>
    <t xml:space="preserve">Poznámka k souboru cen:_x000D_
1. Cenami lze oceňovat i vyvedení a upevnění odpadních výpustek ke strojům a zařízením. 2. Potrubí odpadních výpustek se oceňují cenami souboru cen 721 17- . . Potrubí z plastových trub, části A 01. </t>
  </si>
  <si>
    <t>"U"    7</t>
  </si>
  <si>
    <t>"D"    7</t>
  </si>
  <si>
    <t>"AP"    7</t>
  </si>
  <si>
    <t>"AM"    7</t>
  </si>
  <si>
    <t>721194105</t>
  </si>
  <si>
    <t>Vyměření přípojek na potrubí vyvedení a upevnění odpadních výpustek DN 50</t>
  </si>
  <si>
    <t>-1341582201</t>
  </si>
  <si>
    <t>"VR"    1</t>
  </si>
  <si>
    <t>"VP"    6</t>
  </si>
  <si>
    <t>721194109</t>
  </si>
  <si>
    <t>Vyměření přípojek na potrubí vyvedení a upevnění odpadních výpustek DN 100</t>
  </si>
  <si>
    <t>1960660363</t>
  </si>
  <si>
    <t>"WC"    7</t>
  </si>
  <si>
    <t>721211911</t>
  </si>
  <si>
    <t>Podlahové vpusti montáž podlahových vpustí DN 40/50</t>
  </si>
  <si>
    <t>-1508075523</t>
  </si>
  <si>
    <t>551 R 617250</t>
  </si>
  <si>
    <t xml:space="preserve">Podlahová vpust DN 40/50 s vodorovným odtokem a zápachovou uzávěrkou, 121x121mm Klick Klack, 115x115mm </t>
  </si>
  <si>
    <t>-1171169232</t>
  </si>
  <si>
    <t>Poznámka k položce:
HL90Pr-3000</t>
  </si>
  <si>
    <t>721273153</t>
  </si>
  <si>
    <t>Ventilační hlavice z polypropylenu (PP) DN 110 (HL 810)</t>
  </si>
  <si>
    <t>1344131116</t>
  </si>
  <si>
    <t>"K1"    1</t>
  </si>
  <si>
    <t>"K2"    1</t>
  </si>
  <si>
    <t>721274121</t>
  </si>
  <si>
    <t>Ventily přivzdušňovací odpadních potrubí vnitřní od DN 32 do DN 50</t>
  </si>
  <si>
    <t>-1964079146</t>
  </si>
  <si>
    <t>Poznámka k položce:
STY-050</t>
  </si>
  <si>
    <t>"K3"    1</t>
  </si>
  <si>
    <t>"K4"    1</t>
  </si>
  <si>
    <t>721274123</t>
  </si>
  <si>
    <t>Ventily přivzdušňovací odpadních potrubí vnitřní DN 100</t>
  </si>
  <si>
    <t>-126488123</t>
  </si>
  <si>
    <t>Poznámka k položce:
STY-090</t>
  </si>
  <si>
    <t>"K5"    1</t>
  </si>
  <si>
    <t>721290111</t>
  </si>
  <si>
    <t>Zkouška těsnosti kanalizace v objektech vodou do DN 125</t>
  </si>
  <si>
    <t>303174551</t>
  </si>
  <si>
    <t xml:space="preserve">Poznámka k souboru cen:_x000D_
1. V ceně -0123 není započteno dodání média; jeho dodávka se oceňuje ve specifikaci. </t>
  </si>
  <si>
    <t>1,65+7,15+5,5+28,6+8,25+40,15+11,55+38,72+11,22+13,42+5,5</t>
  </si>
  <si>
    <t>998721102</t>
  </si>
  <si>
    <t>Přesun hmot pro vnitřní kanalizace stanovený z hmotnosti přesunovaného materiálu vodorovná dopravní vzdálenost do 50 m v objektech výšky přes 6 do 12 m</t>
  </si>
  <si>
    <t>408300276</t>
  </si>
  <si>
    <t>998721181</t>
  </si>
  <si>
    <t>Přesun hmot pro vnitřní kanalizace stanovený z hmotnosti přesunovaného materiálu Příplatek k ceně za přesun prováděný bez použití mechanizace pro jakoukoliv výšku objektu</t>
  </si>
  <si>
    <t>-1132296086</t>
  </si>
  <si>
    <t>722</t>
  </si>
  <si>
    <t>Zdravotechnika - vnitřní vodovod</t>
  </si>
  <si>
    <t>722174002</t>
  </si>
  <si>
    <t>Potrubí z plastových trubek z polypropylenu (PPR) svařovaných polyfuzně PN 16 (SDR 7,4) D 20 x 2,8</t>
  </si>
  <si>
    <t>-990138008</t>
  </si>
  <si>
    <t xml:space="preserve">Poznámka k souboru cen:_x000D_
1. V cenách -4001 až -4088 jsou započteny náklady na montáž a dodávku potrubí a tvarovek. </t>
  </si>
  <si>
    <t>"SV"</t>
  </si>
  <si>
    <t>"1.PP"     0</t>
  </si>
  <si>
    <t>"1.NP"     (3,9+0,6*1+4,0+0,6*3+6,9+0,6*1+2,6+0,6*2+1,4+0,6*1)</t>
  </si>
  <si>
    <t>"2.NP"     (3,9+0,6*1+4,0+0,6*3+6,9+0,6*1+2,6+0,6*2+1,4+0,6*1)</t>
  </si>
  <si>
    <t>"3.NP"     (3,9+0,6*1+4,0+0,6*3+6,9+0,6*1+2,6+0,6*2+1,4+0,6*1)</t>
  </si>
  <si>
    <t>"4.NP"     (0,6+1,1+0,6*2+4,1+3,0+1,9+0,6*2+5,9+0,6*1)</t>
  </si>
  <si>
    <t>"TUV"</t>
  </si>
  <si>
    <t>"1.NP"     (3,5+0,6*3+0,9+2,9+0,6*3+0,9)</t>
  </si>
  <si>
    <t>"2.NP"     (3,5+0,6*3+0,9+2,9+0,6*3+0,9)</t>
  </si>
  <si>
    <t>"3.NP"     (3,5+0,6*3+0,9+2,9+0,6*3+0,9)</t>
  </si>
  <si>
    <t>"4.NP"     (8,0+0,6*1+1,3+0,6*1+6,0+0,6*1+0,9)</t>
  </si>
  <si>
    <t>"TUV-c"</t>
  </si>
  <si>
    <t>(12,0*2+4,1+5,2)</t>
  </si>
  <si>
    <t>177,1*1,1</t>
  </si>
  <si>
    <t>722174003</t>
  </si>
  <si>
    <t>Potrubí z plastových trubek z polypropylenu (PPR) svařovaných polyfuzně PN 16 (SDR 7,4) D 25 x 3,5</t>
  </si>
  <si>
    <t>655921038</t>
  </si>
  <si>
    <t>"1.NP"     (0,9+0,9)</t>
  </si>
  <si>
    <t>"2.NP"     (0,9+0,9)</t>
  </si>
  <si>
    <t>"3.NP"     (0,9+0,9)</t>
  </si>
  <si>
    <t>"4.NP"     (1,7)*1,1</t>
  </si>
  <si>
    <t>"Stoupačky"     (4,2+4,2)</t>
  </si>
  <si>
    <t>"1.PP"     (4,1+5,2)</t>
  </si>
  <si>
    <t>"1.NP"     0</t>
  </si>
  <si>
    <t>"2.NP"     0</t>
  </si>
  <si>
    <t>"3.NP"     0</t>
  </si>
  <si>
    <t>"4.NP"     0</t>
  </si>
  <si>
    <t>"Stoupačky"     (4,2+4,2+4,2)</t>
  </si>
  <si>
    <t>37,57*1,1</t>
  </si>
  <si>
    <t>722174004</t>
  </si>
  <si>
    <t>Potrubí z plastových trubek z polypropylenu (PPR) svařovaných polyfuzně PN 16 (SDR 7,4) D 32 x 4,4</t>
  </si>
  <si>
    <t>251413183</t>
  </si>
  <si>
    <t>"4.NP"     (1,7)</t>
  </si>
  <si>
    <t>"Stoupačky"     0</t>
  </si>
  <si>
    <t>"1.PP"     (3,7+1,5)</t>
  </si>
  <si>
    <t>34,2*1,1</t>
  </si>
  <si>
    <t>722174005</t>
  </si>
  <si>
    <t>Potrubí z plastových trubek z polypropylenu (PPR) svařovaných polyfuzně PN 16 (SDR 7,4) D 40 x 5,5</t>
  </si>
  <si>
    <t>-580476491</t>
  </si>
  <si>
    <t>"1.PP"     (3,8+2,0+1,5+1,5+0,6*2)</t>
  </si>
  <si>
    <t>"1.PP"     (4,8+1,5)</t>
  </si>
  <si>
    <t>16,3*1,1</t>
  </si>
  <si>
    <t>722181221</t>
  </si>
  <si>
    <t>Ochrana potrubí tepelně izolačními trubicemi z pěnového polyetylenu PE přilepenými v příčných a podélných spojích, tloušťky izolace přes 6 do 10 mm, vnitřního průměru DN do 22 mm</t>
  </si>
  <si>
    <t>-1073785509</t>
  </si>
  <si>
    <t xml:space="preserve">Poznámka k souboru cen:_x000D_
1. V cenách -1211 až -1255 jsou započteny i náklady na dodání tepelně izolačních trubic. </t>
  </si>
  <si>
    <t>194,81</t>
  </si>
  <si>
    <t>722181222</t>
  </si>
  <si>
    <t>Ochrana potrubí tepelně izolačními trubicemi z pěnového polyetylenu PE přilepenými v příčných a podélných spojích, tloušťky izolace přes 6 do 10 mm, vnitřního průměru DN přes 22 do 42 mm</t>
  </si>
  <si>
    <t>1080192676</t>
  </si>
  <si>
    <t>41,14+37,62+17,93</t>
  </si>
  <si>
    <t>722190401</t>
  </si>
  <si>
    <t>Zřízení přípojek na potrubí vyvedení a upevnění výpustek do DN 25</t>
  </si>
  <si>
    <t>36612785</t>
  </si>
  <si>
    <t xml:space="preserve">Poznámka k souboru cen:_x000D_
1. Cenami -0401 až -0403 se oceňuje vyvedení a upevnění výpustek zařizovacích předmětů a výtokových armatur. 2. Potrubí vodovodních přípojek k zařizovacím předmětům, výtokovým armaturám, případně strojům a zařízením se oceňuje příslušnými cenami potrubí jako rozvod. </t>
  </si>
  <si>
    <t>"WC"    7*1</t>
  </si>
  <si>
    <t>"U"    7*2</t>
  </si>
  <si>
    <t>"D"    7*3</t>
  </si>
  <si>
    <t>"AP"    7*1</t>
  </si>
  <si>
    <t>"VR"    1*2</t>
  </si>
  <si>
    <t>"S"    6*2</t>
  </si>
  <si>
    <t>"Ko"   1*1</t>
  </si>
  <si>
    <t>722220151</t>
  </si>
  <si>
    <t>Armatury s jedním závitem plastové (PPR) PN 20 (SDR 6) DN 16 x G 1/2</t>
  </si>
  <si>
    <t>-1807572687</t>
  </si>
  <si>
    <t xml:space="preserve">Poznámka k souboru cen:_x000D_
1. Cenami -9101 až -9106 nelze oceňovat montáž nástěnek. 2. V cenách –0111 až -0122 je započteno i vyvedení a upevnění výpustek. </t>
  </si>
  <si>
    <t>722232171</t>
  </si>
  <si>
    <t>Armatury se dvěma závity kulové kohouty PN 42 do 185  st.C rohové plnoprůtokové vnější a vnitřní závit G 1/2</t>
  </si>
  <si>
    <t>-182865056</t>
  </si>
  <si>
    <t>722240122</t>
  </si>
  <si>
    <t>Armatury z plastických hmot kohouty (PPR) kulové DN 20</t>
  </si>
  <si>
    <t>-1328054523</t>
  </si>
  <si>
    <t>722240123</t>
  </si>
  <si>
    <t>Armatury z plastických hmot kohouty (PPR) kulové DN 25</t>
  </si>
  <si>
    <t>1855122945</t>
  </si>
  <si>
    <t>722240124</t>
  </si>
  <si>
    <t>Armatury z plastických hmot kohouty (PPR) kulové DN 32</t>
  </si>
  <si>
    <t>210523428</t>
  </si>
  <si>
    <t>722240125</t>
  </si>
  <si>
    <t>Armatury z plastických hmot kohouty (PPR) kulové DN 40</t>
  </si>
  <si>
    <t>21512320</t>
  </si>
  <si>
    <t>722262222</t>
  </si>
  <si>
    <t>Vodoměry pro vodu do 40 st.C závitové horizontální jednovtokové suchoběžné G 1/2 x 110 mm Qn 1,5</t>
  </si>
  <si>
    <t>-1291089846</t>
  </si>
  <si>
    <t xml:space="preserve">Poznámka k souboru cen:_x000D_
1. Cenami nelze oceňovat montáže vodoměrů při zřizování vodovodních přípojek; tyto práce se oceňují cenami souboru cen 722 26- . 9 Oprava vodoměrů, části C 02. </t>
  </si>
  <si>
    <t>722262223</t>
  </si>
  <si>
    <t>Vodoměry pro vodu do 40 st.C závitové horizontální jednovtokové suchoběžné G 3/4 x 130 mm Qn 1,5</t>
  </si>
  <si>
    <t>1774364175</t>
  </si>
  <si>
    <t>722263202</t>
  </si>
  <si>
    <t>Vodoměry pro vodu do 100 st.C závitové horizontální jednovtokové suchoběžné G 1/2 x 110 mm Qn 1,5</t>
  </si>
  <si>
    <t>515570813</t>
  </si>
  <si>
    <t>722290226</t>
  </si>
  <si>
    <t>Zkoušky, proplach a desinfekce vodovodního potrubí zkoušky těsnosti vodovodního potrubí závitového do DN 50</t>
  </si>
  <si>
    <t>1193201411</t>
  </si>
  <si>
    <t xml:space="preserve">Poznámka k souboru cen:_x000D_
1. Cenami se oceňují dílčí zkoušky těsnosti vodovodního potrubí, které bude v dalším pracovním postupu zakryto nebo se stane nepřístupným. 2. Cenami nelze oceňovat celkové zkoušky těsnosti rozvodů vodovodního potrubí. 3. V cenách je započteno i dodání vody, uzavření a zabezpečení konců potrubí. 4. V cenách -0234 a -0237 je započteno i dodání desinfekčního prostředku. </t>
  </si>
  <si>
    <t>"viz výkresy ZTI a technická zpráva"</t>
  </si>
  <si>
    <t>194,81+41,14+37,62+17,93</t>
  </si>
  <si>
    <t>722290234</t>
  </si>
  <si>
    <t>Zkoušky, proplach a desinfekce vodovodního potrubí proplach a desinfekce vodovodního potrubí do DN 80</t>
  </si>
  <si>
    <t>-545325733</t>
  </si>
  <si>
    <t>998722102</t>
  </si>
  <si>
    <t>Přesun hmot pro vnitřní vodovod stanovený z hmotnosti přesunovaného materiálu vodorovná dopravní vzdálenost do 50 m v objektech výšky přes 6 do 12 m</t>
  </si>
  <si>
    <t>149317909</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</si>
  <si>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-2181 pro přesun prováděný bez použití mechanizace, tj. za ztížených podmínek, lze použít pouze pro hmotnost materiálu, která se tímto způsobem skutečně přemísťuje. </t>
  </si>
  <si>
    <t>998722181</t>
  </si>
  <si>
    <t>Přesun hmot pro vnitřní vodovod stanovený z hmotnosti přesunovaného materiálu Příplatek k ceně za přesun prováděný bez použití mechanizace pro jakoukoliv výšku objektu</t>
  </si>
  <si>
    <t>1687935173</t>
  </si>
  <si>
    <t>725112171</t>
  </si>
  <si>
    <t>Zařízení záchodů kombi klozety s hlubokým splachováním odpad vodorovný</t>
  </si>
  <si>
    <t>-1229477770</t>
  </si>
  <si>
    <t xml:space="preserve">Poznámka k souboru cen:_x000D_
1. V cenách -1351, -1361, -3124 není započten napájecí zdroj. 2. V cenách jsou započtená klozetová sedátka. </t>
  </si>
  <si>
    <t>725211601</t>
  </si>
  <si>
    <t>Umyvadla keramická bez výtokových armatur se zápachovou uzávěrkou připevněná na stěnu šrouby bílá bez sloupu nebo krytu na sifon 500 mm</t>
  </si>
  <si>
    <t>1184911966</t>
  </si>
  <si>
    <t xml:space="preserve">Poznámka k souboru cen:_x000D_
1. V cenách -2101 a -2102 je započteno i dodání zápachové uzávěrky. 2. V cenách –4112-14, -4141-43, -4151-56, -4161-63, -4211, 21, 31, není započten napájecí zdroj 3. V cenách -1651, -1656 a -1661, -1666 není započteno dodání skříňky. </t>
  </si>
  <si>
    <t>725222116</t>
  </si>
  <si>
    <t>Vany bez výtokových armatur akrylátové se zápachovou uzávěrkou klasické 1700x700 mm</t>
  </si>
  <si>
    <t>2141136491</t>
  </si>
  <si>
    <t xml:space="preserve">Poznámka k souboru cen:_x000D_
1. V cenách -9102 až -9105 je započteno i dodání zápachové uzávěrky. 2. V cenách -9102 až -9105 není započteno dodání vany. </t>
  </si>
  <si>
    <t>725311125</t>
  </si>
  <si>
    <t>Dřezy bez výtokových armatur jednoduché se zápachovou uzávěrkou nerezové rohové a vestavné se dvěma odkapními plochami 952x502 mm</t>
  </si>
  <si>
    <t>2010925906</t>
  </si>
  <si>
    <t xml:space="preserve">Poznámka k souboru cen:_x000D_
1. V cenách -1113-14 není započtena lemovka z PVC. 2. V ceně -1131 není započtena úhelníková příchytka. 3. V cenách -1141, -2112 není započten napájecí zdroj. </t>
  </si>
  <si>
    <t>725813112</t>
  </si>
  <si>
    <t>Ventily rohové bez připojovací trubičky nebo flexi hadičky pračkové G 3/4 (RIO 10794)</t>
  </si>
  <si>
    <t>23388183</t>
  </si>
  <si>
    <t>725821328</t>
  </si>
  <si>
    <t>Baterie dřezové stojánkové pákové s otáčivým ústím a délkou ramínka s vytahovací sprškou</t>
  </si>
  <si>
    <t>-1331217340</t>
  </si>
  <si>
    <t xml:space="preserve">Poznámka k souboru cen:_x000D_
1. V ceně -1422 není započten napájecí zdroj. </t>
  </si>
  <si>
    <t>725822612</t>
  </si>
  <si>
    <t>Baterie umyvadlové stojánkové pákové s výpustí</t>
  </si>
  <si>
    <t>-1141064959</t>
  </si>
  <si>
    <t xml:space="preserve">Poznámka k souboru cen:_x000D_
1. V cenách –2654, 56, -9101-9202 není započten napájecí zdroj. </t>
  </si>
  <si>
    <t>725831315</t>
  </si>
  <si>
    <t>Baterie vanové nástěnné pákové s automatickým přepínačem a sprchou</t>
  </si>
  <si>
    <t>1096189586</t>
  </si>
  <si>
    <t>725841311</t>
  </si>
  <si>
    <t>Baterie sprchové nástěnné pákové</t>
  </si>
  <si>
    <t>-926310300</t>
  </si>
  <si>
    <t xml:space="preserve">Poznámka k souboru cen:_x000D_
1. V cenách –1353-54, -1414 není započten napájecí zdroj. </t>
  </si>
  <si>
    <t>725861102</t>
  </si>
  <si>
    <t>Zápachové uzávěrky zařizovacích předmětů pro umyvadla DN 40 (HL 132/40)</t>
  </si>
  <si>
    <t>406400351</t>
  </si>
  <si>
    <t xml:space="preserve">Poznámka k souboru cen:_x000D_
1. Pro volbu cen zápachových uzávěrek je rozhodující vnější průměr připojovací trubky. 2. V cenách je započteno i propojení zápachové uzávěrky s odpadní výpustkou. 3. Cenami zápachových uzávěrek nelze oceňovat zápachové uzávěrky, pokud jsou započteny v cenách zařizovacích předmětů. 4. Přechodové tvarovky pro připojení k armaturám se oceňují samostatně cenami souboru cen 722 22-.. </t>
  </si>
  <si>
    <t>725862113</t>
  </si>
  <si>
    <t>Zápachové uzávěrky zařizovacích předmětů pro dřezy s přípojkou pro pračku nebo myčku DN 40/50 (HL 126)</t>
  </si>
  <si>
    <t>-1702149692</t>
  </si>
  <si>
    <t>725864311</t>
  </si>
  <si>
    <t>Zápachové uzávěrky zařizovacích předmětů pro koupací vany s kulovým kloubem na odtoku DN 40/50 (HL 500)</t>
  </si>
  <si>
    <t>-1359993965</t>
  </si>
  <si>
    <t>725980123</t>
  </si>
  <si>
    <t>Dvířka 30/30</t>
  </si>
  <si>
    <t>1045418758</t>
  </si>
  <si>
    <t>998725102</t>
  </si>
  <si>
    <t>Přesun hmot pro zařizovací předměty stanovený z hmotnosti přesunovaného materiálu vodorovná dopravní vzdálenost do 50 m v objektech výšky přes 6 do 12 m</t>
  </si>
  <si>
    <t>-1460047857</t>
  </si>
  <si>
    <t>998725181</t>
  </si>
  <si>
    <t>Přesun hmot pro zařizovací předměty stanovený z hmotnosti přesunovaného materiálu Příplatek k cenám za přesun prováděný bez použití mechanizace pro jakoukoliv výšku objektu</t>
  </si>
  <si>
    <t>-380928304</t>
  </si>
  <si>
    <t>732</t>
  </si>
  <si>
    <t>Ústřední vytápění - strojovny</t>
  </si>
  <si>
    <t>732421462</t>
  </si>
  <si>
    <t>Čerpadla teplovodní oběhová (do potrubí) závitová mokroběžná průtoku do 3 m3/h DN 25, do potrubí G 6/4, výtlak do 4 m, rozteč 180 mm</t>
  </si>
  <si>
    <t>1390545437</t>
  </si>
  <si>
    <t xml:space="preserve">Poznámka k souboru cen:_x000D_
1. V cenách -1441 až -1952 je započteno šroubení k čerpadlu s vestavěným kulovým kohoutem. </t>
  </si>
  <si>
    <t>998732102</t>
  </si>
  <si>
    <t>Přesun hmot pro strojovny stanovený z hmotnosti přesunovaného materiálu vodorovná dopravní vzdálenost do 50 m v objektech výšky přes 6 do 12 m</t>
  </si>
  <si>
    <t>473540873</t>
  </si>
  <si>
    <t>998732181</t>
  </si>
  <si>
    <t>Přesun hmot pro strojovny stanovený z hmotnosti přesunovaného materiálu Příplatek k cenám za přesun prováděný bez použití mechanizace pro jakoukoliv výšku objektu</t>
  </si>
  <si>
    <t>-1039756557</t>
  </si>
  <si>
    <t>D.1.4.4 - Zařízení silnoproudé a slaboproudé elektrotechniky</t>
  </si>
  <si>
    <t xml:space="preserve">    744_1 - Elektromontáže - instalace</t>
  </si>
  <si>
    <t xml:space="preserve">    744_1a - Elektromontáže - Úprava rozvaděče RE</t>
  </si>
  <si>
    <t xml:space="preserve">    744_1b - Elektromontáže - Dodávka rozvaděče RSP</t>
  </si>
  <si>
    <t xml:space="preserve">    744_1c RB1 - Elektromontáže - Dodávka rozvaděče RB1</t>
  </si>
  <si>
    <t xml:space="preserve">    744_1c RB2 - Elektromontáže - Dodávka rozvaděče RB2-RB6</t>
  </si>
  <si>
    <t xml:space="preserve">    744_1d RB7 - Elektromontáže - Dodávka rozvaděče RB7</t>
  </si>
  <si>
    <t xml:space="preserve">    744_2 - Elektromontáže - LPS</t>
  </si>
  <si>
    <t xml:space="preserve">    744_3 - Elektromontáže - Slaboproud - Domovní telefon</t>
  </si>
  <si>
    <t xml:space="preserve">    744_3a - Elektromontáže - Slaboproud - STA</t>
  </si>
  <si>
    <t xml:space="preserve">    744_4 - Elektromontáže - Přirážky</t>
  </si>
  <si>
    <t>744_1</t>
  </si>
  <si>
    <t>Elektromontáže - instalace</t>
  </si>
  <si>
    <t>744_1 R 5008</t>
  </si>
  <si>
    <t>Svítidlo žárovkové 60W, IP43, přisazené - dodávka</t>
  </si>
  <si>
    <t>-1231777239</t>
  </si>
  <si>
    <t>744_1 R 5009</t>
  </si>
  <si>
    <t>Žárovka - dodávka</t>
  </si>
  <si>
    <t>-1236756194</t>
  </si>
  <si>
    <t>744_1 R 5010</t>
  </si>
  <si>
    <t>Svítidlo zářivkové 2x36W, IP65, elektronický předřadník, průběžná montáž - dodávka</t>
  </si>
  <si>
    <t>-433944499</t>
  </si>
  <si>
    <t>744_1 R 5011</t>
  </si>
  <si>
    <t>Zářivkové trubice 36W, recyklace - dodávka</t>
  </si>
  <si>
    <t>-1345171210</t>
  </si>
  <si>
    <t>744_1 R 5012</t>
  </si>
  <si>
    <t>Zásuvka jednonás. s ochranným kolíkem 2P+PE, 16A, 250V, IP20, pod omítku - dodávka</t>
  </si>
  <si>
    <t>69480400</t>
  </si>
  <si>
    <t>744_1 R 5013</t>
  </si>
  <si>
    <t>Zásuvka dvojnás. s ochranným kolíkem, 2P+PE, 16A, 250V, IP20, pod omítku - dodávka</t>
  </si>
  <si>
    <t>1829151080</t>
  </si>
  <si>
    <t>744_1 R 5015</t>
  </si>
  <si>
    <t>Spínač jednopólový, řazení 1, 230V/10A, IP20 (spínač osvětlení) - dodávka</t>
  </si>
  <si>
    <t>276802838</t>
  </si>
  <si>
    <t>744_1 R 5016</t>
  </si>
  <si>
    <t>Spínač jednopólový, řazení 5, 230V/10A, IP20, , pod omítku, (spínač osvětlení - ovládaní dvou vývodů jedním vypínačem) - dodávka</t>
  </si>
  <si>
    <t>-977083689</t>
  </si>
  <si>
    <t>744_1 R 5017</t>
  </si>
  <si>
    <t>Spínač jednopólový, řazení 6, 230V/10A, IP20, pod omítku, (spínač osvětlení - ovládaní ze dvou  míst) - dodávka</t>
  </si>
  <si>
    <t>-1620901472</t>
  </si>
  <si>
    <t>744_1 R 5019</t>
  </si>
  <si>
    <t>Spínač jednopólový, řazení 1, 230V/10A, IP44, nástěnný,(spínač osvětlení) - dodávka</t>
  </si>
  <si>
    <t>-1266426324</t>
  </si>
  <si>
    <t>744_1 R 5020</t>
  </si>
  <si>
    <t>Spínač jednopólový, řazení 5, 230V/10A, IP44, nástěnný, (spínač osvětlení - ovládaní dvou vývodů jedním vypínačem) - dodávka</t>
  </si>
  <si>
    <t>-1239657140</t>
  </si>
  <si>
    <t>744_1 R 5021</t>
  </si>
  <si>
    <t>Rámečky násobné uvdedeny na kusy - dodávka</t>
  </si>
  <si>
    <t>-1548806987</t>
  </si>
  <si>
    <t>744_1 R 5022</t>
  </si>
  <si>
    <t>Krabice univerzální PVC, 400V, 16A, Vložení svorkovnice, bezšroubových svorek, Spojení v souvislou řadu s roztečí 71 mm, Vylamovací otvory, Vložení šroubový i bezšroubových přístrojů - dodávka</t>
  </si>
  <si>
    <t>827164436</t>
  </si>
  <si>
    <t>744_1 R 5023</t>
  </si>
  <si>
    <t>Krabice rozbočná, svorkovnice, vývodky, IP44, zapojení - dodávka</t>
  </si>
  <si>
    <t>627817978</t>
  </si>
  <si>
    <t>744_1 R 5024</t>
  </si>
  <si>
    <t>Svorkovnice 5-pólové, S víčkem dle potřeby - dodávka</t>
  </si>
  <si>
    <t>1687054156</t>
  </si>
  <si>
    <t>744_1 R 5025</t>
  </si>
  <si>
    <t>Ukončení vodičů, Spojovací Wago svorky dutinky 3,4,5ks, průřez1,5-2,5mm2,  dle potřeby - dodávka</t>
  </si>
  <si>
    <t>1777980807</t>
  </si>
  <si>
    <t>744_1 R 5026</t>
  </si>
  <si>
    <t>Kabel CYKY-J, CYKY-O 3x1,5 do lišty,trubky , pod omítku - dodávka</t>
  </si>
  <si>
    <t>1498557372</t>
  </si>
  <si>
    <t>744_1 R 5027</t>
  </si>
  <si>
    <t>Kabel CYKY-J 3x2,5 do lišty,trubky , pod omítku - dodávka</t>
  </si>
  <si>
    <t>-1056406815</t>
  </si>
  <si>
    <t>744_1 R 5028</t>
  </si>
  <si>
    <t>Kabel CYKY-J 5x1,5 pod omítku - dodávka</t>
  </si>
  <si>
    <t>-1694547588</t>
  </si>
  <si>
    <t>744_1 R 5029</t>
  </si>
  <si>
    <t>Kabel CYKY-J 5x2,5 pod omítku - dodávka</t>
  </si>
  <si>
    <t>-1189704594</t>
  </si>
  <si>
    <t>744_1 R 5030</t>
  </si>
  <si>
    <t>Kabel CYKY-J 5x6 pod omítku - dodávka</t>
  </si>
  <si>
    <t>-1662224121</t>
  </si>
  <si>
    <t>744_1 R 5031</t>
  </si>
  <si>
    <t>Vodič CYA4, kabelová oka, letování - dodávka</t>
  </si>
  <si>
    <t>-1332107646</t>
  </si>
  <si>
    <t>744_1 R 5032</t>
  </si>
  <si>
    <t>Vodič CY6, kabelová oka, letování - dodávka</t>
  </si>
  <si>
    <t>773409564</t>
  </si>
  <si>
    <t>744_1 R 5033</t>
  </si>
  <si>
    <t>Trasa s příchytkami kotvené do stropu - dodávka</t>
  </si>
  <si>
    <t>-329115105</t>
  </si>
  <si>
    <t>744_1 R 5034</t>
  </si>
  <si>
    <t>Plastové elektroinstalační trubka PVC nízké namáhání průměr min. 32/EN v podlaze, v podhledu + včetně uchycení - dodávka</t>
  </si>
  <si>
    <t>-1542321517</t>
  </si>
  <si>
    <t>744_1 R 5036</t>
  </si>
  <si>
    <t>Úprava konzole VO - zateplení objektu - dodávka</t>
  </si>
  <si>
    <t>829941913</t>
  </si>
  <si>
    <t>744_1 R 5037</t>
  </si>
  <si>
    <t>Ostatní nespecifikované prvky tvořící komplet dodávky - dodávka</t>
  </si>
  <si>
    <t>-1297554586</t>
  </si>
  <si>
    <t>747_1 R 0001</t>
  </si>
  <si>
    <t>Instalace rozvodnice RB1-6</t>
  </si>
  <si>
    <t>-1618255359</t>
  </si>
  <si>
    <t>747_1 R 0002</t>
  </si>
  <si>
    <t>Instalace rozvodnice RB7</t>
  </si>
  <si>
    <t>191280195</t>
  </si>
  <si>
    <t>747_1 R 0003</t>
  </si>
  <si>
    <t>Ukončení vodičů v rozvodnici do 6mm2</t>
  </si>
  <si>
    <t>-1963302101</t>
  </si>
  <si>
    <t>747_1 R 0004</t>
  </si>
  <si>
    <t>Úprava stávajícího přívodu</t>
  </si>
  <si>
    <t>1770470850</t>
  </si>
  <si>
    <t>747_1 R 0005</t>
  </si>
  <si>
    <t>Instalace rozvodnice RSP</t>
  </si>
  <si>
    <t>-73618800</t>
  </si>
  <si>
    <t>747_1 R 0006</t>
  </si>
  <si>
    <t>Úpravy rozvodnice RE</t>
  </si>
  <si>
    <t>-1920593836</t>
  </si>
  <si>
    <t>747_1 R 0007</t>
  </si>
  <si>
    <t>Úpravy rozvaděče VO</t>
  </si>
  <si>
    <t>-1916813840</t>
  </si>
  <si>
    <t>747_1 R 0008</t>
  </si>
  <si>
    <t>Svítidlo žárovkové 60W, IP43, přisazené - montáž</t>
  </si>
  <si>
    <t>60369555</t>
  </si>
  <si>
    <t>747_1 R 0010</t>
  </si>
  <si>
    <t>Svítidlo zářivkové 2x36W, IP65, elektronický předřadník, průběžná montáž - montáž</t>
  </si>
  <si>
    <t>25480183</t>
  </si>
  <si>
    <t>747_1 R 0012</t>
  </si>
  <si>
    <t>Zásuvka jednonás. s ochranným kolíkem 2P+PE, 16A, 250V, IP20, pod omítku - montáž</t>
  </si>
  <si>
    <t>-292728083</t>
  </si>
  <si>
    <t>747_1 R 0013</t>
  </si>
  <si>
    <t>Zásuvka dvojnás. s ochranným kolíkem, 2P+PE, 16A, 250V, IP20, pod omítku - montáž</t>
  </si>
  <si>
    <t>1591496947</t>
  </si>
  <si>
    <t>747_1 R 0014</t>
  </si>
  <si>
    <t>Ukončení třífázovýho vývodu, instalační krabice, svorkovnice, vývodka M25, šroubovací víčko - montáž</t>
  </si>
  <si>
    <t>-2051558838</t>
  </si>
  <si>
    <t>747_1 R 0015</t>
  </si>
  <si>
    <t>Spínač jednopólový, řazení 1, 230V/10A, IP20 (spínač osvětlení) - montáž</t>
  </si>
  <si>
    <t>476193599</t>
  </si>
  <si>
    <t>747_1 R 0016</t>
  </si>
  <si>
    <t>Spínač jednopólový, řazení 5, 230V/10A, IP20, , pod omítku, (spínač osvětlení - ovládaní dvou vývodů jedním vypínačem) - montáž</t>
  </si>
  <si>
    <t>-460611648</t>
  </si>
  <si>
    <t>747_1 R 0017</t>
  </si>
  <si>
    <t>Spínač jednopólový, řazení 6, 230V/10A, IP20, pod omítku, (spínač osvětlení - ovládaní ze dvou  míst) - montáž</t>
  </si>
  <si>
    <t>-1321959271</t>
  </si>
  <si>
    <t>747_1 R 0019</t>
  </si>
  <si>
    <t>Spínač jednopólový, řazení 1, 230V/10A, IP44, nástěnný,(spínač osvětlení) - montáž</t>
  </si>
  <si>
    <t>521971397</t>
  </si>
  <si>
    <t>747_1 R 0020</t>
  </si>
  <si>
    <t>Spínač jednopólový, řazení 5, 230V/10A, IP44, nástěnný, (spínač osvětlení - ovládaní dvou vývodů jedním vypínačem) - montáž</t>
  </si>
  <si>
    <t>1138980175</t>
  </si>
  <si>
    <t>747_1 R 0022</t>
  </si>
  <si>
    <t>Krabice univerzální PVC, 400V, 16A, Vložení svorkovnice, bezšroubových svorek, Spojení v souvislou řadu s roztečí 71 mm, Vylamovací otvory, Vložení šroubový i bezšroubových přístrojů - montáž</t>
  </si>
  <si>
    <t>-2064742842</t>
  </si>
  <si>
    <t>747_1 R 0023</t>
  </si>
  <si>
    <t>Krabice rozbočná, svorkovnice, vývodky, IP44, zapojení - montáž</t>
  </si>
  <si>
    <t>-311831992</t>
  </si>
  <si>
    <t>747_1 R 0024</t>
  </si>
  <si>
    <t>Svorkovnice 5-pólové, S víčkem dle potřeby - montáž</t>
  </si>
  <si>
    <t>-1180088573</t>
  </si>
  <si>
    <t>747_1 R 0025</t>
  </si>
  <si>
    <t>Ukončení vodičů, Spojovací Wago svorky dutinky 3,4,5ks, průřez1,5-2,5mm2,  dle potřeby - montáž</t>
  </si>
  <si>
    <t>-469093614</t>
  </si>
  <si>
    <t>747_1 R 0026</t>
  </si>
  <si>
    <t>Kabel CYKY-J, CYKY-O 3x1,5 do lišty,trubky , pod omítku - montáž</t>
  </si>
  <si>
    <t>1052508513</t>
  </si>
  <si>
    <t>747_1 R 0027</t>
  </si>
  <si>
    <t>Kabel CYKY-J 3x2,5 do lišty,trubky , pod omítku - montáž</t>
  </si>
  <si>
    <t>65052709</t>
  </si>
  <si>
    <t>747_1 R 0028</t>
  </si>
  <si>
    <t>Kabel CYKY-J 5x1,5 pod omítku - montáž</t>
  </si>
  <si>
    <t>-886303780</t>
  </si>
  <si>
    <t>747_1 R 0029</t>
  </si>
  <si>
    <t>Kabel CYKY-J 5x2,5 pod omítku - montáž</t>
  </si>
  <si>
    <t>-825594357</t>
  </si>
  <si>
    <t>747_1 R 0030</t>
  </si>
  <si>
    <t>Kabel CYKY-J 5x6 pod omítku - montáž</t>
  </si>
  <si>
    <t>-1623255393</t>
  </si>
  <si>
    <t>747_1 R 0031</t>
  </si>
  <si>
    <t>Vodič CYA4, kabelová oka, letování - montáž</t>
  </si>
  <si>
    <t>-1038940915</t>
  </si>
  <si>
    <t>747_1 R 0032</t>
  </si>
  <si>
    <t>Vodič CY6, kabelová oka, letování - montáž</t>
  </si>
  <si>
    <t>1039763949</t>
  </si>
  <si>
    <t>747_1 R 0033</t>
  </si>
  <si>
    <t>Trasa s příchytkami kotvené do stropu - montáž</t>
  </si>
  <si>
    <t>1566416914</t>
  </si>
  <si>
    <t>747_1 R 0034</t>
  </si>
  <si>
    <t>Plastové elektroinstalační trubka PVC nízké namáhání průměr min. 32/EN v podlaze, v podhledu + včetně uchycení - montáž</t>
  </si>
  <si>
    <t>-1942093082</t>
  </si>
  <si>
    <t>747_1 R 0035</t>
  </si>
  <si>
    <t>Sekání drážky 30x30 plná cihla na jeden kabel  - montáž</t>
  </si>
  <si>
    <t>313489244</t>
  </si>
  <si>
    <t>747_1 R 0036</t>
  </si>
  <si>
    <t>Úprava konzole VO - zateplení objektu  - montáž</t>
  </si>
  <si>
    <t>-1004172470</t>
  </si>
  <si>
    <t>747_1 R 0037</t>
  </si>
  <si>
    <t>Ostatní nespecifikované prvky tvořící komplet dodávky  - montáž</t>
  </si>
  <si>
    <t>-980531526</t>
  </si>
  <si>
    <t>744_1a</t>
  </si>
  <si>
    <t>Elektromontáže - Úprava rozvaděče RE</t>
  </si>
  <si>
    <t>744_1a R 5001</t>
  </si>
  <si>
    <t>Úprava rozvaděče RE - Přepětová ochrana stupeň B+C (T2+T3), 4póly, TN-C-S - dodávka</t>
  </si>
  <si>
    <t>1640835549</t>
  </si>
  <si>
    <t>744_1a R 5003</t>
  </si>
  <si>
    <t>Úprava rozvaděče RE - Jistič 3x32A/B/3, 10kA - dodávka</t>
  </si>
  <si>
    <t>92029877</t>
  </si>
  <si>
    <t>744_1a R 5006</t>
  </si>
  <si>
    <t>Úprava rozvaděče RE - Vodiče CY6 - dodávka</t>
  </si>
  <si>
    <t>375510791</t>
  </si>
  <si>
    <t>744_1a R 5008</t>
  </si>
  <si>
    <t>Úprava rozvaděče RE - Popisovací štítky - dodávka</t>
  </si>
  <si>
    <t>431058971</t>
  </si>
  <si>
    <t>744_1a R 5009</t>
  </si>
  <si>
    <t>Úprava rozvaděče RE - Ostatní nespecifikované prvky tvořící komplet dodávkyy - dodávka</t>
  </si>
  <si>
    <t>-975154260</t>
  </si>
  <si>
    <t>747_1a R 0001</t>
  </si>
  <si>
    <t>Úprava rozvaděče RE - Přepětová ochrana stupeň B+C (T2+T3), 4póly, TN-C-S - montáž</t>
  </si>
  <si>
    <t>1375462453</t>
  </si>
  <si>
    <t>747_1a R 0002</t>
  </si>
  <si>
    <t>Úprava rozvaděče RE - Demontáže HDO - montáž</t>
  </si>
  <si>
    <t>720169257</t>
  </si>
  <si>
    <t>747_1a R 0003</t>
  </si>
  <si>
    <t>Úprava rozvaděče RE - Jistič 3x32A/B/3, 10kA - montáž</t>
  </si>
  <si>
    <t>-1709959209</t>
  </si>
  <si>
    <t>747_1a R 0004</t>
  </si>
  <si>
    <t>Úprava rozvaděče RE - Demontáž stávajícího jističe RSP - montáž</t>
  </si>
  <si>
    <t>132765268</t>
  </si>
  <si>
    <t>747_1a R 0005</t>
  </si>
  <si>
    <t>Úprava rozvaděče RE - Úpravy prodrátování převedení na jednotarif - montáž</t>
  </si>
  <si>
    <t>-1261948910</t>
  </si>
  <si>
    <t>747_1a R 0006</t>
  </si>
  <si>
    <t>Úprava rozvaděče RE - Vodiče CY6 - montáž</t>
  </si>
  <si>
    <t>1547850018</t>
  </si>
  <si>
    <t>747_1a R 0007</t>
  </si>
  <si>
    <t>Úprava rozvaděče RE - Ukončení vodičů v rozvodnici do 6mm2 - montáž</t>
  </si>
  <si>
    <t>424849832</t>
  </si>
  <si>
    <t>747_1a R 0008</t>
  </si>
  <si>
    <t>Úprava rozvaděče RE - Popisovací štítky - montáž</t>
  </si>
  <si>
    <t>-1159214499</t>
  </si>
  <si>
    <t>747_1a R 0009</t>
  </si>
  <si>
    <t>Úprava rozvaděče RE - Ostatní nespecifikované prvky tvořící komplet dodávky - montáž</t>
  </si>
  <si>
    <t>-1413727532</t>
  </si>
  <si>
    <t>744_1b</t>
  </si>
  <si>
    <t>Elektromontáže - Dodávka rozvaděče RSP</t>
  </si>
  <si>
    <t>744_1b R 5001</t>
  </si>
  <si>
    <t>Dodávka rozvaděče RSP - Rozvodnice R1, 32A/400V,  IP40/20, max. 16mm2, Svorkovnice,držáky min. 2xPE, 3xN, Dvířka nepruhledná, Moduly dle ochranných prvků a rezerv - dodávka</t>
  </si>
  <si>
    <t>-967767026</t>
  </si>
  <si>
    <t>744_1b R 5002</t>
  </si>
  <si>
    <t>Dodávka rozvaděče RSP - Sbernice hřeben Cu 10mm 3x19 - dodávka</t>
  </si>
  <si>
    <t>-1443453992</t>
  </si>
  <si>
    <t>744_1b R 5003</t>
  </si>
  <si>
    <t>Dodávka rozvaděče RSP - Jistič LPE/B/10A, 10A, 6kA - dodávka</t>
  </si>
  <si>
    <t>-381565584</t>
  </si>
  <si>
    <t>744_1b R 5004</t>
  </si>
  <si>
    <t>Dodávka rozvaděče RSP - Jistič LPE/B/16A/3, 16A, 6kA, 3póly, - dodávka</t>
  </si>
  <si>
    <t>-421682915</t>
  </si>
  <si>
    <t>744_1b R 5005</t>
  </si>
  <si>
    <t>Dodávka rozvaděče RSP - Popisovací štítky - dodávka</t>
  </si>
  <si>
    <t>618014477</t>
  </si>
  <si>
    <t>744_1b R 5006</t>
  </si>
  <si>
    <t>Dodávka rozvaděče RSP - Ostatní nespecifikované prvky tvořící komplet dodávky - dodávka</t>
  </si>
  <si>
    <t>-1436011580</t>
  </si>
  <si>
    <t>747_1b R 0001</t>
  </si>
  <si>
    <t>Dodávka rozvaděče RSP - Rozvodnice R1, 32A/400V,  IP40/20, max. 16mm2, Svorkovnice,držáky min. 2xPE, 3xN, Dvířka nepruhledná, Moduly dle ochranných prvků a rezerv - montáž</t>
  </si>
  <si>
    <t>718093551</t>
  </si>
  <si>
    <t>747_1b R 0002</t>
  </si>
  <si>
    <t>Dodávka rozvaděče RSP - Sbernice hřeben Cu 10mm 3x19 - montáž</t>
  </si>
  <si>
    <t>-647609607</t>
  </si>
  <si>
    <t>747_1b R 0003</t>
  </si>
  <si>
    <t>Dodávka rozvaděče RSP - Jistič LPE/B/10A, 10A, 6kA - montáž</t>
  </si>
  <si>
    <t>1494759205</t>
  </si>
  <si>
    <t>747_1b R 0004</t>
  </si>
  <si>
    <t>Dodávka rozvaděče RSP - Jistič LPE/B/16A/3, 16A, 6kA, 3póly, - montáž</t>
  </si>
  <si>
    <t>-1552959523</t>
  </si>
  <si>
    <t>747_1b R 0005</t>
  </si>
  <si>
    <t>Dodávka rozvaděče RSP - Popisovací štítky - montáž</t>
  </si>
  <si>
    <t>-41993900</t>
  </si>
  <si>
    <t>747_1b R 0006</t>
  </si>
  <si>
    <t>Dodávka rozvaděče RSP - Ostatní nespecifikované prvky tvořící komplet dodávky - montáž</t>
  </si>
  <si>
    <t>-107108529</t>
  </si>
  <si>
    <t>744_1c RB1</t>
  </si>
  <si>
    <t>Elektromontáže - Dodávka rozvaděče RB1</t>
  </si>
  <si>
    <t>744_1c RB1 R 5001</t>
  </si>
  <si>
    <t>Dodávka rozvaděče RB1 - Rozvodnice R1, 32A/400V,  IP40/20, max. 16mm2, Svorkovnice,držáky min. 2xPE, 3xN, Dvířka nepruhledná, 32 modulů dle ochranných prvků a rezerv  - dodávka</t>
  </si>
  <si>
    <t>555085904</t>
  </si>
  <si>
    <t>744_1c RB1 R 5002</t>
  </si>
  <si>
    <t>Dodávka rozvaděče RB1 - Sběrnice hřeben Cu 10mm 3x19  - dodávka</t>
  </si>
  <si>
    <t>1285705352</t>
  </si>
  <si>
    <t>744_1c RB1 R 5003</t>
  </si>
  <si>
    <t>Dodávka rozvaděče RB1 - Přepětová ochrana stupeň C (T3), 4póly, TN-S  - dodávka</t>
  </si>
  <si>
    <t>1885822455</t>
  </si>
  <si>
    <t>744_1c RB1 R 5004</t>
  </si>
  <si>
    <t>Dodávka rozvaděče RB1 - Proudový chránič OFE40/4/30, 40A, 6kA, 30mA  - dodávka</t>
  </si>
  <si>
    <t>2006130678</t>
  </si>
  <si>
    <t>744_1c RB1 R 5005</t>
  </si>
  <si>
    <t>Dodávka rozvaděče RB1 - Jistič LPE/B/10A, 10A, 6kA  - dodávka</t>
  </si>
  <si>
    <t>-1225161056</t>
  </si>
  <si>
    <t>744_1c RB1 R 5006</t>
  </si>
  <si>
    <t>Dodávka rozvaděče RB1 - Jistič LPE/B/16A, 16A, 6kA  - dodávka</t>
  </si>
  <si>
    <t>915004588</t>
  </si>
  <si>
    <t>744_1c RB1 R 5007</t>
  </si>
  <si>
    <t>Dodávka rozvaděče RB1 - Jistič LPE/B/16A/3, 10A, 6kA, 3póly,  - dodávka</t>
  </si>
  <si>
    <t>963746697</t>
  </si>
  <si>
    <t>744_1c RB1 R 5008</t>
  </si>
  <si>
    <t>Dodávka rozvaděče RB1 - Popisovací štítky  - dodávka</t>
  </si>
  <si>
    <t>-177726046</t>
  </si>
  <si>
    <t>744_1c RB1 R 5009</t>
  </si>
  <si>
    <t>Dodávka rozvaděče RB1 - Ostatní nespecifikované prvky tvořící komplet dodávky  - dodávka</t>
  </si>
  <si>
    <t>2040884431</t>
  </si>
  <si>
    <t>747_1c RB1 R 0001</t>
  </si>
  <si>
    <t>Dodávka rozvaděče RB1 - Rozvodnice R1, 32A/400V,  IP40/20, max. 16mm2, Svorkovnice,držáky min. 2xPE, 3xN, Dvířka nepruhledná, 32 modulů dle ochranných prvků a rezerv  - montáž</t>
  </si>
  <si>
    <t>574649208</t>
  </si>
  <si>
    <t>747_1c RB1 R 0002</t>
  </si>
  <si>
    <t>Dodávka rozvaděče RB1 - Sběrnice hřeben Cu 10mm 3x19  - montáž</t>
  </si>
  <si>
    <t>-679861177</t>
  </si>
  <si>
    <t>747_1c RB1 R 0004</t>
  </si>
  <si>
    <t>Dodávka rozvaděče RB1 - Proudový chránič OFE40/4/30, 40A, 6kA, 30mA  - montáž</t>
  </si>
  <si>
    <t>-7446712</t>
  </si>
  <si>
    <t>747_1c RB1 R 0005</t>
  </si>
  <si>
    <t>Dodávka rozvaděče RB1 - Jistič LPE/B/10A, 10A, 6kA  - montáž</t>
  </si>
  <si>
    <t>-1932193175</t>
  </si>
  <si>
    <t>747_1c RB1 R 0006</t>
  </si>
  <si>
    <t>Dodávka rozvaděče RB1 - Jistič LPE/B/16A, 16A, 6kA  - montáž</t>
  </si>
  <si>
    <t>721871191</t>
  </si>
  <si>
    <t>747_1c RB1 R 0007</t>
  </si>
  <si>
    <t>Dodávka rozvaděče RB1 - Jistič LPE/B/16A/3, 10A, 6kA, 3póly,  - montáž</t>
  </si>
  <si>
    <t>1735104564</t>
  </si>
  <si>
    <t>747_1c RB1 R 0008</t>
  </si>
  <si>
    <t>Dodávka rozvaděče RB1 - Popisovací štítky  - montáž</t>
  </si>
  <si>
    <t>1791651736</t>
  </si>
  <si>
    <t>747_1c RB1 R 0009</t>
  </si>
  <si>
    <t>Dodávka rozvaděče RB1 - Ostatní nespecifikované prvky tvořící komplet dodávky  - montáž</t>
  </si>
  <si>
    <t>-333216881</t>
  </si>
  <si>
    <t>744_1c RB2</t>
  </si>
  <si>
    <t>Elektromontáže - Dodávka rozvaděče RB2-RB6</t>
  </si>
  <si>
    <t>744_1c RB2 R 5001</t>
  </si>
  <si>
    <t>Dodávka rozvaděče RB2-RB6 - dtto RB1 - dodávka</t>
  </si>
  <si>
    <t>-284945073</t>
  </si>
  <si>
    <t>747_1c RB2 R 0001</t>
  </si>
  <si>
    <t>Dodávka rozvaděče RB2-RB6 - dtto RB1 - montáž</t>
  </si>
  <si>
    <t>-645066401</t>
  </si>
  <si>
    <t>744_1d RB7</t>
  </si>
  <si>
    <t>Elektromontáže - Dodávka rozvaděče RB7</t>
  </si>
  <si>
    <t>744_1d RB7 R 5001</t>
  </si>
  <si>
    <t>Dodávka rozvaděče RB7 - Rozvodnice R1, 32A/400V,  IP40/20, max. 16mm2, Svorkovnice,držáky min. 2xPE, 3xN, Dvířka nepruhledná, 32 modulů dle ochranných prvků a rezerv   - dodávka</t>
  </si>
  <si>
    <t>-1821927258</t>
  </si>
  <si>
    <t>744_1d RB7 R 5002</t>
  </si>
  <si>
    <t>Dodávka rozvaděče RB7 - Sběrnice hřeben Cu 10mm 3x19  - dodávka</t>
  </si>
  <si>
    <t>488570133</t>
  </si>
  <si>
    <t>744_1d RB7 R 5003</t>
  </si>
  <si>
    <t>Dodávka rozvaděče RB7 - Přepětová ochrana stupeň C (T3), 4póly, TN-S  - dodávka</t>
  </si>
  <si>
    <t>-679509165</t>
  </si>
  <si>
    <t>744_1d RB7 R 5004</t>
  </si>
  <si>
    <t>Dodávka rozvaděče RB7 - Proudový chránič OFE40/4/30, 40A, 6kA, 30mA  - dodávka</t>
  </si>
  <si>
    <t>-818655755</t>
  </si>
  <si>
    <t>744_1d RB7 R 5005</t>
  </si>
  <si>
    <t>Dodávka rozvaděče RB7 - Jistič LPE/B/10A, 10A, 6kA  - dodávka</t>
  </si>
  <si>
    <t>-147815951</t>
  </si>
  <si>
    <t>744_1d RB7 R 5006</t>
  </si>
  <si>
    <t>Dodávka rozvaděče RB7 - Jistič LPE/B/16A, 16A, 6kA  - dodávka</t>
  </si>
  <si>
    <t>1741052236</t>
  </si>
  <si>
    <t>744_1d RB7 R 5007</t>
  </si>
  <si>
    <t>Dodávka rozvaděče RB7 - Jistič LPE/B/16A/3, 10A, 6kA, 3póly,  - dodávka</t>
  </si>
  <si>
    <t>-858678675</t>
  </si>
  <si>
    <t>744_1d RB7 R 5008</t>
  </si>
  <si>
    <t>Dodávka rozvaděče RB7 - Popisovací štítky  - dodávka</t>
  </si>
  <si>
    <t>1841754098</t>
  </si>
  <si>
    <t>744_1d RB7 R 5009</t>
  </si>
  <si>
    <t>Dodávka rozvaděče RB7 - Ostatní nespecifikované prvky tvořící komplet dodávky  - dodávka</t>
  </si>
  <si>
    <t>693886041</t>
  </si>
  <si>
    <t>747_1d RB7 R 0001</t>
  </si>
  <si>
    <t>Dodávka rozvaděče RB7 - Rozvodnice R1, 32A/400V,  IP40/20, max. 16mm2, Svorkovnice,držáky min. 2xPE, 3xN, Dvířka nepruhledná, 32 modulů dle ochranných prvků a rezerv   - montáž</t>
  </si>
  <si>
    <t>-1468739255</t>
  </si>
  <si>
    <t>747_1d RB7 R 0002</t>
  </si>
  <si>
    <t>Dodávka rozvaděče RB7 - Sběrnice hřeben Cu 10mm 3x19  - montáž</t>
  </si>
  <si>
    <t>-1868032951</t>
  </si>
  <si>
    <t>747_1d RB7 R 0004</t>
  </si>
  <si>
    <t>Dodávka rozvaděče RB7 - Proudový chránič OFE40/4/30, 40A, 6kA, 30mA  - montáž</t>
  </si>
  <si>
    <t>-270998804</t>
  </si>
  <si>
    <t>747_1d RB7 R 0005</t>
  </si>
  <si>
    <t>Dodávka rozvaděče RB7 - Jistič LPE/B/10A, 10A, 6kA  - montáž</t>
  </si>
  <si>
    <t>763764823</t>
  </si>
  <si>
    <t>747_1d RB7 R 0006</t>
  </si>
  <si>
    <t>Dodávka rozvaděče RB7 - Jistič LPE/B/16A, 16A, 6kA  - montáž</t>
  </si>
  <si>
    <t>254474333</t>
  </si>
  <si>
    <t>747_1d RB7 R 0007</t>
  </si>
  <si>
    <t>Dodávka rozvaděče RB7 - Jistič LPE/B/16A/3, 10A, 6kA, 3póly, - montáž</t>
  </si>
  <si>
    <t>833529646</t>
  </si>
  <si>
    <t>747_1d RB7 R 0008</t>
  </si>
  <si>
    <t>Dodávka rozvaděče RB7 - Popisovací štítky  - montáž</t>
  </si>
  <si>
    <t>-1963567561</t>
  </si>
  <si>
    <t>747_1d RB7 R 0009</t>
  </si>
  <si>
    <t>Dodávka rozvaděče RB7 - Ostatní nespecifikované prvky tvořící komplet dodávky  - montáž</t>
  </si>
  <si>
    <t>993194962</t>
  </si>
  <si>
    <t>744_2</t>
  </si>
  <si>
    <t>Elektromontáže - LPS</t>
  </si>
  <si>
    <t>744_2 R 5001</t>
  </si>
  <si>
    <t>Uzemnění - Zemnící pásek FeZn 30x4 - dodávka</t>
  </si>
  <si>
    <t>1902310545</t>
  </si>
  <si>
    <t>744_2 R 5003</t>
  </si>
  <si>
    <t>Uzemnění - Svorka SR2a (páska-drát) - dodávka</t>
  </si>
  <si>
    <t>1132570998</t>
  </si>
  <si>
    <t>744_2 R 5004</t>
  </si>
  <si>
    <t>Uzemnění - HOP (hlavní ochranná připojnice) - dodávka</t>
  </si>
  <si>
    <t>1925308897</t>
  </si>
  <si>
    <t>744_2 R 5005</t>
  </si>
  <si>
    <t>Uzemnění - Ostatní nespecifikované prvky tvořící komplet dodávky - dodávka</t>
  </si>
  <si>
    <t>742088934</t>
  </si>
  <si>
    <t>744_2 R 6001</t>
  </si>
  <si>
    <t>Hromosvod - Jímací tyč 1,5M, svorka - dodávka</t>
  </si>
  <si>
    <t>1939706952</t>
  </si>
  <si>
    <t>744_2 R 6002</t>
  </si>
  <si>
    <t>Hromosvod - Svorka k jímací tyči - dodávka</t>
  </si>
  <si>
    <t>-1482610149</t>
  </si>
  <si>
    <t>744_2 R 6003</t>
  </si>
  <si>
    <t>Hromosvod - Jímací soutava a svody ALMgSi 8 - dodávka</t>
  </si>
  <si>
    <t>-48435244</t>
  </si>
  <si>
    <t>744_2 R 6004</t>
  </si>
  <si>
    <t>Hromosvod - Podpory jímací soutavy 1m - dodávka</t>
  </si>
  <si>
    <t>1092058235</t>
  </si>
  <si>
    <t>744_2 R 6005</t>
  </si>
  <si>
    <t>Hromosvod - Podpory svodů 1m, fasáda 60 - dodávka</t>
  </si>
  <si>
    <t>370434014</t>
  </si>
  <si>
    <t>744_2 R 6006</t>
  </si>
  <si>
    <t>Hromosvod - Svorky univerzální - dodávka</t>
  </si>
  <si>
    <t>-1651584655</t>
  </si>
  <si>
    <t>744_2 R 6007</t>
  </si>
  <si>
    <t>Hromosvod - Svorky zkušební - dodávka</t>
  </si>
  <si>
    <t>-833034302</t>
  </si>
  <si>
    <t>744_2 R 6008</t>
  </si>
  <si>
    <t>Hromosvod - Ochranný úhelník, uchycení - dodávka</t>
  </si>
  <si>
    <t>1835002549</t>
  </si>
  <si>
    <t>744_2 R 6009</t>
  </si>
  <si>
    <t>Hromosvod - Ostatní nespecifikované prvky tvořící komplet dodávky - dodávka</t>
  </si>
  <si>
    <t>481331954</t>
  </si>
  <si>
    <t>747_2 R 0001</t>
  </si>
  <si>
    <t>Uzemnění - Zemnící pásek FeZn 30x4 - montáž</t>
  </si>
  <si>
    <t>770662865</t>
  </si>
  <si>
    <t>747_2 R 0002</t>
  </si>
  <si>
    <t>Uzemnění - Výkop 80x30cm, zához, úprava terénu - montáž</t>
  </si>
  <si>
    <t>529113147</t>
  </si>
  <si>
    <t>747_2 R 0003</t>
  </si>
  <si>
    <t>Uzemnění - Svorka SR2a (páska-drát) - montáž</t>
  </si>
  <si>
    <t>-2057016257</t>
  </si>
  <si>
    <t>747_2 R 0004</t>
  </si>
  <si>
    <t>Uzemnění - HOP (hlavní ochranná připojnice) - montáž</t>
  </si>
  <si>
    <t>-392969932</t>
  </si>
  <si>
    <t>747_2 R 0005</t>
  </si>
  <si>
    <t>Uzemnění - Ostatní nespecifikované prvky tvořící komplet dodávky - montáž</t>
  </si>
  <si>
    <t>-1845873617</t>
  </si>
  <si>
    <t>747_2 R 1001</t>
  </si>
  <si>
    <t>Hromosvod - Jímací tyč 1,5M, svorka - montáž</t>
  </si>
  <si>
    <t>1334498108</t>
  </si>
  <si>
    <t>747_2 R 1002</t>
  </si>
  <si>
    <t>Hromosvod - Svorka k jímací tyči - montáž</t>
  </si>
  <si>
    <t>-1483063945</t>
  </si>
  <si>
    <t>747_2 R 1003</t>
  </si>
  <si>
    <t>Hromosvod - Jímací soutava a svody ALMgSi 8 - montáž</t>
  </si>
  <si>
    <t>-1546430053</t>
  </si>
  <si>
    <t>747_2 R 1004</t>
  </si>
  <si>
    <t>Hromosvod - Podpory jímací soutavy 1m - montáž</t>
  </si>
  <si>
    <t>-199957828</t>
  </si>
  <si>
    <t>747_2 R 1005</t>
  </si>
  <si>
    <t>Hromosvod - Podpory svodů 1m, fasáda 60 - montáž</t>
  </si>
  <si>
    <t>-1849662110</t>
  </si>
  <si>
    <t>747_2 R 1006</t>
  </si>
  <si>
    <t>Hromosvod - Svorky univerzální - montáž</t>
  </si>
  <si>
    <t>-2022140891</t>
  </si>
  <si>
    <t>747_2 R 1007</t>
  </si>
  <si>
    <t>Hromosvod - Svorky zkušební - montáž</t>
  </si>
  <si>
    <t>-1358654039</t>
  </si>
  <si>
    <t>747_2 R 1008</t>
  </si>
  <si>
    <t>Hromosvod - Ochranný úhelník, uchycení - montáž</t>
  </si>
  <si>
    <t>-355018277</t>
  </si>
  <si>
    <t>747_2 R 1009</t>
  </si>
  <si>
    <t>Hromosvod - Ostatní nespecifikované prvky tvořící komplet dodávky - montáž</t>
  </si>
  <si>
    <t>615650664</t>
  </si>
  <si>
    <t>747_2 R 1010</t>
  </si>
  <si>
    <t>Hromosvod - demontáže stávajících rozvodů vč. podpěr (včetně likvidace)</t>
  </si>
  <si>
    <t>929194130</t>
  </si>
  <si>
    <t>744_3</t>
  </si>
  <si>
    <t>Elektromontáže - Slaboproud - Domovní telefon</t>
  </si>
  <si>
    <t>744_3 R 5001</t>
  </si>
  <si>
    <t>DOMOVNÍ TELEFON - Domácí telefon - dodávka</t>
  </si>
  <si>
    <t>537158882</t>
  </si>
  <si>
    <t>744_3 R 5002</t>
  </si>
  <si>
    <t>DOMOVNÍ TELEFON - Zvonkové tlačítko - dodávka</t>
  </si>
  <si>
    <t>1149974410</t>
  </si>
  <si>
    <t>744_3 R 5003</t>
  </si>
  <si>
    <t>DOMOVNÍ TELEFON - Přídavný zvonek - dodávka</t>
  </si>
  <si>
    <t>2045517163</t>
  </si>
  <si>
    <t>744_3 R 5004</t>
  </si>
  <si>
    <t>DOMOVNÍ TELEFON - Tlačítkové tablo s přímou volbou 12 tlačítek, montážní rám, stříška, zámková lišta - dodávka</t>
  </si>
  <si>
    <t>272622493</t>
  </si>
  <si>
    <t>744_3 R 5005</t>
  </si>
  <si>
    <t>DOMOVNÍ TELEFON - Elektrický zámek - dodávka</t>
  </si>
  <si>
    <t>-1857009727</t>
  </si>
  <si>
    <t>744_3 R 5006</t>
  </si>
  <si>
    <t>DOMOVNÍ TELEFON - Síťový zdroj - dodávka</t>
  </si>
  <si>
    <t>47350511</t>
  </si>
  <si>
    <t>744_3 R 5007</t>
  </si>
  <si>
    <t>DOMOVNÍ TELEFON - Kabel SYKFY 2x2x0,8 - dodávka</t>
  </si>
  <si>
    <t>523752558</t>
  </si>
  <si>
    <t>744_3 R 5008</t>
  </si>
  <si>
    <t>DOMOVNÍ TELEFON - Ohebná trubka PVC střední mech. odolnost (EN) - dodávka</t>
  </si>
  <si>
    <t>345075863</t>
  </si>
  <si>
    <t>744_3 R 5009</t>
  </si>
  <si>
    <t>DOMOVNÍ TELEFON - Krabice, víčko, svorky - dodávka</t>
  </si>
  <si>
    <t>179252679</t>
  </si>
  <si>
    <t>744_3 R 5010</t>
  </si>
  <si>
    <t>DOMOVNÍ TELEFON - Ostatní nespecifikované prvky tvořící komplet dodávky - dodávka</t>
  </si>
  <si>
    <t>1563081105</t>
  </si>
  <si>
    <t>747_3 R 0001</t>
  </si>
  <si>
    <t>DOMOVNÍ TELEFON - Domácí telefon - montáž</t>
  </si>
  <si>
    <t>-1396158917</t>
  </si>
  <si>
    <t>747_3 R 0002</t>
  </si>
  <si>
    <t>DOMOVNÍ TELEFON - Zvonkové tlačítko - montáž</t>
  </si>
  <si>
    <t>1073122235</t>
  </si>
  <si>
    <t>747_3 R 0003</t>
  </si>
  <si>
    <t>DOMOVNÍ TELEFON - Přídavný zvonek - montáž</t>
  </si>
  <si>
    <t>-635545717</t>
  </si>
  <si>
    <t>747_3 R 0004</t>
  </si>
  <si>
    <t>DOMOVNÍ TELEFON - Tlačítkové tablo s přímou volbou 12 tlačítek, montážní rám, stříška, zámková lišta - montáž</t>
  </si>
  <si>
    <t>-1801419648</t>
  </si>
  <si>
    <t>747_3 R 0005</t>
  </si>
  <si>
    <t>DOMOVNÍ TELEFON - Elektrický zámek - montáž</t>
  </si>
  <si>
    <t>2004275809</t>
  </si>
  <si>
    <t>747_3 R 0006</t>
  </si>
  <si>
    <t>DOMOVNÍ TELEFON - Síťový zdroj - montáž</t>
  </si>
  <si>
    <t>373156324</t>
  </si>
  <si>
    <t>747_3 R 0007</t>
  </si>
  <si>
    <t>DOMOVNÍ TELEFON - Kabel SYKFY 2x2x0,8 - montáž</t>
  </si>
  <si>
    <t>805427215</t>
  </si>
  <si>
    <t>747_3 R 0008</t>
  </si>
  <si>
    <t>DOMOVNÍ TELEFON - Ohebná trubka PVC střední mech. odolnost (EN) - montáž</t>
  </si>
  <si>
    <t>262775235</t>
  </si>
  <si>
    <t>747_3 R 0009</t>
  </si>
  <si>
    <t>DOMOVNÍ TELEFON - Krabice, víčko, svorky - montáž</t>
  </si>
  <si>
    <t>-1798940237</t>
  </si>
  <si>
    <t>747_3 R 0010</t>
  </si>
  <si>
    <t>DOMOVNÍ TELEFON - Ostatní nespecifikované prvky tvořící komplet dodávky - montáž</t>
  </si>
  <si>
    <t>1590615744</t>
  </si>
  <si>
    <t>744_3a</t>
  </si>
  <si>
    <t>Elektromontáže - Slaboproud - STA</t>
  </si>
  <si>
    <t>744_3a R 6001</t>
  </si>
  <si>
    <t>STA - Zásuvka R, TV, SAT, 0,15 až 140 MHz, 47 až 860 MHz, 950 až 2150 MHz - dodávka</t>
  </si>
  <si>
    <t>-1377065632</t>
  </si>
  <si>
    <t>744_3a R 6002</t>
  </si>
  <si>
    <t>STA - Kabel koxiální 7mm - dodávka</t>
  </si>
  <si>
    <t>704051391</t>
  </si>
  <si>
    <t>744_3a R 6003</t>
  </si>
  <si>
    <t>STA - Ohebná trubka PVC střední mech. odolnost (EN) - dodávka</t>
  </si>
  <si>
    <t>190507063</t>
  </si>
  <si>
    <t>744_3a R 6004</t>
  </si>
  <si>
    <t>STA - Rozbočná skříň pro TV i SAT rozvody - dodávka</t>
  </si>
  <si>
    <t>753912915</t>
  </si>
  <si>
    <t>744_3a R 6005</t>
  </si>
  <si>
    <t>STA - Multi-přepínače pro osm účastníků, ze dvou sat. pozic+UHF - dodávka</t>
  </si>
  <si>
    <t>-1767446207</t>
  </si>
  <si>
    <t>744_3a R 6006</t>
  </si>
  <si>
    <t>STA - Kanálové zesilovače, propojky - dodávka</t>
  </si>
  <si>
    <t>-684188461</t>
  </si>
  <si>
    <t>744_3a R 6007</t>
  </si>
  <si>
    <t>STA - Zdroj - dodávka</t>
  </si>
  <si>
    <t>-310458158</t>
  </si>
  <si>
    <t>744_3a R 6008</t>
  </si>
  <si>
    <t>STA - Konektory F - dodávka</t>
  </si>
  <si>
    <t>-1535784595</t>
  </si>
  <si>
    <t>744_3a R 6009</t>
  </si>
  <si>
    <t>STA - Antena YAGI - dodávka</t>
  </si>
  <si>
    <t>1324451396</t>
  </si>
  <si>
    <t>744_3a R 6010</t>
  </si>
  <si>
    <t>STA - Parabola 85 - dodávka</t>
  </si>
  <si>
    <t>-1324614199</t>
  </si>
  <si>
    <t>744_3a R 6011</t>
  </si>
  <si>
    <t>STA - LNB Quad, brejle - dodávka</t>
  </si>
  <si>
    <t>-470444828</t>
  </si>
  <si>
    <t>744_3a R 6012</t>
  </si>
  <si>
    <t>STA - Výložník - dodávka</t>
  </si>
  <si>
    <t>-808094143</t>
  </si>
  <si>
    <t>744_3a R 6013</t>
  </si>
  <si>
    <t>STA - Sloup STA - dodávka</t>
  </si>
  <si>
    <t>1303242518</t>
  </si>
  <si>
    <t>744_3a R 6014</t>
  </si>
  <si>
    <t>STA - Ostatní nespecifikované prvky tvořící komplet dodávky - dodávka</t>
  </si>
  <si>
    <t>312762772</t>
  </si>
  <si>
    <t>747_3a R 0001</t>
  </si>
  <si>
    <t>STA - Zásuvka R, TV, SAT, 0,15 až 140 MHz, 47 až 860 MHz, 950 až 2150 MHz - montáž</t>
  </si>
  <si>
    <t>244770877</t>
  </si>
  <si>
    <t>747_3a R 0002</t>
  </si>
  <si>
    <t>STA - Kabel koxiální 7mm - montáž</t>
  </si>
  <si>
    <t>1506032042</t>
  </si>
  <si>
    <t>747_3a R 0003</t>
  </si>
  <si>
    <t>STA - Ohebná trubka PVC střední mech. odolnost (EN) - montáž</t>
  </si>
  <si>
    <t>-643985180</t>
  </si>
  <si>
    <t>747_3a R 0004</t>
  </si>
  <si>
    <t>STA - Rozbočná skříň pro TV i SAT rozvody - montáž</t>
  </si>
  <si>
    <t>-2116071359</t>
  </si>
  <si>
    <t>747_3a R 0005</t>
  </si>
  <si>
    <t>STA - Multi-přepínače pro osm účastníků, ze dvou sat. pozic+UHF - montáž</t>
  </si>
  <si>
    <t>-2118426683</t>
  </si>
  <si>
    <t>747_3a R 0006</t>
  </si>
  <si>
    <t>STA - Kanálové zesilovače, propojky - montáž</t>
  </si>
  <si>
    <t>-1481237455</t>
  </si>
  <si>
    <t>747_3a R 0007</t>
  </si>
  <si>
    <t>STA - Zdroj - montáž</t>
  </si>
  <si>
    <t>1423018364</t>
  </si>
  <si>
    <t>747_3a R 0008</t>
  </si>
  <si>
    <t>STA - Konektory F - montáž</t>
  </si>
  <si>
    <t>694902058</t>
  </si>
  <si>
    <t>747_3a R 0009</t>
  </si>
  <si>
    <t>STA - Antena YAGI - montáž</t>
  </si>
  <si>
    <t>1113913536</t>
  </si>
  <si>
    <t>747_3a R 0010</t>
  </si>
  <si>
    <t>STA - Parabola 85 - montáž</t>
  </si>
  <si>
    <t>-1455310253</t>
  </si>
  <si>
    <t>747_3a R 0011</t>
  </si>
  <si>
    <t>STA - LNB Quad, brejle - montáž</t>
  </si>
  <si>
    <t>1934580290</t>
  </si>
  <si>
    <t>747_3a R 0012</t>
  </si>
  <si>
    <t>STA - Výložník - montáž</t>
  </si>
  <si>
    <t>-402258084</t>
  </si>
  <si>
    <t>747_3a R 0013</t>
  </si>
  <si>
    <t>STA - Sloup STA - montáž</t>
  </si>
  <si>
    <t>1263912682</t>
  </si>
  <si>
    <t>747_3a R 0014</t>
  </si>
  <si>
    <t>STA - Ostatní nespecifikované prvky tvořící komplet dodávky - montáž</t>
  </si>
  <si>
    <t>1904661040</t>
  </si>
  <si>
    <t>744_4</t>
  </si>
  <si>
    <t>Elektromontáže - Přirážky</t>
  </si>
  <si>
    <t>744_4 001</t>
  </si>
  <si>
    <t>PPV</t>
  </si>
  <si>
    <t>-243792153</t>
  </si>
  <si>
    <t>744_4 002</t>
  </si>
  <si>
    <t>Doprava</t>
  </si>
  <si>
    <t>-961945261</t>
  </si>
  <si>
    <t>744_4 003</t>
  </si>
  <si>
    <t>Přesun</t>
  </si>
  <si>
    <t>-1478770136</t>
  </si>
  <si>
    <t>744_4 004</t>
  </si>
  <si>
    <t>Revize</t>
  </si>
  <si>
    <t>-784666983</t>
  </si>
  <si>
    <t>203</t>
  </si>
  <si>
    <t>744_4 005</t>
  </si>
  <si>
    <t>Měření zemního odporu</t>
  </si>
  <si>
    <t>-511729470</t>
  </si>
  <si>
    <t>3 - Dvůr - stavební úpravy</t>
  </si>
  <si>
    <t>Soupis prací je sestaven za využití položek Cenové soustavy ÚRS - CÚ 2017/I. Cenové a technické podmínky položek Cenové soustavy ÚRS, které nejsou uvedeny v soupisu prací (tzv. úvodní části katalogů) jsou neomezeně dálkově k dispozici na www.cs-urs.cz. Položky soupisu prací, které nemají ve sloupci "Cenová soustava" uveden žádný údaj, nepochází z Cenové soustavy ÚRS.</t>
  </si>
  <si>
    <t xml:space="preserve">    1 - Zemní práce</t>
  </si>
  <si>
    <t>Zemní práce</t>
  </si>
  <si>
    <t>120 R 001</t>
  </si>
  <si>
    <t>Výkop rýhy pro zemnící vodič + zához + uvedení do původníhop stavu</t>
  </si>
  <si>
    <t>1146594079</t>
  </si>
  <si>
    <t>120901121</t>
  </si>
  <si>
    <t>Bourání konstrukcí v odkopávkách a prokopávkách, korytech vodotečí, melioračních kanálech - ručně s přemístěním suti na hromady na vzdálenost do 20 m nebo s naložením na dopravní prostředek z betonu prostého neprokládaného</t>
  </si>
  <si>
    <t>-1115632876</t>
  </si>
  <si>
    <t xml:space="preserve">Poznámka k souboru cen:_x000D_
1. Ceny jsou určeny pouze pro bourání konstrukcí ze zdiva nebo z betonu ve výkopišti při provádění zemních prací, jsou-li zdiva nebo beton obklopeny horninou nebo sypaninou tak, že k nim není bez vykopávky přístup. 2. Ceny nelze použít pro bourání konstrukcí ze zdiva nebo betonu jako pro samostatnou stavební práci, i když jsou bourané konstrukce pod úrovní terénu, jako např. zdi, stropy a klenby v suterénu. 3. Svislé, popř. vodorovné přemístění materiálu z rozbouraných konstrukcí ve výkopišti se oceňuje jako přemístění výkopku z hornin tř. 5 až 7 cenami souboru cen 161 10-11 Svislé přemístění výkopku, příp. 162 . 0-1 . Vodorovné přemístění výkopku. 4. Ceny nelze použít pro bourání konstrukcí pod vodou a) ze zdiva nebo z betonu prostého, zakazuje-li projekt použití trhavin; b) z betonu železového nebo předpjatého a ocelových konstrukcí; toto bourání se ocení individuálně. 5. Bourání konstrukce ze zdiva nebo z betonu prostého pod vodou se oceňuje cenou 127 40-1112 Vykopávka pod vodou v hornině tř. 5 s použitím trhavin. 6. Objem vybouraného materiálu pro přemístění se rovná objemu konstrukcí před rozbouráním. 7. Vzdálenost vodorovného přemístění se určuje od těžiště původní konstrukce do těžiště skládky. </t>
  </si>
  <si>
    <t>23,9*0,15</t>
  </si>
  <si>
    <t>122201101</t>
  </si>
  <si>
    <t>Odkopávky a prokopávky nezapažené s přehozením výkopku na vzdálenost do 3 m nebo s naložením na dopravní prostředek v hornině tř. 3 do 100 m3</t>
  </si>
  <si>
    <t>852521917</t>
  </si>
  <si>
    <t xml:space="preserve">Poznámka k souboru cen:_x000D_
1. Odkopávky a prokopávky v roubených prostorech se oceňují podle čl. 3116 Všeobec- ných podmínek tohoto katalogu. 2. Odkopávky a prokopávky ve stržích při lesnicko-technických melioracích (LTM) se oceňují cenami do 100 m3 pro jakýkoliv skutečný objem výkopu; ostatní odkopávky a prokopávky při LTM se oceňují při jakémkoliv objemu výkopu přes 100 m3 cenami přes 100 do 1 000 m3. 3. Ceny lze použít i pro vykopávky odpadových jam. 4. Ceny lze použít i pro sejmutí podorničí. Přitom se přihlíží k ustanovení čl. 3112 Všeobecných podmínek tohoto katalogu. </t>
  </si>
  <si>
    <t>55,0*0,24</t>
  </si>
  <si>
    <t>122201109</t>
  </si>
  <si>
    <t>Odkopávky a prokopávky nezapažené s přehozením výkopku na vzdálenost do 3 m nebo s naložením na dopravní prostředek v hornině tř. 3 Příplatek k cenám za lepivost horniny tř. 3</t>
  </si>
  <si>
    <t>-1553369979</t>
  </si>
  <si>
    <t>13,2*0,5</t>
  </si>
  <si>
    <t>162201102</t>
  </si>
  <si>
    <t>Vodorovné přemístění výkopku nebo sypaniny po suchu na obvyklém dopravním prostředku, bez naložení výkopku, avšak se složením bez rozhrnutí z horniny tř. 1 až 4 na vzdálenost přes 20 do 50 m</t>
  </si>
  <si>
    <t>-1269714430</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</si>
  <si>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 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</si>
  <si>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162201152</t>
  </si>
  <si>
    <t>Vodorovné přemístění výkopku nebo sypaniny po suchu na obvyklém dopravním prostředku, bez naložení výkopku, avšak se složením bez rozhrnutí z horniny tř. 5 až 7 na vzdálenost přes 20 do 50 m</t>
  </si>
  <si>
    <t>-426431721</t>
  </si>
  <si>
    <t>162701105</t>
  </si>
  <si>
    <t>Vodorovné přemístění výkopku nebo sypaniny po suchu na obvyklém dopravním prostředku, bez naložení výkopku, avšak se složením bez rozhrnutí z horniny tř. 1 až 4 na vzdálenost přes 9 000 do 10 000 m</t>
  </si>
  <si>
    <t>-229143240</t>
  </si>
  <si>
    <t>162701155</t>
  </si>
  <si>
    <t>Vodorovné přemístění výkopku nebo sypaniny po suchu na obvyklém dopravním prostředku, bez naložení výkopku, avšak se složením bez rozhrnutí z horniny tř. 5 až 7 na vzdálenost přes 9 0000 do 10 000 m</t>
  </si>
  <si>
    <t>209433665</t>
  </si>
  <si>
    <t>171201201</t>
  </si>
  <si>
    <t>Uložení sypaniny na skládky</t>
  </si>
  <si>
    <t>786404767</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</si>
  <si>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6. Cenu -1211 lze po dohodě upravit podle místních podmínek. </t>
  </si>
  <si>
    <t>171201211</t>
  </si>
  <si>
    <t>Uložení sypaniny poplatek za uložení sypaniny na skládce ( skládkovné )</t>
  </si>
  <si>
    <t>-995617616</t>
  </si>
  <si>
    <t>16,785*1,6 'Přepočtené koeficientem množství</t>
  </si>
  <si>
    <t>564731111</t>
  </si>
  <si>
    <t>Podklad nebo kryt z kameniva hrubého drceného vel. 32-63 mm s rozprostřením a zhutněním, po zhutnění tl. 100 mm</t>
  </si>
  <si>
    <t>215920554</t>
  </si>
  <si>
    <t>564811111</t>
  </si>
  <si>
    <t>Podklad ze štěrkodrti ŠD s rozprostřením a zhutněním, po zhutnění tl. 50 mm</t>
  </si>
  <si>
    <t>1933790147</t>
  </si>
  <si>
    <t>564871111</t>
  </si>
  <si>
    <t>Podklad ze štěrkodrti ŠD s rozprostřením a zhutněním, po zhutnění tl. 250 mm</t>
  </si>
  <si>
    <t>877293956</t>
  </si>
  <si>
    <t>11,9*0,5</t>
  </si>
  <si>
    <t>596311111</t>
  </si>
  <si>
    <t>Kladení dlažby kloubové z betonových prvků (zámek a klíč) komunikací pro pěší s ložem z kameniva těženého tl. 40 mm, s vyplněním spár, s dvojitým hutněním, vibrováním a se smetením přebytečného materiálu tl. 100 mm, pro plochy do 50 m2</t>
  </si>
  <si>
    <t>1409463057</t>
  </si>
  <si>
    <t xml:space="preserve">Poznámka k souboru cen:_x000D_
1. V cenách jsou započteny i náklady na dodání hmot pro lože a dodání materiálu pro výplň spár. 2. V cenách nejsou započteny náklady na podkladní vrstvu z kameniva, která se oceňuje cenami souboru cen 451 .. Podklad nebo lože pod dlažbu (přídlažbu). 3. V cenách nejsou započteny náklady na dodání kloubové dlažby, které se oceňuje ve specifikaci; ztratné lze dohodnout ve výši 1 až 3 %. </t>
  </si>
  <si>
    <t>53,8</t>
  </si>
  <si>
    <t>592450380</t>
  </si>
  <si>
    <t>dlaždice betonové dlažba zámková (ČSN EN 1338) dlažba H-PROFIL s fazetou, 1 m2=36 kusů HBB  20 x 16,5 x 6 přírodní</t>
  </si>
  <si>
    <t>736954788</t>
  </si>
  <si>
    <t>53,8*1,02 'Přepočtené koeficientem množství</t>
  </si>
  <si>
    <t>622325103</t>
  </si>
  <si>
    <t>Oprava vápenocementové omítky vnějších ploch hladké stěn přes 30 do 50%</t>
  </si>
  <si>
    <t>-271140010</t>
  </si>
  <si>
    <t>11,9*2,8</t>
  </si>
  <si>
    <t>622541021</t>
  </si>
  <si>
    <t>Omítka tenkovrstvá silikonsilikátová vnějších ploch probarvená, včetně penetrace podkladu zrnitá, tloušťky 2,0 mm stěn</t>
  </si>
  <si>
    <t>-1985498705</t>
  </si>
  <si>
    <t>637121112</t>
  </si>
  <si>
    <t>Okapový chodník z kameniva s udusáním a urovnáním povrchu z kačírku tl. 150 mm</t>
  </si>
  <si>
    <t>658649130</t>
  </si>
  <si>
    <t>916331112</t>
  </si>
  <si>
    <t>Osazení zahradního obrubníku betonového s ložem tl. od 50 do 100 mm z betonu prostého tř. C 12/15 s boční opěrou z betonu prostého tř. C 12/15</t>
  </si>
  <si>
    <t>1728942387</t>
  </si>
  <si>
    <t xml:space="preserve">Poznámka k souboru cen:_x000D_
1. V cenách jsou započteny i náklady na zalití a zatření spár cementovou maltou. 2. V cenách nejsou započteny náklady na dodání obrubníků; tyto se oceňují ve specifikaci. 3. Část lože přesahující tloušťku 100 mm lze ocenit cenou 916 99-1121 Lože pod obrubníky, krajníky nebo obruby z dlažebních kostek, katalogu 822-1. </t>
  </si>
  <si>
    <t>5,1+5,9+0,6+11,9</t>
  </si>
  <si>
    <t>592172140</t>
  </si>
  <si>
    <t>obrubníky betonové a železobetonové obrubník záhonový šedý (přírodní)           50 x 5 x 25</t>
  </si>
  <si>
    <t>-1606137981</t>
  </si>
  <si>
    <t>(5,1+5,9+0,6+11,9)*2</t>
  </si>
  <si>
    <t>47*1,02 'Přepočtené koeficientem množství</t>
  </si>
  <si>
    <t>949101111</t>
  </si>
  <si>
    <t>Lešení pomocné pracovní pro objekty pozemních staveb pro zatížení do 150 kg/m2, o výšce lešeňové podlahy do 1,9 m</t>
  </si>
  <si>
    <t>-1948145747</t>
  </si>
  <si>
    <t>11,9*0,9</t>
  </si>
  <si>
    <t>978015361</t>
  </si>
  <si>
    <t>Otlučení omítek vápenných nebo vápenocementových stěn, stropů vnějších, s vyškrabáním spár, s očištěním zdiva, v rozsahu do 50 %</t>
  </si>
  <si>
    <t>463711009</t>
  </si>
  <si>
    <t>981011415</t>
  </si>
  <si>
    <t>Demolice budov postupným rozebíráním z cihel, kamene, tvárnic na maltu cementovou nebo z betonu prostého s podílem konstrukcí přes 25 do 30 %</t>
  </si>
  <si>
    <t>1011170718</t>
  </si>
  <si>
    <t xml:space="preserve">Poznámka k souboru cen:_x000D_
1. Ceny jsou stanoveny na měrnou jednotku m3 obestavěného prostoru. 2. Procentuální podíl konstrukcí se stanoví podle článku 3503 Všeobecných podmínek části B01. 3. Celkový objem konstrukcí se určí součtem objemů obvodových, schodišťových, středních nosných zdí, schodišť a stropů. Od celkového objemu se neodečítá objem okenních a dveřních otvorů, parapetních ústupků. Tloušťka stropní konstrukce se určí včetně podlahových konstrukcí a podhledů. Tloušťka klenby se určuje v průměrné tloušťce jako aritmetický průměr tloušťky v patě a ve vrcholu klenby až k nášlapné ploše podlahové konstrukce, která na ní spočívá. U stropů s viditelnými trámy se objem trámů jednotlivě připočítává k objemu stropů. Totéž platí pro průvlaky a samostatné trámy. Objem stropů schodiště se započítává objemem daným součinem půdorysné plochy schodiště a tloušťky patrové podesty. 4. Pro volbu cen je rozhodující objemově převažující druh zdiva svislých nosných konstrukcí demolovaného objektu. 5. Ceny jsou určeny pro demolice budov výšky do 35 m. Tato výška je určena svislou vzdáleností nejvyšší hrany římsy, popř. atiky a nejnižšího bodu přilehlého terénu. </t>
  </si>
  <si>
    <t>"Demolice objektu"</t>
  </si>
  <si>
    <t>1,8*2,2*2,6</t>
  </si>
  <si>
    <t>997006512</t>
  </si>
  <si>
    <t>Vodorovná doprava suti na skládku s naložením na dopravní prostředek a složením přes 100 m do 1 km</t>
  </si>
  <si>
    <t>-1488886159</t>
  </si>
  <si>
    <t xml:space="preserve">Poznámka k souboru cen:_x000D_
1. Pro volbu ceny je rozhodující dopravní vzdálenost těžiště skládky a půdorysné plochy objektu. </t>
  </si>
  <si>
    <t>997006519</t>
  </si>
  <si>
    <t>Vodorovná doprava suti na skládku s naložením na dopravní prostředek a složením Příplatek k ceně za každý další i započatý 1 km</t>
  </si>
  <si>
    <t>-904194952</t>
  </si>
  <si>
    <t>5,869*9 'Přepočtené koeficientem množství</t>
  </si>
  <si>
    <t>997006551</t>
  </si>
  <si>
    <t>Hrubé urovnání suti na skládce bez zhutnění</t>
  </si>
  <si>
    <t>1065701235</t>
  </si>
  <si>
    <t xml:space="preserve">Poznámka k souboru cen:_x000D_
1. Cena nezahrnuje náklady na poplatek za skládku; tyto lze ocenit cenami souboru cen 997 01-38 Poplatek za uložení stavebního odpadu na skládku katalogu 801-3 Budovy a haly - bourání konstrukcí. </t>
  </si>
  <si>
    <t>1706058597</t>
  </si>
  <si>
    <t>-640608104</t>
  </si>
  <si>
    <t>1542321502</t>
  </si>
  <si>
    <t>0,966*9 'Přepočtené koeficientem množství</t>
  </si>
  <si>
    <t>997013803</t>
  </si>
  <si>
    <t>Poplatek za uložení stavebního odpadu na skládce (skládkovné) z keramických materiálů</t>
  </si>
  <si>
    <t>-279945638</t>
  </si>
  <si>
    <t>5,869*0,8 'Přepočtené koeficientem množství</t>
  </si>
  <si>
    <t>997013811</t>
  </si>
  <si>
    <t>Poplatek za uložení stavebního odpadu na skládce (skládkovné) dřevěného</t>
  </si>
  <si>
    <t>-360241624</t>
  </si>
  <si>
    <t>5,869*0,2 'Přepočtené koeficientem množství</t>
  </si>
  <si>
    <t>1966928510</t>
  </si>
  <si>
    <t>998001123</t>
  </si>
  <si>
    <t>Přesun hmot pro demolice objektů výšky do 21 m</t>
  </si>
  <si>
    <t>-1867788067</t>
  </si>
  <si>
    <t>998223011</t>
  </si>
  <si>
    <t>Přesun hmot pro pozemní komunikace s krytem dlážděným dopravní vzdálenost do 200 m jakékoliv délky objektu</t>
  </si>
  <si>
    <t>1371629738</t>
  </si>
  <si>
    <t>783221111</t>
  </si>
  <si>
    <t>Nátěry kovových stavebních doplňkových konstrukcí syntetické na vzduchu schnoucí dražšími barvami (např. Düfa, …) lesklý povrch 1x antikorozní, 1x základní 1x email</t>
  </si>
  <si>
    <t>-339613270</t>
  </si>
  <si>
    <t>783904811</t>
  </si>
  <si>
    <t>Ostatní práce odrezivění kovových konstrukcí</t>
  </si>
  <si>
    <t>1475809791</t>
  </si>
  <si>
    <t xml:space="preserve">Poznámka k souboru cen:_x000D_
1. Cenami souboru cen -38 . . Odmaštění lze oceňovat i: a) odmaštění plechů OK kategorie "D" dodávaných s konzervací, b) odmaštění stávajících konstrukcí, a to s přihlédnutím k ustanovení čl. 3303 Všeobecných podmínek katalogu. 2. Množství se určuje v m2 součtem jednotlivých rozvinutých ploch odstranění, odmaštění, nebo odrezivění. </t>
  </si>
  <si>
    <t>11,0*1,8*2</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</si>
  <si>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</si>
  <si>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</si>
  <si>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</si>
  <si>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</si>
  <si>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</si>
  <si>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</si>
  <si>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</si>
  <si>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</si>
  <si>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</si>
  <si>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</si>
  <si>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</si>
  <si>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</si>
  <si>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</si>
  <si>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</si>
  <si>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</si>
  <si>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</si>
  <si>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OST</t>
  </si>
  <si>
    <t>Ostatní</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</si>
  <si>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</si>
  <si>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</si>
  <si>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</si>
  <si>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</si>
  <si>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</si>
  <si>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</si>
  <si>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</si>
  <si>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</si>
  <si>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</si>
  <si>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</si>
  <si>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</si>
  <si>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</si>
  <si>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</si>
  <si>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</si>
  <si>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</si>
  <si>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</si>
  <si>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</si>
  <si>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</si>
  <si>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</si>
  <si>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</si>
  <si>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</si>
  <si>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</si>
  <si>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</si>
  <si>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</si>
  <si>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</si>
  <si>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</si>
  <si>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</si>
  <si>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</si>
  <si>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</si>
  <si>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</si>
  <si>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</si>
  <si>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</si>
  <si>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</si>
  <si>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</si>
  <si>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</si>
  <si>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</si>
  <si>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</si>
  <si>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</si>
  <si>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</si>
  <si>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</si>
  <si>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</si>
  <si>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</si>
  <si>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</si>
  <si>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</si>
  <si>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</si>
  <si>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</si>
  <si>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</si>
  <si>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</si>
  <si>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</si>
  <si>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</si>
  <si>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</si>
  <si>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</si>
  <si>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</si>
  <si>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</si>
  <si>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</si>
  <si>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</si>
  <si>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</si>
  <si>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</si>
  <si>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</si>
  <si>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</si>
  <si>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</si>
  <si>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</si>
  <si>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</si>
  <si>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</si>
  <si>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</si>
  <si>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</si>
  <si>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</si>
  <si>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</si>
  <si>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</si>
  <si>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</si>
  <si>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</si>
  <si>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</si>
  <si>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</si>
  <si>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</si>
  <si>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</si>
  <si>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</si>
  <si>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</si>
  <si>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</si>
  <si>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</si>
  <si>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</si>
  <si>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</si>
  <si>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</si>
  <si>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</si>
  <si>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</si>
  <si>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</si>
  <si>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</si>
  <si>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</si>
  <si>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</si>
  <si>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</si>
  <si>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</si>
  <si>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</si>
  <si>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</si>
  <si>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</si>
  <si>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</si>
  <si>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</si>
  <si>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</si>
  <si>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</si>
  <si>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</si>
  <si>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</si>
  <si>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</si>
  <si>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</si>
  <si>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</si>
  <si>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</si>
  <si>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</si>
  <si>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</si>
  <si>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</si>
  <si>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</si>
  <si>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</si>
  <si>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</si>
  <si>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</si>
  <si>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</si>
  <si>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</si>
  <si>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</si>
  <si>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</si>
  <si>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</si>
  <si>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</si>
  <si>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</si>
  <si>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</si>
  <si>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</si>
  <si>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</si>
  <si>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</si>
  <si>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</si>
  <si>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</si>
  <si>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</si>
  <si>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</si>
  <si>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</si>
  <si>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</si>
  <si>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</si>
  <si>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</si>
  <si>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</si>
  <si>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</si>
  <si>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</si>
  <si>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</si>
  <si>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</si>
  <si>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</si>
  <si>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</si>
  <si>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</si>
  <si>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</si>
  <si>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</si>
  <si>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</si>
  <si>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</si>
  <si>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</si>
  <si>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</si>
  <si>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</si>
  <si>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</si>
  <si>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</si>
  <si>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</si>
  <si>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</si>
  <si>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</si>
  <si>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</si>
  <si>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</si>
  <si>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</si>
  <si>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</si>
  <si>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</si>
  <si>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</si>
  <si>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</si>
  <si>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</si>
  <si>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</si>
  <si>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</si>
  <si>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</si>
  <si>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</si>
  <si>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</si>
  <si>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</si>
  <si>
    <t>SIM stavby spol s r.o.</t>
  </si>
  <si>
    <t>25460625</t>
  </si>
  <si>
    <t>CZ25460625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</si>
</sst>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49">
    <font>
      <sz val="8"/>
      <name val="Trebuchet MS"/>
      <family val="2"/>
    </font>
    <font>
      <sz val="8"/>
      <color rgb="FF969696"/>
      <name val="Trebuchet MS"/>
    </font>
    <font>
      <sz val="9"/>
      <name val="Trebuchet MS"/>
    </font>
    <font>
      <b/>
      <sz val="12"/>
      <name val="Trebuchet MS"/>
    </font>
    <font>
      <sz val="11"/>
      <name val="Trebuchet MS"/>
    </font>
    <font>
      <sz val="10"/>
      <name val="Trebuchet MS"/>
    </font>
    <font>
      <sz val="12"/>
      <color rgb="FF003366"/>
      <name val="Trebuchet MS"/>
    </font>
    <font>
      <sz val="10"/>
      <color rgb="FF003366"/>
      <name val="Trebuchet MS"/>
    </font>
    <font>
      <sz val="8"/>
      <color rgb="FF003366"/>
      <name val="Trebuchet MS"/>
    </font>
    <font>
      <sz val="8"/>
      <color rgb="FF800080"/>
      <name val="Trebuchet MS"/>
    </font>
    <font>
      <sz val="8"/>
      <color rgb="FF505050"/>
      <name val="Trebuchet MS"/>
    </font>
    <font>
      <sz val="8"/>
      <color rgb="FF0000A8"/>
      <name val="Trebuchet MS"/>
    </font>
    <font>
      <sz val="8"/>
      <color rgb="FFFF0000"/>
      <name val="Trebuchet MS"/>
    </font>
    <font>
      <sz val="8"/>
      <color rgb="FFFAE682"/>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b/>
      <sz val="11"/>
      <color rgb="FF003366"/>
      <name val="Trebuchet MS"/>
    </font>
    <font>
      <sz val="11"/>
      <color rgb="FF003366"/>
      <name val="Trebuchet MS"/>
    </font>
    <font>
      <b/>
      <sz val="11"/>
      <name val="Trebuchet MS"/>
    </font>
    <font>
      <sz val="11"/>
      <color rgb="FF969696"/>
      <name val="Trebuchet MS"/>
    </font>
    <font>
      <sz val="18"/>
      <color theme="10"/>
      <name val="Wingdings 2"/>
    </font>
    <font>
      <b/>
      <sz val="10"/>
      <color rgb="FF003366"/>
      <name val="Trebuchet MS"/>
    </font>
    <font>
      <sz val="10"/>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7" fillId="0" borderId="0" applyNumberFormat="0" applyFill="0" applyBorder="0" applyAlignment="0" applyProtection="0"/>
  </cellStyleXfs>
  <cellXfs count="356">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pplyAlignment="1" applyProtection="1">
      <alignment horizontal="center" vertical="center"/>
      <protection locked="0"/>
    </xf>
    <xf numFmtId="0" fontId="13" fillId="2" borderId="0" xfId="0" applyFont="1" applyFill="1" applyAlignment="1">
      <alignment horizontal="left" vertical="center"/>
    </xf>
    <xf numFmtId="0" fontId="5" fillId="2" borderId="0" xfId="0" applyFont="1" applyFill="1" applyAlignment="1">
      <alignment vertical="center"/>
    </xf>
    <xf numFmtId="0" fontId="14" fillId="2" borderId="0" xfId="0" applyFont="1" applyFill="1" applyAlignment="1">
      <alignment horizontal="left" vertical="center"/>
    </xf>
    <xf numFmtId="0" fontId="15" fillId="2" borderId="0" xfId="1" applyFont="1" applyFill="1" applyAlignment="1">
      <alignment vertical="center"/>
    </xf>
    <xf numFmtId="0" fontId="47" fillId="2" borderId="0" xfId="1" applyFill="1"/>
    <xf numFmtId="0" fontId="0" fillId="2" borderId="0" xfId="0" applyFill="1"/>
    <xf numFmtId="0" fontId="13" fillId="0" borderId="0" xfId="0" applyFont="1" applyAlignment="1">
      <alignment horizontal="left" vertical="center"/>
    </xf>
    <xf numFmtId="0" fontId="0" fillId="0" borderId="0" xfId="0" applyAlignment="1">
      <alignment horizontal="left" vertical="center"/>
    </xf>
    <xf numFmtId="0" fontId="0" fillId="0" borderId="2" xfId="0" applyBorder="1"/>
    <xf numFmtId="0" fontId="0" fillId="0" borderId="3" xfId="0" applyBorder="1"/>
    <xf numFmtId="0" fontId="0" fillId="0" borderId="4" xfId="0" applyBorder="1"/>
    <xf numFmtId="0" fontId="0" fillId="0" borderId="5" xfId="0" applyBorder="1"/>
    <xf numFmtId="0" fontId="16" fillId="0" borderId="0" xfId="0" applyFont="1" applyAlignment="1">
      <alignment horizontal="left" vertical="center"/>
    </xf>
    <xf numFmtId="0" fontId="0" fillId="0" borderId="6" xfId="0" applyBorder="1"/>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top"/>
    </xf>
    <xf numFmtId="0" fontId="19" fillId="0" borderId="0" xfId="0" applyFont="1" applyAlignment="1">
      <alignment horizontal="left" vertical="center"/>
    </xf>
    <xf numFmtId="0" fontId="2" fillId="3" borderId="0" xfId="0" applyFont="1" applyFill="1" applyAlignment="1" applyProtection="1">
      <alignment horizontal="left" vertical="center"/>
      <protection locked="0"/>
    </xf>
    <xf numFmtId="49" fontId="2" fillId="3" borderId="0" xfId="0" applyNumberFormat="1" applyFont="1" applyFill="1" applyAlignment="1" applyProtection="1">
      <alignment horizontal="left" vertical="center"/>
      <protection locked="0"/>
    </xf>
    <xf numFmtId="0" fontId="0" fillId="0" borderId="7" xfId="0" applyBorder="1"/>
    <xf numFmtId="0" fontId="0" fillId="0" borderId="5" xfId="0" applyBorder="1" applyAlignment="1">
      <alignment vertical="center"/>
    </xf>
    <xf numFmtId="0" fontId="21" fillId="0" borderId="8" xfId="0" applyFont="1" applyBorder="1" applyAlignment="1">
      <alignment horizontal="left" vertical="center"/>
    </xf>
    <xf numFmtId="0" fontId="0" fillId="0" borderId="8" xfId="0" applyBorder="1" applyAlignment="1">
      <alignment vertical="center"/>
    </xf>
    <xf numFmtId="0" fontId="0" fillId="0" borderId="6" xfId="0" applyBorder="1" applyAlignment="1">
      <alignment vertical="center"/>
    </xf>
    <xf numFmtId="0" fontId="1" fillId="0" borderId="0" xfId="0" applyFont="1" applyAlignment="1">
      <alignment horizontal="right" vertical="center"/>
    </xf>
    <xf numFmtId="0" fontId="1" fillId="0" borderId="5" xfId="0" applyFont="1" applyBorder="1" applyAlignment="1">
      <alignment vertical="center"/>
    </xf>
    <xf numFmtId="0" fontId="1" fillId="0" borderId="0" xfId="0" applyFont="1" applyAlignment="1">
      <alignment horizontal="left" vertical="center"/>
    </xf>
    <xf numFmtId="0" fontId="1" fillId="0" borderId="6" xfId="0" applyFont="1" applyBorder="1" applyAlignment="1">
      <alignment vertical="center"/>
    </xf>
    <xf numFmtId="0" fontId="0" fillId="4" borderId="0" xfId="0" applyFill="1" applyAlignment="1">
      <alignment vertical="center"/>
    </xf>
    <xf numFmtId="0" fontId="3" fillId="4" borderId="9" xfId="0" applyFont="1" applyFill="1" applyBorder="1" applyAlignment="1">
      <alignment horizontal="left" vertical="center"/>
    </xf>
    <xf numFmtId="0" fontId="0" fillId="4" borderId="10" xfId="0" applyFill="1" applyBorder="1" applyAlignment="1">
      <alignment vertical="center"/>
    </xf>
    <xf numFmtId="0" fontId="3" fillId="4" borderId="10" xfId="0" applyFont="1" applyFill="1" applyBorder="1" applyAlignment="1">
      <alignment horizontal="center" vertical="center"/>
    </xf>
    <xf numFmtId="0" fontId="0" fillId="4" borderId="6" xfId="0" applyFill="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2" fillId="0" borderId="5" xfId="0" applyFont="1" applyBorder="1" applyAlignment="1">
      <alignment vertical="center"/>
    </xf>
    <xf numFmtId="0" fontId="3" fillId="0" borderId="5" xfId="0" applyFont="1" applyBorder="1" applyAlignment="1">
      <alignment vertical="center"/>
    </xf>
    <xf numFmtId="0" fontId="3" fillId="0" borderId="0" xfId="0" applyFont="1" applyAlignment="1">
      <alignment horizontal="left" vertical="center"/>
    </xf>
    <xf numFmtId="0" fontId="22" fillId="0" borderId="0" xfId="0" applyFont="1" applyAlignment="1">
      <alignment vertical="center"/>
    </xf>
    <xf numFmtId="165" fontId="2" fillId="0" borderId="0" xfId="0" applyNumberFormat="1" applyFont="1" applyAlignment="1">
      <alignment horizontal="left" vertical="center"/>
    </xf>
    <xf numFmtId="0" fontId="0" fillId="0" borderId="16" xfId="0" applyBorder="1" applyAlignment="1">
      <alignment vertical="center"/>
    </xf>
    <xf numFmtId="0" fontId="0" fillId="0" borderId="17" xfId="0" applyBorder="1" applyAlignment="1">
      <alignment vertical="center"/>
    </xf>
    <xf numFmtId="0" fontId="0" fillId="0" borderId="19" xfId="0" applyBorder="1" applyAlignment="1">
      <alignment vertical="center"/>
    </xf>
    <xf numFmtId="0" fontId="0" fillId="5" borderId="10" xfId="0" applyFill="1" applyBorder="1" applyAlignment="1">
      <alignment vertical="center"/>
    </xf>
    <xf numFmtId="0" fontId="2" fillId="5" borderId="11" xfId="0" applyFont="1" applyFill="1" applyBorder="1" applyAlignment="1">
      <alignment horizontal="center" vertical="center"/>
    </xf>
    <xf numFmtId="0" fontId="19" fillId="0" borderId="20"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22" xfId="0" applyFont="1" applyBorder="1" applyAlignment="1">
      <alignment horizontal="center" vertical="center" wrapText="1"/>
    </xf>
    <xf numFmtId="0" fontId="0" fillId="0" borderId="15" xfId="0" applyBorder="1" applyAlignment="1">
      <alignment vertical="center"/>
    </xf>
    <xf numFmtId="0" fontId="24" fillId="0" borderId="0" xfId="0" applyFont="1" applyAlignment="1">
      <alignment horizontal="left" vertical="center"/>
    </xf>
    <xf numFmtId="0" fontId="24" fillId="0" borderId="0" xfId="0" applyFont="1" applyAlignment="1">
      <alignment vertical="center"/>
    </xf>
    <xf numFmtId="4" fontId="24" fillId="0" borderId="0" xfId="0" applyNumberFormat="1" applyFont="1" applyAlignment="1">
      <alignment vertical="center"/>
    </xf>
    <xf numFmtId="0" fontId="3" fillId="0" borderId="0" xfId="0" applyFont="1" applyAlignment="1">
      <alignment horizontal="center" vertical="center"/>
    </xf>
    <xf numFmtId="4" fontId="23" fillId="0" borderId="18" xfId="0" applyNumberFormat="1" applyFont="1" applyBorder="1" applyAlignment="1">
      <alignment vertical="center"/>
    </xf>
    <xf numFmtId="4" fontId="23" fillId="0" borderId="0" xfId="0" applyNumberFormat="1" applyFont="1" applyAlignment="1">
      <alignment vertical="center"/>
    </xf>
    <xf numFmtId="166" fontId="23" fillId="0" borderId="0" xfId="0" applyNumberFormat="1" applyFont="1" applyAlignment="1">
      <alignment vertical="center"/>
    </xf>
    <xf numFmtId="4" fontId="23" fillId="0" borderId="19" xfId="0" applyNumberFormat="1" applyFont="1" applyBorder="1" applyAlignment="1">
      <alignment vertical="center"/>
    </xf>
    <xf numFmtId="0" fontId="25" fillId="0" borderId="0" xfId="0" applyFont="1" applyAlignment="1">
      <alignment horizontal="left" vertical="center"/>
    </xf>
    <xf numFmtId="0" fontId="4" fillId="0" borderId="5" xfId="0" applyFont="1" applyBorder="1" applyAlignment="1">
      <alignment vertical="center"/>
    </xf>
    <xf numFmtId="0" fontId="26" fillId="0" borderId="0" xfId="0" applyFont="1" applyAlignment="1">
      <alignment vertical="center"/>
    </xf>
    <xf numFmtId="0" fontId="27" fillId="0" borderId="0" xfId="0" applyFont="1" applyAlignment="1">
      <alignment vertical="center"/>
    </xf>
    <xf numFmtId="0" fontId="28" fillId="0" borderId="0" xfId="0" applyFont="1" applyAlignment="1">
      <alignment horizontal="center" vertical="center"/>
    </xf>
    <xf numFmtId="4" fontId="29" fillId="0" borderId="18" xfId="0" applyNumberFormat="1" applyFont="1" applyBorder="1" applyAlignment="1">
      <alignment vertical="center"/>
    </xf>
    <xf numFmtId="4" fontId="29" fillId="0" borderId="0" xfId="0" applyNumberFormat="1" applyFont="1" applyAlignment="1">
      <alignment vertical="center"/>
    </xf>
    <xf numFmtId="166" fontId="29" fillId="0" borderId="0" xfId="0" applyNumberFormat="1" applyFont="1" applyAlignment="1">
      <alignment vertical="center"/>
    </xf>
    <xf numFmtId="4" fontId="29" fillId="0" borderId="19" xfId="0" applyNumberFormat="1" applyFont="1" applyBorder="1" applyAlignment="1">
      <alignment vertical="center"/>
    </xf>
    <xf numFmtId="0" fontId="4" fillId="0" borderId="0" xfId="0" applyFont="1" applyAlignment="1">
      <alignment horizontal="left" vertical="center"/>
    </xf>
    <xf numFmtId="0" fontId="30" fillId="0" borderId="0" xfId="1" applyFont="1" applyAlignment="1">
      <alignment horizontal="center" vertical="center"/>
    </xf>
    <xf numFmtId="0" fontId="5" fillId="0" borderId="5" xfId="0" applyFont="1" applyBorder="1" applyAlignment="1">
      <alignment vertical="center"/>
    </xf>
    <xf numFmtId="0" fontId="5" fillId="0" borderId="0" xfId="0" applyFont="1" applyAlignment="1">
      <alignment horizontal="center" vertical="center"/>
    </xf>
    <xf numFmtId="4" fontId="32" fillId="0" borderId="18" xfId="0" applyNumberFormat="1" applyFont="1" applyBorder="1" applyAlignment="1">
      <alignment vertical="center"/>
    </xf>
    <xf numFmtId="4" fontId="32" fillId="0" borderId="0" xfId="0" applyNumberFormat="1" applyFont="1" applyAlignment="1">
      <alignment vertical="center"/>
    </xf>
    <xf numFmtId="166" fontId="32" fillId="0" borderId="0" xfId="0" applyNumberFormat="1" applyFont="1" applyAlignment="1">
      <alignment vertical="center"/>
    </xf>
    <xf numFmtId="4" fontId="32" fillId="0" borderId="19" xfId="0" applyNumberFormat="1" applyFont="1" applyBorder="1" applyAlignment="1">
      <alignment vertical="center"/>
    </xf>
    <xf numFmtId="0" fontId="5" fillId="0" borderId="0" xfId="0" applyFont="1" applyAlignment="1">
      <alignment horizontal="left" vertical="center"/>
    </xf>
    <xf numFmtId="4" fontId="29" fillId="0" borderId="23" xfId="0" applyNumberFormat="1" applyFont="1" applyBorder="1" applyAlignment="1">
      <alignment vertical="center"/>
    </xf>
    <xf numFmtId="4" fontId="29" fillId="0" borderId="24" xfId="0" applyNumberFormat="1" applyFont="1" applyBorder="1" applyAlignment="1">
      <alignment vertical="center"/>
    </xf>
    <xf numFmtId="166" fontId="29" fillId="0" borderId="24" xfId="0" applyNumberFormat="1" applyFont="1" applyBorder="1" applyAlignment="1">
      <alignment vertical="center"/>
    </xf>
    <xf numFmtId="4" fontId="29" fillId="0" borderId="25" xfId="0" applyNumberFormat="1" applyFont="1" applyBorder="1" applyAlignment="1">
      <alignment vertical="center"/>
    </xf>
    <xf numFmtId="0" fontId="0" fillId="0" borderId="0" xfId="0" applyProtection="1">
      <protection locked="0"/>
    </xf>
    <xf numFmtId="0" fontId="33" fillId="2" borderId="0" xfId="1" applyFont="1" applyFill="1" applyAlignment="1">
      <alignment vertical="center"/>
    </xf>
    <xf numFmtId="0" fontId="5" fillId="2" borderId="0" xfId="0" applyFont="1" applyFill="1" applyAlignment="1" applyProtection="1">
      <alignment vertical="center"/>
      <protection locked="0"/>
    </xf>
    <xf numFmtId="0" fontId="0" fillId="0" borderId="3" xfId="0" applyBorder="1" applyProtection="1">
      <protection locked="0"/>
    </xf>
    <xf numFmtId="0" fontId="0" fillId="0" borderId="0" xfId="0" applyAlignment="1" applyProtection="1">
      <alignment vertical="center"/>
      <protection locked="0"/>
    </xf>
    <xf numFmtId="0" fontId="19" fillId="0" borderId="0" xfId="0" applyFont="1" applyAlignment="1" applyProtection="1">
      <alignment horizontal="left" vertical="center"/>
      <protection locked="0"/>
    </xf>
    <xf numFmtId="0" fontId="0" fillId="0" borderId="5" xfId="0" applyBorder="1" applyAlignment="1">
      <alignment vertical="center" wrapText="1"/>
    </xf>
    <xf numFmtId="0" fontId="0" fillId="0" borderId="0" xfId="0" applyAlignment="1" applyProtection="1">
      <alignment vertical="center" wrapText="1"/>
      <protection locked="0"/>
    </xf>
    <xf numFmtId="0" fontId="0" fillId="0" borderId="6" xfId="0" applyBorder="1" applyAlignment="1">
      <alignment vertical="center" wrapText="1"/>
    </xf>
    <xf numFmtId="0" fontId="0" fillId="0" borderId="16" xfId="0" applyBorder="1" applyAlignment="1" applyProtection="1">
      <alignment vertical="center"/>
      <protection locked="0"/>
    </xf>
    <xf numFmtId="0" fontId="0" fillId="0" borderId="26" xfId="0" applyBorder="1" applyAlignment="1">
      <alignment vertical="center"/>
    </xf>
    <xf numFmtId="0" fontId="21" fillId="0" borderId="0" xfId="0" applyFont="1" applyAlignment="1">
      <alignment horizontal="left" vertical="center"/>
    </xf>
    <xf numFmtId="0" fontId="1" fillId="0" borderId="0" xfId="0" applyFont="1" applyAlignment="1" applyProtection="1">
      <alignment horizontal="right" vertical="center"/>
      <protection locked="0"/>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5" borderId="0" xfId="0" applyFill="1" applyAlignment="1">
      <alignment vertical="center"/>
    </xf>
    <xf numFmtId="0" fontId="3" fillId="5" borderId="9" xfId="0" applyFont="1" applyFill="1" applyBorder="1" applyAlignment="1">
      <alignment horizontal="left" vertical="center"/>
    </xf>
    <xf numFmtId="0" fontId="3" fillId="5" borderId="10" xfId="0" applyFont="1" applyFill="1" applyBorder="1" applyAlignment="1">
      <alignment horizontal="right" vertical="center"/>
    </xf>
    <xf numFmtId="0" fontId="3" fillId="5" borderId="10" xfId="0" applyFont="1" applyFill="1" applyBorder="1" applyAlignment="1">
      <alignment horizontal="center" vertical="center"/>
    </xf>
    <xf numFmtId="0" fontId="0" fillId="5" borderId="10" xfId="0" applyFill="1" applyBorder="1" applyAlignment="1" applyProtection="1">
      <alignment vertical="center"/>
      <protection locked="0"/>
    </xf>
    <xf numFmtId="4" fontId="3" fillId="5" borderId="10" xfId="0" applyNumberFormat="1" applyFont="1" applyFill="1" applyBorder="1" applyAlignment="1">
      <alignment vertical="center"/>
    </xf>
    <xf numFmtId="0" fontId="0" fillId="5" borderId="27" xfId="0" applyFill="1" applyBorder="1" applyAlignment="1">
      <alignment vertical="center"/>
    </xf>
    <xf numFmtId="0" fontId="0" fillId="0" borderId="13" xfId="0"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lignment vertical="center"/>
    </xf>
    <xf numFmtId="0" fontId="2" fillId="5" borderId="0" xfId="0" applyFont="1" applyFill="1" applyAlignment="1">
      <alignment horizontal="left" vertical="center"/>
    </xf>
    <xf numFmtId="0" fontId="0" fillId="5" borderId="0" xfId="0" applyFill="1" applyAlignment="1" applyProtection="1">
      <alignment vertical="center"/>
      <protection locked="0"/>
    </xf>
    <xf numFmtId="0" fontId="2" fillId="5" borderId="0" xfId="0" applyFont="1" applyFill="1" applyAlignment="1">
      <alignment horizontal="right" vertical="center"/>
    </xf>
    <xf numFmtId="0" fontId="0" fillId="5" borderId="6" xfId="0" applyFill="1" applyBorder="1" applyAlignment="1">
      <alignment vertical="center"/>
    </xf>
    <xf numFmtId="0" fontId="34" fillId="0" borderId="0" xfId="0" applyFont="1" applyAlignment="1">
      <alignment horizontal="left" vertical="center"/>
    </xf>
    <xf numFmtId="0" fontId="6" fillId="0" borderId="5" xfId="0" applyFont="1" applyBorder="1" applyAlignment="1">
      <alignment vertical="center"/>
    </xf>
    <xf numFmtId="0" fontId="6" fillId="0" borderId="24" xfId="0" applyFont="1" applyBorder="1" applyAlignment="1">
      <alignment horizontal="left" vertical="center"/>
    </xf>
    <xf numFmtId="0" fontId="6" fillId="0" borderId="24" xfId="0" applyFont="1" applyBorder="1" applyAlignment="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lignment vertical="center"/>
    </xf>
    <xf numFmtId="0" fontId="6" fillId="0" borderId="6" xfId="0" applyFont="1" applyBorder="1" applyAlignment="1">
      <alignment vertical="center"/>
    </xf>
    <xf numFmtId="0" fontId="7" fillId="0" borderId="5" xfId="0" applyFont="1" applyBorder="1" applyAlignment="1">
      <alignment vertical="center"/>
    </xf>
    <xf numFmtId="0" fontId="7" fillId="0" borderId="24" xfId="0" applyFont="1" applyBorder="1" applyAlignment="1">
      <alignment horizontal="left" vertical="center"/>
    </xf>
    <xf numFmtId="0" fontId="7" fillId="0" borderId="24" xfId="0" applyFont="1" applyBorder="1" applyAlignment="1">
      <alignment vertical="center"/>
    </xf>
    <xf numFmtId="0" fontId="7" fillId="0" borderId="24" xfId="0" applyFont="1" applyBorder="1" applyAlignment="1" applyProtection="1">
      <alignment vertical="center"/>
      <protection locked="0"/>
    </xf>
    <xf numFmtId="4" fontId="7" fillId="0" borderId="24" xfId="0" applyNumberFormat="1" applyFont="1" applyBorder="1" applyAlignment="1">
      <alignment vertical="center"/>
    </xf>
    <xf numFmtId="0" fontId="7" fillId="0" borderId="6" xfId="0" applyFont="1" applyBorder="1" applyAlignment="1">
      <alignment vertical="center"/>
    </xf>
    <xf numFmtId="0" fontId="0" fillId="0" borderId="5" xfId="0" applyBorder="1" applyAlignment="1">
      <alignment horizontal="center" vertical="center" wrapText="1"/>
    </xf>
    <xf numFmtId="0" fontId="2" fillId="5" borderId="20"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lignment horizontal="center" vertical="center" wrapText="1"/>
    </xf>
    <xf numFmtId="4" fontId="24" fillId="0" borderId="0" xfId="0" applyNumberFormat="1" applyFont="1"/>
    <xf numFmtId="166" fontId="35" fillId="0" borderId="16" xfId="0" applyNumberFormat="1" applyFont="1" applyBorder="1"/>
    <xf numFmtId="166" fontId="35" fillId="0" borderId="17" xfId="0" applyNumberFormat="1" applyFont="1" applyBorder="1"/>
    <xf numFmtId="4" fontId="36" fillId="0" borderId="0" xfId="0" applyNumberFormat="1" applyFont="1" applyAlignment="1">
      <alignment vertical="center"/>
    </xf>
    <xf numFmtId="0" fontId="8" fillId="0" borderId="5" xfId="0" applyFont="1" applyBorder="1"/>
    <xf numFmtId="0" fontId="8" fillId="0" borderId="0" xfId="0" applyFont="1" applyAlignment="1">
      <alignment horizontal="left"/>
    </xf>
    <xf numFmtId="0" fontId="6" fillId="0" borderId="0" xfId="0" applyFont="1" applyAlignment="1">
      <alignment horizontal="left"/>
    </xf>
    <xf numFmtId="0" fontId="8" fillId="0" borderId="0" xfId="0" applyFont="1" applyProtection="1">
      <protection locked="0"/>
    </xf>
    <xf numFmtId="4" fontId="6" fillId="0" borderId="0" xfId="0" applyNumberFormat="1" applyFont="1"/>
    <xf numFmtId="0" fontId="8" fillId="0" borderId="18" xfId="0" applyFont="1" applyBorder="1"/>
    <xf numFmtId="166" fontId="8" fillId="0" borderId="0" xfId="0" applyNumberFormat="1" applyFont="1"/>
    <xf numFmtId="166" fontId="8" fillId="0" borderId="19" xfId="0" applyNumberFormat="1" applyFont="1" applyBorder="1"/>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lignment horizontal="left"/>
    </xf>
    <xf numFmtId="4" fontId="7" fillId="0" borderId="0" xfId="0" applyNumberFormat="1" applyFont="1"/>
    <xf numFmtId="0" fontId="0" fillId="0" borderId="28" xfId="0" applyBorder="1" applyAlignment="1">
      <alignment horizontal="center" vertical="center"/>
    </xf>
    <xf numFmtId="49" fontId="0" fillId="0" borderId="28" xfId="0" applyNumberFormat="1" applyBorder="1" applyAlignment="1">
      <alignment horizontal="left" vertical="center" wrapText="1"/>
    </xf>
    <xf numFmtId="0" fontId="0" fillId="0" borderId="28" xfId="0" applyBorder="1" applyAlignment="1">
      <alignment horizontal="left" vertical="center" wrapText="1"/>
    </xf>
    <xf numFmtId="0" fontId="0" fillId="0" borderId="28" xfId="0" applyBorder="1" applyAlignment="1">
      <alignment horizontal="center" vertical="center" wrapText="1"/>
    </xf>
    <xf numFmtId="167" fontId="0" fillId="0" borderId="28" xfId="0" applyNumberFormat="1" applyBorder="1" applyAlignment="1">
      <alignment vertical="center"/>
    </xf>
    <xf numFmtId="4" fontId="0" fillId="3" borderId="28" xfId="0" applyNumberFormat="1" applyFill="1" applyBorder="1" applyAlignment="1" applyProtection="1">
      <alignment vertical="center"/>
      <protection locked="0"/>
    </xf>
    <xf numFmtId="4" fontId="0" fillId="0" borderId="28" xfId="0" applyNumberFormat="1" applyBorder="1" applyAlignment="1">
      <alignment vertical="center"/>
    </xf>
    <xf numFmtId="0" fontId="1" fillId="3" borderId="28" xfId="0" applyFont="1" applyFill="1" applyBorder="1" applyAlignment="1" applyProtection="1">
      <alignment horizontal="left" vertical="center"/>
      <protection locked="0"/>
    </xf>
    <xf numFmtId="0" fontId="1" fillId="0" borderId="0" xfId="0" applyFont="1" applyAlignment="1">
      <alignment horizontal="center" vertical="center"/>
    </xf>
    <xf numFmtId="166" fontId="1" fillId="0" borderId="0" xfId="0" applyNumberFormat="1" applyFont="1" applyAlignment="1">
      <alignment vertical="center"/>
    </xf>
    <xf numFmtId="166" fontId="1" fillId="0" borderId="19" xfId="0" applyNumberFormat="1" applyFont="1" applyBorder="1" applyAlignment="1">
      <alignment vertical="center"/>
    </xf>
    <xf numFmtId="4" fontId="0" fillId="0" borderId="0" xfId="0" applyNumberFormat="1" applyAlignment="1">
      <alignment vertical="center"/>
    </xf>
    <xf numFmtId="0" fontId="37" fillId="0" borderId="0" xfId="0" applyFont="1" applyAlignment="1">
      <alignment horizontal="left" vertical="center"/>
    </xf>
    <xf numFmtId="0" fontId="38" fillId="0" borderId="0" xfId="0" applyFont="1" applyAlignment="1">
      <alignment vertical="center" wrapText="1"/>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18" xfId="0" applyBorder="1" applyAlignment="1">
      <alignment vertical="center"/>
    </xf>
    <xf numFmtId="0" fontId="9" fillId="0" borderId="5" xfId="0" applyFont="1" applyBorder="1" applyAlignment="1">
      <alignment vertical="center"/>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pplyProtection="1">
      <alignment vertical="center"/>
      <protection locked="0"/>
    </xf>
    <xf numFmtId="0" fontId="9" fillId="0" borderId="18" xfId="0" applyFont="1" applyBorder="1" applyAlignment="1">
      <alignment vertical="center"/>
    </xf>
    <xf numFmtId="0" fontId="9" fillId="0" borderId="19" xfId="0" applyFont="1" applyBorder="1" applyAlignment="1">
      <alignment vertical="center"/>
    </xf>
    <xf numFmtId="0" fontId="10" fillId="0" borderId="5"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167" fontId="10" fillId="0" borderId="0" xfId="0" applyNumberFormat="1" applyFont="1" applyAlignment="1">
      <alignment vertical="center"/>
    </xf>
    <xf numFmtId="0" fontId="10" fillId="0" borderId="0" xfId="0" applyFont="1" applyAlignment="1" applyProtection="1">
      <alignment vertical="center"/>
      <protection locked="0"/>
    </xf>
    <xf numFmtId="0" fontId="10" fillId="0" borderId="18" xfId="0" applyFont="1" applyBorder="1" applyAlignment="1">
      <alignment vertical="center"/>
    </xf>
    <xf numFmtId="0" fontId="10" fillId="0" borderId="19" xfId="0" applyFont="1" applyBorder="1" applyAlignment="1">
      <alignment vertical="center"/>
    </xf>
    <xf numFmtId="0" fontId="11" fillId="0" borderId="5" xfId="0" applyFont="1" applyBorder="1" applyAlignme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167" fontId="11" fillId="0" borderId="0" xfId="0" applyNumberFormat="1" applyFont="1" applyAlignment="1">
      <alignment vertical="center"/>
    </xf>
    <xf numFmtId="0" fontId="11" fillId="0" borderId="0" xfId="0" applyFont="1" applyAlignment="1" applyProtection="1">
      <alignment vertical="center"/>
      <protection locked="0"/>
    </xf>
    <xf numFmtId="0" fontId="11" fillId="0" borderId="18" xfId="0" applyFont="1" applyBorder="1" applyAlignment="1">
      <alignment vertical="center"/>
    </xf>
    <xf numFmtId="0" fontId="11" fillId="0" borderId="19" xfId="0" applyFont="1" applyBorder="1" applyAlignment="1">
      <alignment vertical="center"/>
    </xf>
    <xf numFmtId="0" fontId="12" fillId="0" borderId="5" xfId="0" applyFont="1" applyBorder="1" applyAlignment="1">
      <alignment vertical="center"/>
    </xf>
    <xf numFmtId="0" fontId="12" fillId="0" borderId="0" xfId="0" applyFont="1" applyAlignment="1">
      <alignment horizontal="left" vertical="center"/>
    </xf>
    <xf numFmtId="0" fontId="12" fillId="0" borderId="0" xfId="0" applyFont="1" applyAlignment="1">
      <alignment horizontal="left" vertical="center" wrapText="1"/>
    </xf>
    <xf numFmtId="167" fontId="12" fillId="0" borderId="0" xfId="0" applyNumberFormat="1" applyFont="1" applyAlignment="1">
      <alignment vertical="center"/>
    </xf>
    <xf numFmtId="0" fontId="12" fillId="0" borderId="0" xfId="0" applyFont="1" applyAlignment="1" applyProtection="1">
      <alignment vertical="center"/>
      <protection locked="0"/>
    </xf>
    <xf numFmtId="0" fontId="12" fillId="0" borderId="18" xfId="0" applyFont="1" applyBorder="1" applyAlignment="1">
      <alignment vertical="center"/>
    </xf>
    <xf numFmtId="0" fontId="12" fillId="0" borderId="19" xfId="0" applyFont="1" applyBorder="1" applyAlignment="1">
      <alignment vertical="center"/>
    </xf>
    <xf numFmtId="0" fontId="39" fillId="0" borderId="28" xfId="0" applyFont="1" applyBorder="1" applyAlignment="1">
      <alignment horizontal="center" vertical="center"/>
    </xf>
    <xf numFmtId="49" fontId="39" fillId="0" borderId="28" xfId="0" applyNumberFormat="1" applyFont="1" applyBorder="1" applyAlignment="1">
      <alignment horizontal="left" vertical="center" wrapText="1"/>
    </xf>
    <xf numFmtId="0" fontId="39" fillId="0" borderId="28" xfId="0" applyFont="1" applyBorder="1" applyAlignment="1">
      <alignment horizontal="left" vertical="center" wrapText="1"/>
    </xf>
    <xf numFmtId="0" fontId="39" fillId="0" borderId="28" xfId="0" applyFont="1" applyBorder="1" applyAlignment="1">
      <alignment horizontal="center" vertical="center" wrapText="1"/>
    </xf>
    <xf numFmtId="167" fontId="39" fillId="0" borderId="28" xfId="0" applyNumberFormat="1" applyFont="1" applyBorder="1" applyAlignment="1">
      <alignment vertical="center"/>
    </xf>
    <xf numFmtId="4" fontId="39" fillId="3" borderId="28" xfId="0" applyNumberFormat="1" applyFont="1" applyFill="1" applyBorder="1" applyAlignment="1" applyProtection="1">
      <alignment vertical="center"/>
      <protection locked="0"/>
    </xf>
    <xf numFmtId="4" fontId="39" fillId="0" borderId="28" xfId="0" applyNumberFormat="1" applyFont="1" applyBorder="1" applyAlignment="1">
      <alignment vertical="center"/>
    </xf>
    <xf numFmtId="0" fontId="39" fillId="0" borderId="5" xfId="0" applyFont="1" applyBorder="1" applyAlignment="1">
      <alignment vertical="center"/>
    </xf>
    <xf numFmtId="0" fontId="39" fillId="3" borderId="28" xfId="0" applyFont="1" applyFill="1" applyBorder="1" applyAlignment="1" applyProtection="1">
      <alignment horizontal="left" vertical="center"/>
      <protection locked="0"/>
    </xf>
    <xf numFmtId="0" fontId="39" fillId="0" borderId="0" xfId="0" applyFont="1" applyAlignment="1">
      <alignment horizontal="center" vertical="center"/>
    </xf>
    <xf numFmtId="167" fontId="0" fillId="3" borderId="28" xfId="0" applyNumberFormat="1" applyFill="1" applyBorder="1" applyAlignment="1" applyProtection="1">
      <alignment vertical="center"/>
      <protection locked="0"/>
    </xf>
    <xf numFmtId="0" fontId="1" fillId="0" borderId="24" xfId="0" applyFont="1" applyBorder="1" applyAlignment="1">
      <alignment horizontal="center" vertical="center"/>
    </xf>
    <xf numFmtId="166" fontId="1" fillId="0" borderId="24" xfId="0" applyNumberFormat="1" applyFont="1" applyBorder="1" applyAlignment="1">
      <alignment vertical="center"/>
    </xf>
    <xf numFmtId="166" fontId="1" fillId="0" borderId="25" xfId="0" applyNumberFormat="1" applyFont="1" applyBorder="1" applyAlignment="1">
      <alignment vertical="center"/>
    </xf>
    <xf numFmtId="167" fontId="39" fillId="3" borderId="28" xfId="0" applyNumberFormat="1" applyFont="1" applyFill="1" applyBorder="1" applyAlignment="1" applyProtection="1">
      <alignment vertical="center"/>
      <protection locked="0"/>
    </xf>
    <xf numFmtId="0" fontId="12" fillId="0" borderId="23" xfId="0" applyFont="1" applyBorder="1" applyAlignment="1">
      <alignment vertical="center"/>
    </xf>
    <xf numFmtId="0" fontId="12" fillId="0" borderId="24" xfId="0" applyFont="1" applyBorder="1" applyAlignment="1">
      <alignment vertical="center"/>
    </xf>
    <xf numFmtId="0" fontId="12" fillId="0" borderId="25" xfId="0" applyFont="1" applyBorder="1" applyAlignment="1">
      <alignment vertical="center"/>
    </xf>
    <xf numFmtId="0" fontId="0" fillId="0" borderId="0" xfId="0" applyAlignment="1" applyProtection="1">
      <alignment vertical="top"/>
      <protection locked="0"/>
    </xf>
    <xf numFmtId="0" fontId="40" fillId="0" borderId="29" xfId="0" applyFont="1" applyBorder="1" applyAlignment="1" applyProtection="1">
      <alignment vertical="center" wrapText="1"/>
      <protection locked="0"/>
    </xf>
    <xf numFmtId="0" fontId="40" fillId="0" borderId="30" xfId="0" applyFont="1" applyBorder="1" applyAlignment="1" applyProtection="1">
      <alignment vertical="center" wrapText="1"/>
      <protection locked="0"/>
    </xf>
    <xf numFmtId="0" fontId="40" fillId="0" borderId="31" xfId="0" applyFont="1" applyBorder="1" applyAlignment="1" applyProtection="1">
      <alignment vertical="center" wrapText="1"/>
      <protection locked="0"/>
    </xf>
    <xf numFmtId="0" fontId="40" fillId="0" borderId="32" xfId="0" applyFont="1" applyBorder="1" applyAlignment="1" applyProtection="1">
      <alignment horizontal="center" vertical="center" wrapText="1"/>
      <protection locked="0"/>
    </xf>
    <xf numFmtId="0" fontId="40" fillId="0" borderId="33" xfId="0" applyFont="1" applyBorder="1" applyAlignment="1" applyProtection="1">
      <alignment horizontal="center" vertical="center" wrapText="1"/>
      <protection locked="0"/>
    </xf>
    <xf numFmtId="0" fontId="40" fillId="0" borderId="32" xfId="0" applyFont="1" applyBorder="1" applyAlignment="1" applyProtection="1">
      <alignment vertical="center" wrapText="1"/>
      <protection locked="0"/>
    </xf>
    <xf numFmtId="0" fontId="40" fillId="0" borderId="33" xfId="0" applyFont="1" applyBorder="1" applyAlignment="1" applyProtection="1">
      <alignment vertical="center" wrapText="1"/>
      <protection locked="0"/>
    </xf>
    <xf numFmtId="0" fontId="42" fillId="0" borderId="1" xfId="0" applyFont="1" applyBorder="1" applyAlignment="1" applyProtection="1">
      <alignment horizontal="left" vertical="center" wrapText="1"/>
      <protection locked="0"/>
    </xf>
    <xf numFmtId="0" fontId="43" fillId="0" borderId="1" xfId="0" applyFont="1" applyBorder="1" applyAlignment="1" applyProtection="1">
      <alignment horizontal="left" vertical="center" wrapText="1"/>
      <protection locked="0"/>
    </xf>
    <xf numFmtId="0" fontId="43" fillId="0" borderId="32" xfId="0" applyFont="1" applyBorder="1" applyAlignment="1" applyProtection="1">
      <alignment vertical="center" wrapText="1"/>
      <protection locked="0"/>
    </xf>
    <xf numFmtId="0" fontId="43" fillId="0" borderId="1" xfId="0" applyFont="1" applyBorder="1" applyAlignment="1" applyProtection="1">
      <alignment vertical="center" wrapText="1"/>
      <protection locked="0"/>
    </xf>
    <xf numFmtId="0" fontId="43" fillId="0" borderId="1" xfId="0" applyFont="1" applyBorder="1" applyAlignment="1" applyProtection="1">
      <alignment vertical="center"/>
      <protection locked="0"/>
    </xf>
    <xf numFmtId="0" fontId="43" fillId="0" borderId="1" xfId="0" applyFont="1" applyBorder="1" applyAlignment="1" applyProtection="1">
      <alignment horizontal="left" vertical="center"/>
      <protection locked="0"/>
    </xf>
    <xf numFmtId="49" fontId="43" fillId="0" borderId="1" xfId="0" applyNumberFormat="1" applyFont="1" applyBorder="1" applyAlignment="1" applyProtection="1">
      <alignment vertical="center" wrapText="1"/>
      <protection locked="0"/>
    </xf>
    <xf numFmtId="0" fontId="40" fillId="0" borderId="35" xfId="0" applyFont="1" applyBorder="1" applyAlignment="1" applyProtection="1">
      <alignment vertical="center" wrapText="1"/>
      <protection locked="0"/>
    </xf>
    <xf numFmtId="0" fontId="44" fillId="0" borderId="34" xfId="0" applyFont="1" applyBorder="1" applyAlignment="1" applyProtection="1">
      <alignment vertical="center" wrapText="1"/>
      <protection locked="0"/>
    </xf>
    <xf numFmtId="0" fontId="40" fillId="0" borderId="36" xfId="0" applyFont="1" applyBorder="1" applyAlignment="1" applyProtection="1">
      <alignment vertical="center" wrapText="1"/>
      <protection locked="0"/>
    </xf>
    <xf numFmtId="0" fontId="40" fillId="0" borderId="1" xfId="0" applyFont="1" applyBorder="1" applyAlignment="1" applyProtection="1">
      <alignment vertical="top"/>
      <protection locked="0"/>
    </xf>
    <xf numFmtId="0" fontId="40" fillId="0" borderId="0" xfId="0" applyFont="1" applyAlignment="1" applyProtection="1">
      <alignment vertical="top"/>
      <protection locked="0"/>
    </xf>
    <xf numFmtId="0" fontId="40" fillId="0" borderId="29" xfId="0" applyFont="1" applyBorder="1" applyAlignment="1" applyProtection="1">
      <alignment horizontal="left" vertical="center"/>
      <protection locked="0"/>
    </xf>
    <xf numFmtId="0" fontId="40" fillId="0" borderId="30" xfId="0" applyFont="1" applyBorder="1" applyAlignment="1" applyProtection="1">
      <alignment horizontal="left" vertical="center"/>
      <protection locked="0"/>
    </xf>
    <xf numFmtId="0" fontId="40" fillId="0" borderId="31" xfId="0" applyFont="1" applyBorder="1" applyAlignment="1" applyProtection="1">
      <alignment horizontal="left" vertical="center"/>
      <protection locked="0"/>
    </xf>
    <xf numFmtId="0" fontId="40" fillId="0" borderId="32" xfId="0" applyFont="1" applyBorder="1" applyAlignment="1" applyProtection="1">
      <alignment horizontal="left" vertical="center"/>
      <protection locked="0"/>
    </xf>
    <xf numFmtId="0" fontId="40" fillId="0" borderId="33"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45" fillId="0" borderId="0" xfId="0" applyFont="1" applyAlignment="1" applyProtection="1">
      <alignment horizontal="left" vertical="center"/>
      <protection locked="0"/>
    </xf>
    <xf numFmtId="0" fontId="42" fillId="0" borderId="34" xfId="0" applyFont="1" applyBorder="1" applyAlignment="1" applyProtection="1">
      <alignment horizontal="left" vertical="center"/>
      <protection locked="0"/>
    </xf>
    <xf numFmtId="0" fontId="42" fillId="0" borderId="34" xfId="0" applyFont="1" applyBorder="1" applyAlignment="1" applyProtection="1">
      <alignment horizontal="center" vertical="center"/>
      <protection locked="0"/>
    </xf>
    <xf numFmtId="0" fontId="45" fillId="0" borderId="34" xfId="0" applyFont="1" applyBorder="1" applyAlignment="1" applyProtection="1">
      <alignment horizontal="left" vertical="center"/>
      <protection locked="0"/>
    </xf>
    <xf numFmtId="0" fontId="46" fillId="0" borderId="1" xfId="0" applyFont="1" applyBorder="1" applyAlignment="1" applyProtection="1">
      <alignment horizontal="left" vertical="center"/>
      <protection locked="0"/>
    </xf>
    <xf numFmtId="0" fontId="43" fillId="0" borderId="0" xfId="0" applyFont="1" applyAlignment="1" applyProtection="1">
      <alignment horizontal="left" vertical="center"/>
      <protection locked="0"/>
    </xf>
    <xf numFmtId="0" fontId="43" fillId="0" borderId="1" xfId="0" applyFont="1" applyBorder="1" applyAlignment="1" applyProtection="1">
      <alignment horizontal="center" vertical="center"/>
      <protection locked="0"/>
    </xf>
    <xf numFmtId="0" fontId="43" fillId="0" borderId="32" xfId="0" applyFont="1" applyBorder="1" applyAlignment="1" applyProtection="1">
      <alignment horizontal="left" vertical="center"/>
      <protection locked="0"/>
    </xf>
    <xf numFmtId="0" fontId="40" fillId="0" borderId="35" xfId="0" applyFont="1" applyBorder="1" applyAlignment="1" applyProtection="1">
      <alignment horizontal="left" vertical="center"/>
      <protection locked="0"/>
    </xf>
    <xf numFmtId="0" fontId="44" fillId="0" borderId="34" xfId="0" applyFont="1" applyBorder="1" applyAlignment="1" applyProtection="1">
      <alignment horizontal="left" vertical="center"/>
      <protection locked="0"/>
    </xf>
    <xf numFmtId="0" fontId="40" fillId="0" borderId="36" xfId="0" applyFont="1" applyBorder="1" applyAlignment="1" applyProtection="1">
      <alignment horizontal="left" vertical="center"/>
      <protection locked="0"/>
    </xf>
    <xf numFmtId="0" fontId="40" fillId="0" borderId="1" xfId="0" applyFont="1" applyBorder="1" applyAlignment="1" applyProtection="1">
      <alignment horizontal="left" vertical="center"/>
      <protection locked="0"/>
    </xf>
    <xf numFmtId="0" fontId="44" fillId="0" borderId="1" xfId="0" applyFont="1" applyBorder="1" applyAlignment="1" applyProtection="1">
      <alignment horizontal="left" vertical="center"/>
      <protection locked="0"/>
    </xf>
    <xf numFmtId="0" fontId="45" fillId="0" borderId="1" xfId="0" applyFont="1" applyBorder="1" applyAlignment="1" applyProtection="1">
      <alignment horizontal="left" vertical="center"/>
      <protection locked="0"/>
    </xf>
    <xf numFmtId="0" fontId="43" fillId="0" borderId="34" xfId="0" applyFont="1" applyBorder="1" applyAlignment="1" applyProtection="1">
      <alignment horizontal="left" vertical="center"/>
      <protection locked="0"/>
    </xf>
    <xf numFmtId="0" fontId="40" fillId="0" borderId="1" xfId="0" applyFont="1" applyBorder="1" applyAlignment="1" applyProtection="1">
      <alignment horizontal="left" vertical="center" wrapText="1"/>
      <protection locked="0"/>
    </xf>
    <xf numFmtId="0" fontId="43" fillId="0" borderId="1" xfId="0" applyFont="1" applyBorder="1" applyAlignment="1" applyProtection="1">
      <alignment horizontal="center" vertical="center" wrapText="1"/>
      <protection locked="0"/>
    </xf>
    <xf numFmtId="0" fontId="40" fillId="0" borderId="29" xfId="0" applyFont="1" applyBorder="1" applyAlignment="1" applyProtection="1">
      <alignment horizontal="left" vertical="center" wrapText="1"/>
      <protection locked="0"/>
    </xf>
    <xf numFmtId="0" fontId="40" fillId="0" borderId="30" xfId="0" applyFont="1" applyBorder="1" applyAlignment="1" applyProtection="1">
      <alignment horizontal="left" vertical="center" wrapText="1"/>
      <protection locked="0"/>
    </xf>
    <xf numFmtId="0" fontId="40" fillId="0" borderId="31" xfId="0" applyFont="1" applyBorder="1" applyAlignment="1" applyProtection="1">
      <alignment horizontal="left" vertical="center" wrapText="1"/>
      <protection locked="0"/>
    </xf>
    <xf numFmtId="0" fontId="40" fillId="0" borderId="32" xfId="0" applyFont="1" applyBorder="1" applyAlignment="1" applyProtection="1">
      <alignment horizontal="left" vertical="center" wrapText="1"/>
      <protection locked="0"/>
    </xf>
    <xf numFmtId="0" fontId="40" fillId="0" borderId="33" xfId="0" applyFont="1" applyBorder="1" applyAlignment="1" applyProtection="1">
      <alignment horizontal="left" vertical="center" wrapText="1"/>
      <protection locked="0"/>
    </xf>
    <xf numFmtId="0" fontId="45" fillId="0" borderId="32" xfId="0" applyFont="1" applyBorder="1" applyAlignment="1" applyProtection="1">
      <alignment horizontal="left" vertical="center" wrapText="1"/>
      <protection locked="0"/>
    </xf>
    <xf numFmtId="0" fontId="45" fillId="0" borderId="33" xfId="0" applyFont="1" applyBorder="1" applyAlignment="1" applyProtection="1">
      <alignment horizontal="left" vertical="center" wrapText="1"/>
      <protection locked="0"/>
    </xf>
    <xf numFmtId="0" fontId="43" fillId="0" borderId="32" xfId="0" applyFont="1" applyBorder="1" applyAlignment="1" applyProtection="1">
      <alignment horizontal="left" vertical="center" wrapText="1"/>
      <protection locked="0"/>
    </xf>
    <xf numFmtId="0" fontId="43" fillId="0" borderId="33" xfId="0" applyFont="1" applyBorder="1" applyAlignment="1" applyProtection="1">
      <alignment horizontal="left" vertical="center" wrapText="1"/>
      <protection locked="0"/>
    </xf>
    <xf numFmtId="0" fontId="43" fillId="0" borderId="33" xfId="0" applyFont="1" applyBorder="1" applyAlignment="1" applyProtection="1">
      <alignment horizontal="left" vertical="center"/>
      <protection locked="0"/>
    </xf>
    <xf numFmtId="0" fontId="43" fillId="0" borderId="35" xfId="0" applyFont="1" applyBorder="1" applyAlignment="1" applyProtection="1">
      <alignment horizontal="left" vertical="center" wrapText="1"/>
      <protection locked="0"/>
    </xf>
    <xf numFmtId="0" fontId="43" fillId="0" borderId="34" xfId="0" applyFont="1" applyBorder="1" applyAlignment="1" applyProtection="1">
      <alignment horizontal="left" vertical="center" wrapText="1"/>
      <protection locked="0"/>
    </xf>
    <xf numFmtId="0" fontId="43" fillId="0" borderId="36" xfId="0" applyFont="1" applyBorder="1" applyAlignment="1" applyProtection="1">
      <alignment horizontal="left" vertical="center" wrapText="1"/>
      <protection locked="0"/>
    </xf>
    <xf numFmtId="0" fontId="43" fillId="0" borderId="1" xfId="0" applyFont="1" applyBorder="1" applyAlignment="1" applyProtection="1">
      <alignment horizontal="left" vertical="top"/>
      <protection locked="0"/>
    </xf>
    <xf numFmtId="0" fontId="43" fillId="0" borderId="1" xfId="0" applyFont="1" applyBorder="1" applyAlignment="1" applyProtection="1">
      <alignment horizontal="center" vertical="top"/>
      <protection locked="0"/>
    </xf>
    <xf numFmtId="0" fontId="43" fillId="0" borderId="35" xfId="0" applyFont="1" applyBorder="1" applyAlignment="1" applyProtection="1">
      <alignment horizontal="left" vertical="center"/>
      <protection locked="0"/>
    </xf>
    <xf numFmtId="0" fontId="43" fillId="0" borderId="36" xfId="0" applyFont="1" applyBorder="1" applyAlignment="1" applyProtection="1">
      <alignment horizontal="left" vertical="center"/>
      <protection locked="0"/>
    </xf>
    <xf numFmtId="0" fontId="45" fillId="0" borderId="0" xfId="0" applyFont="1" applyAlignment="1" applyProtection="1">
      <alignment vertical="center"/>
      <protection locked="0"/>
    </xf>
    <xf numFmtId="0" fontId="42" fillId="0" borderId="1" xfId="0" applyFont="1" applyBorder="1" applyAlignment="1" applyProtection="1">
      <alignment vertical="center"/>
      <protection locked="0"/>
    </xf>
    <xf numFmtId="0" fontId="45" fillId="0" borderId="34" xfId="0" applyFont="1" applyBorder="1" applyAlignment="1" applyProtection="1">
      <alignment vertical="center"/>
      <protection locked="0"/>
    </xf>
    <xf numFmtId="0" fontId="42"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3"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2" fillId="0" borderId="34" xfId="0" applyFont="1" applyBorder="1" applyAlignment="1" applyProtection="1">
      <alignment horizontal="left"/>
      <protection locked="0"/>
    </xf>
    <xf numFmtId="0" fontId="45" fillId="0" borderId="34" xfId="0" applyFont="1" applyBorder="1" applyProtection="1">
      <protection locked="0"/>
    </xf>
    <xf numFmtId="0" fontId="40" fillId="0" borderId="32" xfId="0" applyFont="1" applyBorder="1" applyAlignment="1" applyProtection="1">
      <alignment vertical="top"/>
      <protection locked="0"/>
    </xf>
    <xf numFmtId="0" fontId="40" fillId="0" borderId="33" xfId="0" applyFont="1" applyBorder="1" applyAlignment="1" applyProtection="1">
      <alignment vertical="top"/>
      <protection locked="0"/>
    </xf>
    <xf numFmtId="0" fontId="40" fillId="0" borderId="1" xfId="0" applyFont="1" applyBorder="1" applyAlignment="1" applyProtection="1">
      <alignment horizontal="center" vertical="center"/>
      <protection locked="0"/>
    </xf>
    <xf numFmtId="0" fontId="40" fillId="0" borderId="1" xfId="0" applyFont="1" applyBorder="1" applyAlignment="1" applyProtection="1">
      <alignment horizontal="left" vertical="top"/>
      <protection locked="0"/>
    </xf>
    <xf numFmtId="0" fontId="40" fillId="0" borderId="35" xfId="0" applyFont="1" applyBorder="1" applyAlignment="1" applyProtection="1">
      <alignment vertical="top"/>
      <protection locked="0"/>
    </xf>
    <xf numFmtId="0" fontId="40" fillId="0" borderId="34" xfId="0" applyFont="1" applyBorder="1" applyAlignment="1" applyProtection="1">
      <alignment vertical="top"/>
      <protection locked="0"/>
    </xf>
    <xf numFmtId="0" fontId="40" fillId="0" borderId="36" xfId="0" applyFont="1" applyBorder="1" applyAlignment="1" applyProtection="1">
      <alignment vertical="top"/>
      <protection locked="0"/>
    </xf>
    <xf numFmtId="0" fontId="23" fillId="0" borderId="15" xfId="0" applyFont="1" applyBorder="1" applyAlignment="1">
      <alignment horizontal="center" vertical="center"/>
    </xf>
    <xf numFmtId="0" fontId="23"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Alignment="1">
      <alignment horizontal="left" vertical="center"/>
    </xf>
    <xf numFmtId="0" fontId="2" fillId="5" borderId="10" xfId="0" applyFont="1" applyFill="1" applyBorder="1" applyAlignment="1">
      <alignment horizontal="center" vertical="center"/>
    </xf>
    <xf numFmtId="0" fontId="2" fillId="5" borderId="10" xfId="0" applyFont="1" applyFill="1" applyBorder="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xf>
    <xf numFmtId="165" fontId="2" fillId="0" borderId="0" xfId="0" applyNumberFormat="1" applyFont="1" applyAlignment="1">
      <alignment horizontal="left" vertical="center"/>
    </xf>
    <xf numFmtId="0" fontId="2" fillId="5" borderId="10" xfId="0" applyFont="1" applyFill="1" applyBorder="1" applyAlignment="1">
      <alignment horizontal="right" vertical="center"/>
    </xf>
    <xf numFmtId="4" fontId="20" fillId="0" borderId="0" xfId="0" applyNumberFormat="1" applyFont="1" applyAlignment="1">
      <alignment vertical="center"/>
    </xf>
    <xf numFmtId="0" fontId="1" fillId="0" borderId="0" xfId="0" applyFont="1" applyAlignment="1">
      <alignment vertical="center"/>
    </xf>
    <xf numFmtId="0" fontId="26" fillId="0" borderId="0" xfId="0" applyFont="1" applyAlignment="1">
      <alignment horizontal="left" vertical="center" wrapText="1"/>
    </xf>
    <xf numFmtId="0" fontId="2" fillId="5" borderId="9" xfId="0" applyFont="1" applyFill="1" applyBorder="1" applyAlignment="1">
      <alignment horizontal="center" vertical="center"/>
    </xf>
    <xf numFmtId="0" fontId="31" fillId="0" borderId="0" xfId="0" applyFont="1" applyAlignment="1">
      <alignment horizontal="left" vertical="center" wrapText="1"/>
    </xf>
    <xf numFmtId="0" fontId="2" fillId="0" borderId="0" xfId="0" applyFont="1" applyAlignment="1">
      <alignment vertical="center"/>
    </xf>
    <xf numFmtId="4" fontId="27" fillId="0" borderId="0" xfId="0" applyNumberFormat="1" applyFont="1" applyAlignment="1">
      <alignment vertical="center"/>
    </xf>
    <xf numFmtId="0" fontId="27" fillId="0" borderId="0" xfId="0" applyFont="1" applyAlignment="1">
      <alignment vertical="center"/>
    </xf>
    <xf numFmtId="4" fontId="24" fillId="0" borderId="0" xfId="0" applyNumberFormat="1" applyFont="1" applyAlignment="1">
      <alignment horizontal="right" vertical="center"/>
    </xf>
    <xf numFmtId="4" fontId="24" fillId="0" borderId="0" xfId="0" applyNumberFormat="1" applyFont="1" applyAlignment="1">
      <alignment vertical="center"/>
    </xf>
    <xf numFmtId="164" fontId="1" fillId="0" borderId="0" xfId="0" applyNumberFormat="1" applyFont="1" applyAlignment="1">
      <alignment horizontal="center" vertical="center"/>
    </xf>
    <xf numFmtId="4" fontId="7" fillId="0" borderId="0" xfId="0" applyNumberFormat="1" applyFont="1" applyAlignment="1">
      <alignment vertical="center"/>
    </xf>
    <xf numFmtId="0" fontId="7" fillId="0" borderId="0" xfId="0" applyFont="1" applyAlignment="1">
      <alignment vertical="center"/>
    </xf>
    <xf numFmtId="4" fontId="27" fillId="0" borderId="0" xfId="0" applyNumberFormat="1" applyFont="1" applyAlignment="1">
      <alignment horizontal="right" vertical="center"/>
    </xf>
    <xf numFmtId="0" fontId="20" fillId="0" borderId="0" xfId="0" applyFont="1" applyAlignment="1">
      <alignment horizontal="left" vertical="top" wrapText="1"/>
    </xf>
    <xf numFmtId="0" fontId="20" fillId="0" borderId="0" xfId="0" applyFont="1" applyAlignment="1">
      <alignment horizontal="left" vertical="center"/>
    </xf>
    <xf numFmtId="0" fontId="3" fillId="4" borderId="10" xfId="0" applyFont="1" applyFill="1" applyBorder="1" applyAlignment="1">
      <alignment horizontal="left" vertical="center"/>
    </xf>
    <xf numFmtId="0" fontId="0" fillId="4" borderId="10" xfId="0" applyFill="1" applyBorder="1" applyAlignment="1">
      <alignment vertical="center"/>
    </xf>
    <xf numFmtId="4" fontId="3" fillId="4" borderId="10" xfId="0" applyNumberFormat="1" applyFont="1" applyFill="1" applyBorder="1" applyAlignment="1">
      <alignment vertical="center"/>
    </xf>
    <xf numFmtId="0" fontId="0" fillId="4" borderId="11" xfId="0" applyFill="1" applyBorder="1" applyAlignment="1">
      <alignment vertical="center"/>
    </xf>
    <xf numFmtId="0" fontId="3" fillId="0" borderId="0" xfId="0" applyFont="1" applyAlignment="1">
      <alignment horizontal="left" vertical="top" wrapText="1"/>
    </xf>
    <xf numFmtId="0" fontId="0" fillId="0" borderId="0" xfId="0"/>
    <xf numFmtId="0" fontId="2" fillId="0" borderId="0" xfId="0" applyFont="1" applyAlignment="1">
      <alignment horizontal="left" vertical="center"/>
    </xf>
    <xf numFmtId="49" fontId="2" fillId="3" borderId="0" xfId="0" applyNumberFormat="1" applyFont="1" applyFill="1" applyAlignment="1" applyProtection="1">
      <alignment horizontal="left" vertical="center"/>
      <protection locked="0"/>
    </xf>
    <xf numFmtId="49" fontId="2" fillId="0" borderId="0" xfId="0" applyNumberFormat="1" applyFont="1" applyAlignment="1">
      <alignment horizontal="left" vertical="center"/>
    </xf>
    <xf numFmtId="0" fontId="2" fillId="0" borderId="0" xfId="0" applyFont="1" applyAlignment="1">
      <alignment horizontal="left" vertical="center" wrapText="1"/>
    </xf>
    <xf numFmtId="4" fontId="21" fillId="0" borderId="8" xfId="0" applyNumberFormat="1" applyFont="1" applyBorder="1" applyAlignment="1">
      <alignment vertical="center"/>
    </xf>
    <xf numFmtId="0" fontId="0" fillId="0" borderId="8" xfId="0" applyBorder="1" applyAlignment="1">
      <alignment vertical="center"/>
    </xf>
    <xf numFmtId="0" fontId="1" fillId="0" borderId="0" xfId="0" applyFont="1" applyAlignment="1">
      <alignment horizontal="right" vertical="center"/>
    </xf>
    <xf numFmtId="0" fontId="0" fillId="0" borderId="0" xfId="0" applyAlignment="1">
      <alignment vertical="center"/>
    </xf>
    <xf numFmtId="0" fontId="33" fillId="2" borderId="0" xfId="1" applyFont="1" applyFill="1" applyAlignment="1">
      <alignment vertical="center"/>
    </xf>
    <xf numFmtId="0" fontId="19" fillId="0" borderId="0" xfId="0" applyFont="1" applyAlignment="1">
      <alignment horizontal="left" vertical="center" wrapText="1"/>
    </xf>
    <xf numFmtId="0" fontId="0" fillId="0" borderId="0" xfId="0" applyAlignment="1">
      <alignment horizontal="left" vertical="center"/>
    </xf>
    <xf numFmtId="0" fontId="19" fillId="0" borderId="0" xfId="0" applyFont="1" applyAlignment="1">
      <alignment horizontal="left" vertical="center"/>
    </xf>
    <xf numFmtId="0" fontId="43" fillId="0" borderId="1" xfId="0" applyFont="1" applyBorder="1" applyAlignment="1" applyProtection="1">
      <alignment horizontal="left" vertical="center" wrapText="1"/>
      <protection locked="0"/>
    </xf>
    <xf numFmtId="0" fontId="41" fillId="0" borderId="1" xfId="0" applyFont="1" applyBorder="1" applyAlignment="1" applyProtection="1">
      <alignment horizontal="center" vertical="center" wrapText="1"/>
      <protection locked="0"/>
    </xf>
    <xf numFmtId="0" fontId="42" fillId="0" borderId="34" xfId="0" applyFont="1" applyBorder="1" applyAlignment="1" applyProtection="1">
      <alignment horizontal="left" wrapText="1"/>
      <protection locked="0"/>
    </xf>
    <xf numFmtId="49" fontId="43" fillId="0" borderId="1" xfId="0" applyNumberFormat="1" applyFont="1" applyBorder="1" applyAlignment="1" applyProtection="1">
      <alignment horizontal="left" vertical="center" wrapText="1"/>
      <protection locked="0"/>
    </xf>
    <xf numFmtId="0" fontId="41" fillId="0" borderId="1" xfId="0" applyFont="1" applyBorder="1" applyAlignment="1" applyProtection="1">
      <alignment horizontal="center" vertical="center"/>
      <protection locked="0"/>
    </xf>
    <xf numFmtId="0" fontId="42" fillId="0" borderId="34" xfId="0" applyFont="1" applyBorder="1" applyAlignment="1" applyProtection="1">
      <alignment horizontal="left"/>
      <protection locked="0"/>
    </xf>
    <xf numFmtId="0" fontId="43" fillId="0" borderId="1" xfId="0" applyFont="1" applyBorder="1" applyAlignment="1" applyProtection="1">
      <alignment horizontal="left" vertical="center"/>
      <protection locked="0"/>
    </xf>
    <xf numFmtId="0" fontId="43" fillId="0" borderId="1" xfId="0" applyFont="1" applyBorder="1" applyAlignment="1" applyProtection="1">
      <alignment horizontal="left" vertical="top"/>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60"/>
  <sheetViews>
    <sheetView showGridLines="0" tabSelected="1" workbookViewId="0">
      <pane ySplit="1" topLeftCell="A2" activePane="bottomLeft" state="frozen"/>
      <selection pane="bottomLeft" activeCell="AO17" sqref="AO17"/>
    </sheetView>
  </sheetViews>
  <sheetFormatPr defaultRowHeight="12"/>
  <cols>
    <col min="1" max="1" width="8.25" customWidth="1"/>
    <col min="2" max="2" width="1.75" customWidth="1"/>
    <col min="3" max="3" width="4.125" customWidth="1"/>
    <col min="4" max="33" width="2.75" customWidth="1"/>
    <col min="34" max="34" width="3.25" customWidth="1"/>
    <col min="35" max="35" width="31.75" customWidth="1"/>
    <col min="36" max="37" width="2.375" customWidth="1"/>
    <col min="38" max="38" width="8.25" customWidth="1"/>
    <col min="39" max="39" width="3.25" customWidth="1"/>
    <col min="40" max="40" width="13.25" customWidth="1"/>
    <col min="41" max="41" width="7.375" customWidth="1"/>
    <col min="42" max="42" width="4.125" customWidth="1"/>
    <col min="43" max="43" width="15.75" customWidth="1"/>
    <col min="44" max="44" width="13.75" customWidth="1"/>
    <col min="45" max="47" width="25.875" hidden="1" customWidth="1"/>
    <col min="48" max="52" width="21.75" hidden="1" customWidth="1"/>
    <col min="53" max="53" width="19.125" hidden="1" customWidth="1"/>
    <col min="54" max="54" width="25" hidden="1" customWidth="1"/>
    <col min="55" max="56" width="19.125" hidden="1" customWidth="1"/>
    <col min="57" max="57" width="66.375" customWidth="1"/>
    <col min="71" max="91" width="9.25" hidden="1"/>
  </cols>
  <sheetData>
    <row r="1" spans="1:74" ht="21.25" customHeight="1">
      <c r="A1" s="17" t="s">
        <v>0</v>
      </c>
      <c r="B1" s="18"/>
      <c r="C1" s="18"/>
      <c r="D1" s="19" t="s">
        <v>1</v>
      </c>
      <c r="E1" s="18"/>
      <c r="F1" s="18"/>
      <c r="G1" s="18"/>
      <c r="H1" s="18"/>
      <c r="I1" s="18"/>
      <c r="J1" s="18"/>
      <c r="K1" s="20" t="s">
        <v>2</v>
      </c>
      <c r="L1" s="20"/>
      <c r="M1" s="20"/>
      <c r="N1" s="20"/>
      <c r="O1" s="20"/>
      <c r="P1" s="20"/>
      <c r="Q1" s="20"/>
      <c r="R1" s="20"/>
      <c r="S1" s="20"/>
      <c r="T1" s="18"/>
      <c r="U1" s="18"/>
      <c r="V1" s="18"/>
      <c r="W1" s="20" t="s">
        <v>3</v>
      </c>
      <c r="X1" s="20"/>
      <c r="Y1" s="20"/>
      <c r="Z1" s="20"/>
      <c r="AA1" s="20"/>
      <c r="AB1" s="20"/>
      <c r="AC1" s="20"/>
      <c r="AD1" s="20"/>
      <c r="AE1" s="20"/>
      <c r="AF1" s="20"/>
      <c r="AG1" s="20"/>
      <c r="AH1" s="20"/>
      <c r="AI1" s="21"/>
      <c r="AJ1" s="22"/>
      <c r="AK1" s="22"/>
      <c r="AL1" s="22"/>
      <c r="AM1" s="22"/>
      <c r="AN1" s="22"/>
      <c r="AO1" s="22"/>
      <c r="AP1" s="22"/>
      <c r="AQ1" s="22"/>
      <c r="AR1" s="22"/>
      <c r="AS1" s="22"/>
      <c r="AT1" s="22"/>
      <c r="AU1" s="22"/>
      <c r="AV1" s="22"/>
      <c r="AW1" s="22"/>
      <c r="AX1" s="22"/>
      <c r="AY1" s="22"/>
      <c r="AZ1" s="22"/>
      <c r="BA1" s="17" t="s">
        <v>4</v>
      </c>
      <c r="BB1" s="17" t="s">
        <v>5</v>
      </c>
      <c r="BC1" s="22"/>
      <c r="BD1" s="22"/>
      <c r="BE1" s="22"/>
      <c r="BF1" s="22"/>
      <c r="BG1" s="22"/>
      <c r="BH1" s="22"/>
      <c r="BI1" s="22"/>
      <c r="BJ1" s="22"/>
      <c r="BK1" s="22"/>
      <c r="BL1" s="22"/>
      <c r="BM1" s="22"/>
      <c r="BN1" s="22"/>
      <c r="BO1" s="22"/>
      <c r="BP1" s="22"/>
      <c r="BQ1" s="22"/>
      <c r="BR1" s="22"/>
      <c r="BT1" s="23" t="s">
        <v>6</v>
      </c>
      <c r="BU1" s="23" t="s">
        <v>6</v>
      </c>
      <c r="BV1" s="23" t="s">
        <v>7</v>
      </c>
    </row>
    <row r="2" spans="1:74" ht="36.9" customHeight="1">
      <c r="AR2" s="335"/>
      <c r="AS2" s="335"/>
      <c r="AT2" s="335"/>
      <c r="AU2" s="335"/>
      <c r="AV2" s="335"/>
      <c r="AW2" s="335"/>
      <c r="AX2" s="335"/>
      <c r="AY2" s="335"/>
      <c r="AZ2" s="335"/>
      <c r="BA2" s="335"/>
      <c r="BB2" s="335"/>
      <c r="BC2" s="335"/>
      <c r="BD2" s="335"/>
      <c r="BE2" s="335"/>
      <c r="BS2" s="24" t="s">
        <v>8</v>
      </c>
      <c r="BT2" s="24" t="s">
        <v>9</v>
      </c>
    </row>
    <row r="3" spans="1:74" ht="6.9" customHeight="1">
      <c r="B3" s="25"/>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7"/>
      <c r="BS3" s="24" t="s">
        <v>8</v>
      </c>
      <c r="BT3" s="24" t="s">
        <v>10</v>
      </c>
    </row>
    <row r="4" spans="1:74" ht="36.9" customHeight="1">
      <c r="B4" s="28"/>
      <c r="D4" s="29" t="s">
        <v>11</v>
      </c>
      <c r="AQ4" s="30"/>
      <c r="AS4" s="31" t="s">
        <v>12</v>
      </c>
      <c r="BE4" s="32" t="s">
        <v>13</v>
      </c>
      <c r="BS4" s="24" t="s">
        <v>14</v>
      </c>
    </row>
    <row r="5" spans="1:74" ht="14.4" customHeight="1">
      <c r="B5" s="28"/>
      <c r="D5" s="33" t="s">
        <v>15</v>
      </c>
      <c r="K5" s="336" t="s">
        <v>16</v>
      </c>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c r="AL5" s="335"/>
      <c r="AM5" s="335"/>
      <c r="AN5" s="335"/>
      <c r="AO5" s="335"/>
      <c r="AQ5" s="30"/>
      <c r="BE5" s="328" t="s">
        <v>17</v>
      </c>
      <c r="BS5" s="24" t="s">
        <v>8</v>
      </c>
    </row>
    <row r="6" spans="1:74" ht="36.9" customHeight="1">
      <c r="B6" s="28"/>
      <c r="D6" s="35" t="s">
        <v>18</v>
      </c>
      <c r="K6" s="334" t="s">
        <v>19</v>
      </c>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O6" s="335"/>
      <c r="AQ6" s="30"/>
      <c r="BE6" s="329"/>
      <c r="BS6" s="24" t="s">
        <v>20</v>
      </c>
    </row>
    <row r="7" spans="1:74" ht="14.4" customHeight="1">
      <c r="B7" s="28"/>
      <c r="D7" s="36" t="s">
        <v>21</v>
      </c>
      <c r="K7" s="34" t="s">
        <v>22</v>
      </c>
      <c r="AK7" s="36" t="s">
        <v>23</v>
      </c>
      <c r="AN7" s="34" t="s">
        <v>22</v>
      </c>
      <c r="AQ7" s="30"/>
      <c r="BE7" s="329"/>
      <c r="BS7" s="24" t="s">
        <v>24</v>
      </c>
    </row>
    <row r="8" spans="1:74" ht="14.4" customHeight="1">
      <c r="B8" s="28"/>
      <c r="D8" s="36" t="s">
        <v>25</v>
      </c>
      <c r="K8" s="34" t="s">
        <v>26</v>
      </c>
      <c r="AK8" s="36" t="s">
        <v>27</v>
      </c>
      <c r="AN8" s="37" t="s">
        <v>28</v>
      </c>
      <c r="AQ8" s="30"/>
      <c r="BE8" s="329"/>
      <c r="BS8" s="24" t="s">
        <v>29</v>
      </c>
    </row>
    <row r="9" spans="1:74" ht="14.4" customHeight="1">
      <c r="B9" s="28"/>
      <c r="AQ9" s="30"/>
      <c r="BE9" s="329"/>
      <c r="BS9" s="24" t="s">
        <v>30</v>
      </c>
    </row>
    <row r="10" spans="1:74" ht="14.4" customHeight="1">
      <c r="B10" s="28"/>
      <c r="D10" s="36" t="s">
        <v>31</v>
      </c>
      <c r="AK10" s="36" t="s">
        <v>32</v>
      </c>
      <c r="AN10" s="34" t="s">
        <v>33</v>
      </c>
      <c r="AQ10" s="30"/>
      <c r="BE10" s="329"/>
      <c r="BS10" s="24" t="s">
        <v>20</v>
      </c>
    </row>
    <row r="11" spans="1:74" ht="18.5" customHeight="1">
      <c r="B11" s="28"/>
      <c r="E11" s="34" t="s">
        <v>34</v>
      </c>
      <c r="AK11" s="36" t="s">
        <v>35</v>
      </c>
      <c r="AN11" s="34" t="s">
        <v>36</v>
      </c>
      <c r="AQ11" s="30"/>
      <c r="BE11" s="329"/>
      <c r="BS11" s="24" t="s">
        <v>20</v>
      </c>
    </row>
    <row r="12" spans="1:74" ht="6.9" customHeight="1">
      <c r="B12" s="28"/>
      <c r="AQ12" s="30"/>
      <c r="BE12" s="329"/>
      <c r="BS12" s="24" t="s">
        <v>20</v>
      </c>
    </row>
    <row r="13" spans="1:74" ht="14.4" customHeight="1">
      <c r="B13" s="28"/>
      <c r="D13" s="36" t="s">
        <v>37</v>
      </c>
      <c r="AK13" s="36" t="s">
        <v>32</v>
      </c>
      <c r="AN13" s="38" t="s">
        <v>3164</v>
      </c>
      <c r="AQ13" s="30"/>
      <c r="BE13" s="329"/>
      <c r="BS13" s="24" t="s">
        <v>20</v>
      </c>
    </row>
    <row r="14" spans="1:74">
      <c r="B14" s="28"/>
      <c r="E14" s="337" t="s">
        <v>3163</v>
      </c>
      <c r="F14" s="338"/>
      <c r="G14" s="338"/>
      <c r="H14" s="338"/>
      <c r="I14" s="338"/>
      <c r="J14" s="338"/>
      <c r="K14" s="338"/>
      <c r="L14" s="338"/>
      <c r="M14" s="338"/>
      <c r="N14" s="338"/>
      <c r="O14" s="338"/>
      <c r="P14" s="338"/>
      <c r="Q14" s="338"/>
      <c r="R14" s="338"/>
      <c r="S14" s="338"/>
      <c r="T14" s="338"/>
      <c r="U14" s="338"/>
      <c r="V14" s="338"/>
      <c r="W14" s="338"/>
      <c r="X14" s="338"/>
      <c r="Y14" s="338"/>
      <c r="Z14" s="338"/>
      <c r="AA14" s="338"/>
      <c r="AB14" s="338"/>
      <c r="AC14" s="338"/>
      <c r="AD14" s="338"/>
      <c r="AE14" s="338"/>
      <c r="AF14" s="338"/>
      <c r="AG14" s="338"/>
      <c r="AH14" s="338"/>
      <c r="AI14" s="338"/>
      <c r="AJ14" s="338"/>
      <c r="AK14" s="36" t="s">
        <v>35</v>
      </c>
      <c r="AN14" s="38" t="s">
        <v>3165</v>
      </c>
      <c r="AQ14" s="30"/>
      <c r="BE14" s="329"/>
      <c r="BS14" s="24" t="s">
        <v>20</v>
      </c>
    </row>
    <row r="15" spans="1:74" ht="6.9" customHeight="1">
      <c r="B15" s="28"/>
      <c r="AQ15" s="30"/>
      <c r="BE15" s="329"/>
      <c r="BS15" s="24" t="s">
        <v>6</v>
      </c>
    </row>
    <row r="16" spans="1:74" ht="14.4" customHeight="1">
      <c r="B16" s="28"/>
      <c r="D16" s="36" t="s">
        <v>38</v>
      </c>
      <c r="AK16" s="36" t="s">
        <v>32</v>
      </c>
      <c r="AN16" s="34" t="s">
        <v>39</v>
      </c>
      <c r="AQ16" s="30"/>
      <c r="BE16" s="329"/>
      <c r="BS16" s="24" t="s">
        <v>6</v>
      </c>
    </row>
    <row r="17" spans="2:71" ht="18.5" customHeight="1">
      <c r="B17" s="28"/>
      <c r="E17" s="34" t="s">
        <v>40</v>
      </c>
      <c r="AK17" s="36" t="s">
        <v>35</v>
      </c>
      <c r="AN17" s="34" t="s">
        <v>41</v>
      </c>
      <c r="AQ17" s="30"/>
      <c r="BE17" s="329"/>
      <c r="BS17" s="24" t="s">
        <v>42</v>
      </c>
    </row>
    <row r="18" spans="2:71" ht="6.9" customHeight="1">
      <c r="B18" s="28"/>
      <c r="AQ18" s="30"/>
      <c r="BE18" s="329"/>
      <c r="BS18" s="24" t="s">
        <v>8</v>
      </c>
    </row>
    <row r="19" spans="2:71" ht="14.4" customHeight="1">
      <c r="B19" s="28"/>
      <c r="D19" s="36" t="s">
        <v>43</v>
      </c>
      <c r="AQ19" s="30"/>
      <c r="BE19" s="329"/>
      <c r="BS19" s="24" t="s">
        <v>8</v>
      </c>
    </row>
    <row r="20" spans="2:71" ht="85.5" customHeight="1">
      <c r="B20" s="28"/>
      <c r="E20" s="339" t="s">
        <v>44</v>
      </c>
      <c r="F20" s="339"/>
      <c r="G20" s="339"/>
      <c r="H20" s="339"/>
      <c r="I20" s="339"/>
      <c r="J20" s="339"/>
      <c r="K20" s="339"/>
      <c r="L20" s="339"/>
      <c r="M20" s="339"/>
      <c r="N20" s="339"/>
      <c r="O20" s="339"/>
      <c r="P20" s="339"/>
      <c r="Q20" s="339"/>
      <c r="R20" s="339"/>
      <c r="S20" s="339"/>
      <c r="T20" s="339"/>
      <c r="U20" s="339"/>
      <c r="V20" s="339"/>
      <c r="W20" s="339"/>
      <c r="X20" s="339"/>
      <c r="Y20" s="339"/>
      <c r="Z20" s="339"/>
      <c r="AA20" s="339"/>
      <c r="AB20" s="339"/>
      <c r="AC20" s="339"/>
      <c r="AD20" s="339"/>
      <c r="AE20" s="339"/>
      <c r="AF20" s="339"/>
      <c r="AG20" s="339"/>
      <c r="AH20" s="339"/>
      <c r="AI20" s="339"/>
      <c r="AJ20" s="339"/>
      <c r="AK20" s="339"/>
      <c r="AL20" s="339"/>
      <c r="AM20" s="339"/>
      <c r="AN20" s="339"/>
      <c r="AQ20" s="30"/>
      <c r="BE20" s="329"/>
      <c r="BS20" s="24" t="s">
        <v>6</v>
      </c>
    </row>
    <row r="21" spans="2:71" ht="6.9" customHeight="1">
      <c r="B21" s="28"/>
      <c r="AQ21" s="30"/>
      <c r="BE21" s="329"/>
    </row>
    <row r="22" spans="2:71" ht="6.9" customHeight="1">
      <c r="B22" s="28"/>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Q22" s="30"/>
      <c r="BE22" s="329"/>
    </row>
    <row r="23" spans="2:71" s="1" customFormat="1" ht="26" customHeight="1">
      <c r="B23" s="40"/>
      <c r="D23" s="41" t="s">
        <v>45</v>
      </c>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340">
        <f>ROUND(AG51,2)</f>
        <v>4556579.7300000004</v>
      </c>
      <c r="AL23" s="341"/>
      <c r="AM23" s="341"/>
      <c r="AN23" s="341"/>
      <c r="AO23" s="341"/>
      <c r="AQ23" s="43"/>
      <c r="BE23" s="329"/>
    </row>
    <row r="24" spans="2:71" s="1" customFormat="1" ht="6.9" customHeight="1">
      <c r="B24" s="40"/>
      <c r="AQ24" s="43"/>
      <c r="BE24" s="329"/>
    </row>
    <row r="25" spans="2:71" s="1" customFormat="1">
      <c r="B25" s="40"/>
      <c r="L25" s="342" t="s">
        <v>46</v>
      </c>
      <c r="M25" s="342"/>
      <c r="N25" s="342"/>
      <c r="O25" s="342"/>
      <c r="W25" s="342" t="s">
        <v>47</v>
      </c>
      <c r="X25" s="342"/>
      <c r="Y25" s="342"/>
      <c r="Z25" s="342"/>
      <c r="AA25" s="342"/>
      <c r="AB25" s="342"/>
      <c r="AC25" s="342"/>
      <c r="AD25" s="342"/>
      <c r="AE25" s="342"/>
      <c r="AK25" s="342" t="s">
        <v>48</v>
      </c>
      <c r="AL25" s="342"/>
      <c r="AM25" s="342"/>
      <c r="AN25" s="342"/>
      <c r="AO25" s="342"/>
      <c r="AQ25" s="43"/>
      <c r="BE25" s="329"/>
    </row>
    <row r="26" spans="2:71" s="2" customFormat="1" ht="14.4" customHeight="1">
      <c r="B26" s="45"/>
      <c r="D26" s="46" t="s">
        <v>49</v>
      </c>
      <c r="F26" s="46" t="s">
        <v>50</v>
      </c>
      <c r="L26" s="324">
        <v>0.21</v>
      </c>
      <c r="M26" s="315"/>
      <c r="N26" s="315"/>
      <c r="O26" s="315"/>
      <c r="W26" s="314">
        <f>ROUND(AZ51,2)</f>
        <v>144995.15</v>
      </c>
      <c r="X26" s="315"/>
      <c r="Y26" s="315"/>
      <c r="Z26" s="315"/>
      <c r="AA26" s="315"/>
      <c r="AB26" s="315"/>
      <c r="AC26" s="315"/>
      <c r="AD26" s="315"/>
      <c r="AE26" s="315"/>
      <c r="AK26" s="314">
        <f>ROUND(AV51,2)</f>
        <v>30448.98</v>
      </c>
      <c r="AL26" s="315"/>
      <c r="AM26" s="315"/>
      <c r="AN26" s="315"/>
      <c r="AO26" s="315"/>
      <c r="AQ26" s="47"/>
      <c r="BE26" s="329"/>
    </row>
    <row r="27" spans="2:71" s="2" customFormat="1" ht="14.4" customHeight="1">
      <c r="B27" s="45"/>
      <c r="F27" s="46" t="s">
        <v>51</v>
      </c>
      <c r="L27" s="324">
        <v>0.15</v>
      </c>
      <c r="M27" s="315"/>
      <c r="N27" s="315"/>
      <c r="O27" s="315"/>
      <c r="W27" s="314">
        <f>ROUND(BA51,2)</f>
        <v>4411584.58</v>
      </c>
      <c r="X27" s="315"/>
      <c r="Y27" s="315"/>
      <c r="Z27" s="315"/>
      <c r="AA27" s="315"/>
      <c r="AB27" s="315"/>
      <c r="AC27" s="315"/>
      <c r="AD27" s="315"/>
      <c r="AE27" s="315"/>
      <c r="AK27" s="314">
        <f>ROUND(AW51,2)</f>
        <v>661737.68999999994</v>
      </c>
      <c r="AL27" s="315"/>
      <c r="AM27" s="315"/>
      <c r="AN27" s="315"/>
      <c r="AO27" s="315"/>
      <c r="AQ27" s="47"/>
      <c r="BE27" s="329"/>
    </row>
    <row r="28" spans="2:71" s="2" customFormat="1" ht="14.4" hidden="1" customHeight="1">
      <c r="B28" s="45"/>
      <c r="F28" s="46" t="s">
        <v>52</v>
      </c>
      <c r="L28" s="324">
        <v>0.21</v>
      </c>
      <c r="M28" s="315"/>
      <c r="N28" s="315"/>
      <c r="O28" s="315"/>
      <c r="W28" s="314">
        <f>ROUND(BB51,2)</f>
        <v>0</v>
      </c>
      <c r="X28" s="315"/>
      <c r="Y28" s="315"/>
      <c r="Z28" s="315"/>
      <c r="AA28" s="315"/>
      <c r="AB28" s="315"/>
      <c r="AC28" s="315"/>
      <c r="AD28" s="315"/>
      <c r="AE28" s="315"/>
      <c r="AK28" s="314">
        <v>0</v>
      </c>
      <c r="AL28" s="315"/>
      <c r="AM28" s="315"/>
      <c r="AN28" s="315"/>
      <c r="AO28" s="315"/>
      <c r="AQ28" s="47"/>
      <c r="BE28" s="329"/>
    </row>
    <row r="29" spans="2:71" s="2" customFormat="1" ht="14.4" hidden="1" customHeight="1">
      <c r="B29" s="45"/>
      <c r="F29" s="46" t="s">
        <v>53</v>
      </c>
      <c r="L29" s="324">
        <v>0.15</v>
      </c>
      <c r="M29" s="315"/>
      <c r="N29" s="315"/>
      <c r="O29" s="315"/>
      <c r="W29" s="314">
        <f>ROUND(BC51,2)</f>
        <v>0</v>
      </c>
      <c r="X29" s="315"/>
      <c r="Y29" s="315"/>
      <c r="Z29" s="315"/>
      <c r="AA29" s="315"/>
      <c r="AB29" s="315"/>
      <c r="AC29" s="315"/>
      <c r="AD29" s="315"/>
      <c r="AE29" s="315"/>
      <c r="AK29" s="314">
        <v>0</v>
      </c>
      <c r="AL29" s="315"/>
      <c r="AM29" s="315"/>
      <c r="AN29" s="315"/>
      <c r="AO29" s="315"/>
      <c r="AQ29" s="47"/>
      <c r="BE29" s="329"/>
    </row>
    <row r="30" spans="2:71" s="2" customFormat="1" ht="14.4" hidden="1" customHeight="1">
      <c r="B30" s="45"/>
      <c r="F30" s="46" t="s">
        <v>54</v>
      </c>
      <c r="L30" s="324">
        <v>0</v>
      </c>
      <c r="M30" s="315"/>
      <c r="N30" s="315"/>
      <c r="O30" s="315"/>
      <c r="W30" s="314">
        <f>ROUND(BD51,2)</f>
        <v>0</v>
      </c>
      <c r="X30" s="315"/>
      <c r="Y30" s="315"/>
      <c r="Z30" s="315"/>
      <c r="AA30" s="315"/>
      <c r="AB30" s="315"/>
      <c r="AC30" s="315"/>
      <c r="AD30" s="315"/>
      <c r="AE30" s="315"/>
      <c r="AK30" s="314">
        <v>0</v>
      </c>
      <c r="AL30" s="315"/>
      <c r="AM30" s="315"/>
      <c r="AN30" s="315"/>
      <c r="AO30" s="315"/>
      <c r="AQ30" s="47"/>
      <c r="BE30" s="329"/>
    </row>
    <row r="31" spans="2:71" s="1" customFormat="1" ht="6.9" customHeight="1">
      <c r="B31" s="40"/>
      <c r="AQ31" s="43"/>
      <c r="BE31" s="329"/>
    </row>
    <row r="32" spans="2:71" s="1" customFormat="1" ht="26" customHeight="1">
      <c r="B32" s="40"/>
      <c r="C32" s="48"/>
      <c r="D32" s="49" t="s">
        <v>55</v>
      </c>
      <c r="E32" s="50"/>
      <c r="F32" s="50"/>
      <c r="G32" s="50"/>
      <c r="H32" s="50"/>
      <c r="I32" s="50"/>
      <c r="J32" s="50"/>
      <c r="K32" s="50"/>
      <c r="L32" s="50"/>
      <c r="M32" s="50"/>
      <c r="N32" s="50"/>
      <c r="O32" s="50"/>
      <c r="P32" s="50"/>
      <c r="Q32" s="50"/>
      <c r="R32" s="50"/>
      <c r="S32" s="50"/>
      <c r="T32" s="51" t="s">
        <v>56</v>
      </c>
      <c r="U32" s="50"/>
      <c r="V32" s="50"/>
      <c r="W32" s="50"/>
      <c r="X32" s="330" t="s">
        <v>57</v>
      </c>
      <c r="Y32" s="331"/>
      <c r="Z32" s="331"/>
      <c r="AA32" s="331"/>
      <c r="AB32" s="331"/>
      <c r="AC32" s="50"/>
      <c r="AD32" s="50"/>
      <c r="AE32" s="50"/>
      <c r="AF32" s="50"/>
      <c r="AG32" s="50"/>
      <c r="AH32" s="50"/>
      <c r="AI32" s="50"/>
      <c r="AJ32" s="50"/>
      <c r="AK32" s="332">
        <f>SUM(AK23:AK30)</f>
        <v>5248766.4000000004</v>
      </c>
      <c r="AL32" s="331"/>
      <c r="AM32" s="331"/>
      <c r="AN32" s="331"/>
      <c r="AO32" s="333"/>
      <c r="AP32" s="48"/>
      <c r="AQ32" s="52"/>
      <c r="BE32" s="329"/>
    </row>
    <row r="33" spans="2:56" s="1" customFormat="1" ht="6.9" customHeight="1">
      <c r="B33" s="40"/>
      <c r="AQ33" s="43"/>
    </row>
    <row r="34" spans="2:56" s="1" customFormat="1" ht="6.9" customHeight="1">
      <c r="B34" s="53"/>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5"/>
    </row>
    <row r="38" spans="2:56" s="1" customFormat="1" ht="6.9" customHeight="1">
      <c r="B38" s="56"/>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40"/>
    </row>
    <row r="39" spans="2:56" s="1" customFormat="1" ht="36.9" customHeight="1">
      <c r="B39" s="40"/>
      <c r="C39" s="29" t="s">
        <v>58</v>
      </c>
      <c r="AR39" s="40"/>
    </row>
    <row r="40" spans="2:56" s="1" customFormat="1" ht="6.9" customHeight="1">
      <c r="B40" s="40"/>
      <c r="AR40" s="40"/>
    </row>
    <row r="41" spans="2:56" s="3" customFormat="1" ht="14.4" customHeight="1">
      <c r="B41" s="58"/>
      <c r="C41" s="36" t="s">
        <v>15</v>
      </c>
      <c r="L41" s="3" t="str">
        <f>K5</f>
        <v>S-14-014_DPS_nedotr2</v>
      </c>
      <c r="AR41" s="58"/>
    </row>
    <row r="42" spans="2:56" s="4" customFormat="1" ht="36.9" customHeight="1">
      <c r="B42" s="59"/>
      <c r="C42" s="60" t="s">
        <v>18</v>
      </c>
      <c r="L42" s="310" t="str">
        <f>K6</f>
        <v>Rekonstrukce objektu Tyršova 423_14, Trmice_r2019</v>
      </c>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c r="AN42" s="311"/>
      <c r="AO42" s="311"/>
      <c r="AR42" s="59"/>
    </row>
    <row r="43" spans="2:56" s="1" customFormat="1" ht="6.9" customHeight="1">
      <c r="B43" s="40"/>
      <c r="AR43" s="40"/>
    </row>
    <row r="44" spans="2:56" s="1" customFormat="1">
      <c r="B44" s="40"/>
      <c r="C44" s="36" t="s">
        <v>25</v>
      </c>
      <c r="L44" s="61" t="str">
        <f>IF(K8="","",K8)</f>
        <v xml:space="preserve"> </v>
      </c>
      <c r="AI44" s="36" t="s">
        <v>27</v>
      </c>
      <c r="AM44" s="312" t="str">
        <f>IF(AN8= "","",AN8)</f>
        <v>7. 11. 2014</v>
      </c>
      <c r="AN44" s="312"/>
      <c r="AR44" s="40"/>
    </row>
    <row r="45" spans="2:56" s="1" customFormat="1" ht="6.9" customHeight="1">
      <c r="B45" s="40"/>
      <c r="AR45" s="40"/>
    </row>
    <row r="46" spans="2:56" s="1" customFormat="1">
      <c r="B46" s="40"/>
      <c r="C46" s="36" t="s">
        <v>31</v>
      </c>
      <c r="L46" s="3" t="str">
        <f>IF(E11= "","",E11)</f>
        <v>Městský úřad Trmice</v>
      </c>
      <c r="AI46" s="36" t="s">
        <v>38</v>
      </c>
      <c r="AM46" s="319" t="str">
        <f>IF(E17="","",E17)</f>
        <v>SPECTA, s.r.o.</v>
      </c>
      <c r="AN46" s="319"/>
      <c r="AO46" s="319"/>
      <c r="AP46" s="319"/>
      <c r="AR46" s="40"/>
      <c r="AS46" s="304" t="s">
        <v>59</v>
      </c>
      <c r="AT46" s="305"/>
      <c r="AU46" s="63"/>
      <c r="AV46" s="63"/>
      <c r="AW46" s="63"/>
      <c r="AX46" s="63"/>
      <c r="AY46" s="63"/>
      <c r="AZ46" s="63"/>
      <c r="BA46" s="63"/>
      <c r="BB46" s="63"/>
      <c r="BC46" s="63"/>
      <c r="BD46" s="64"/>
    </row>
    <row r="47" spans="2:56" s="1" customFormat="1">
      <c r="B47" s="40"/>
      <c r="C47" s="36" t="s">
        <v>37</v>
      </c>
      <c r="L47" s="3" t="str">
        <f>IF(E14= "Vyplň údaj","",E14)</f>
        <v>SIM stavby spol s r.o.</v>
      </c>
      <c r="AR47" s="40"/>
      <c r="AS47" s="306"/>
      <c r="AT47" s="307"/>
      <c r="BD47" s="65"/>
    </row>
    <row r="48" spans="2:56" s="1" customFormat="1" ht="10.75" customHeight="1">
      <c r="B48" s="40"/>
      <c r="AR48" s="40"/>
      <c r="AS48" s="306"/>
      <c r="AT48" s="307"/>
      <c r="BD48" s="65"/>
    </row>
    <row r="49" spans="1:91" s="1" customFormat="1" ht="29.25" customHeight="1">
      <c r="B49" s="40"/>
      <c r="C49" s="317" t="s">
        <v>60</v>
      </c>
      <c r="D49" s="309"/>
      <c r="E49" s="309"/>
      <c r="F49" s="309"/>
      <c r="G49" s="309"/>
      <c r="H49" s="66"/>
      <c r="I49" s="308" t="s">
        <v>61</v>
      </c>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13" t="s">
        <v>62</v>
      </c>
      <c r="AH49" s="309"/>
      <c r="AI49" s="309"/>
      <c r="AJ49" s="309"/>
      <c r="AK49" s="309"/>
      <c r="AL49" s="309"/>
      <c r="AM49" s="309"/>
      <c r="AN49" s="308" t="s">
        <v>63</v>
      </c>
      <c r="AO49" s="309"/>
      <c r="AP49" s="309"/>
      <c r="AQ49" s="67" t="s">
        <v>64</v>
      </c>
      <c r="AR49" s="40"/>
      <c r="AS49" s="68" t="s">
        <v>65</v>
      </c>
      <c r="AT49" s="69" t="s">
        <v>66</v>
      </c>
      <c r="AU49" s="69" t="s">
        <v>67</v>
      </c>
      <c r="AV49" s="69" t="s">
        <v>68</v>
      </c>
      <c r="AW49" s="69" t="s">
        <v>69</v>
      </c>
      <c r="AX49" s="69" t="s">
        <v>70</v>
      </c>
      <c r="AY49" s="69" t="s">
        <v>71</v>
      </c>
      <c r="AZ49" s="69" t="s">
        <v>72</v>
      </c>
      <c r="BA49" s="69" t="s">
        <v>73</v>
      </c>
      <c r="BB49" s="69" t="s">
        <v>74</v>
      </c>
      <c r="BC49" s="69" t="s">
        <v>75</v>
      </c>
      <c r="BD49" s="70" t="s">
        <v>76</v>
      </c>
    </row>
    <row r="50" spans="1:91" s="1" customFormat="1" ht="10.75" customHeight="1">
      <c r="B50" s="40"/>
      <c r="AR50" s="40"/>
      <c r="AS50" s="71"/>
      <c r="AT50" s="63"/>
      <c r="AU50" s="63"/>
      <c r="AV50" s="63"/>
      <c r="AW50" s="63"/>
      <c r="AX50" s="63"/>
      <c r="AY50" s="63"/>
      <c r="AZ50" s="63"/>
      <c r="BA50" s="63"/>
      <c r="BB50" s="63"/>
      <c r="BC50" s="63"/>
      <c r="BD50" s="64"/>
    </row>
    <row r="51" spans="1:91" s="4" customFormat="1" ht="32.4" customHeight="1">
      <c r="B51" s="59"/>
      <c r="C51" s="72" t="s">
        <v>77</v>
      </c>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322">
        <f>ROUND(AG52+AG58,2)</f>
        <v>4556579.7300000004</v>
      </c>
      <c r="AH51" s="322"/>
      <c r="AI51" s="322"/>
      <c r="AJ51" s="322"/>
      <c r="AK51" s="322"/>
      <c r="AL51" s="322"/>
      <c r="AM51" s="322"/>
      <c r="AN51" s="323">
        <f t="shared" ref="AN51:AN58" si="0">SUM(AG51,AT51)</f>
        <v>5248766.4000000004</v>
      </c>
      <c r="AO51" s="323"/>
      <c r="AP51" s="323"/>
      <c r="AQ51" s="75" t="s">
        <v>22</v>
      </c>
      <c r="AR51" s="59"/>
      <c r="AS51" s="76">
        <f>ROUND(AS52+AS58,2)</f>
        <v>0</v>
      </c>
      <c r="AT51" s="77">
        <f t="shared" ref="AT51:AT58" si="1">ROUND(SUM(AV51:AW51),2)</f>
        <v>692186.67</v>
      </c>
      <c r="AU51" s="78">
        <f>ROUND(AU52+AU58,5)</f>
        <v>0</v>
      </c>
      <c r="AV51" s="77">
        <f>ROUND(AZ51*L26,2)</f>
        <v>30448.98</v>
      </c>
      <c r="AW51" s="77">
        <f>ROUND(BA51*L27,2)</f>
        <v>661737.68999999994</v>
      </c>
      <c r="AX51" s="77">
        <f>ROUND(BB51*L26,2)</f>
        <v>0</v>
      </c>
      <c r="AY51" s="77">
        <f>ROUND(BC51*L27,2)</f>
        <v>0</v>
      </c>
      <c r="AZ51" s="77">
        <f>ROUND(AZ52+AZ58,2)</f>
        <v>144995.15</v>
      </c>
      <c r="BA51" s="77">
        <f>ROUND(BA52+BA58,2)</f>
        <v>4411584.58</v>
      </c>
      <c r="BB51" s="77">
        <f>ROUND(BB52+BB58,2)</f>
        <v>0</v>
      </c>
      <c r="BC51" s="77">
        <f>ROUND(BC52+BC58,2)</f>
        <v>0</v>
      </c>
      <c r="BD51" s="79">
        <f>ROUND(BD52+BD58,2)</f>
        <v>0</v>
      </c>
      <c r="BS51" s="60" t="s">
        <v>78</v>
      </c>
      <c r="BT51" s="60" t="s">
        <v>79</v>
      </c>
      <c r="BU51" s="80" t="s">
        <v>80</v>
      </c>
      <c r="BV51" s="60" t="s">
        <v>81</v>
      </c>
      <c r="BW51" s="60" t="s">
        <v>7</v>
      </c>
      <c r="BX51" s="60" t="s">
        <v>82</v>
      </c>
      <c r="CL51" s="60" t="s">
        <v>22</v>
      </c>
    </row>
    <row r="52" spans="1:91" s="5" customFormat="1" ht="31.5" customHeight="1">
      <c r="B52" s="81"/>
      <c r="C52" s="82"/>
      <c r="D52" s="316" t="s">
        <v>24</v>
      </c>
      <c r="E52" s="316"/>
      <c r="F52" s="316"/>
      <c r="G52" s="316"/>
      <c r="H52" s="316"/>
      <c r="I52" s="83"/>
      <c r="J52" s="316" t="s">
        <v>83</v>
      </c>
      <c r="K52" s="316"/>
      <c r="L52" s="316"/>
      <c r="M52" s="316"/>
      <c r="N52" s="316"/>
      <c r="O52" s="316"/>
      <c r="P52" s="316"/>
      <c r="Q52" s="316"/>
      <c r="R52" s="316"/>
      <c r="S52" s="316"/>
      <c r="T52" s="316"/>
      <c r="U52" s="316"/>
      <c r="V52" s="316"/>
      <c r="W52" s="316"/>
      <c r="X52" s="316"/>
      <c r="Y52" s="316"/>
      <c r="Z52" s="316"/>
      <c r="AA52" s="316"/>
      <c r="AB52" s="316"/>
      <c r="AC52" s="316"/>
      <c r="AD52" s="316"/>
      <c r="AE52" s="316"/>
      <c r="AF52" s="316"/>
      <c r="AG52" s="327">
        <f>ROUND(SUM(AG53:AG57),2)</f>
        <v>4411584.58</v>
      </c>
      <c r="AH52" s="321"/>
      <c r="AI52" s="321"/>
      <c r="AJ52" s="321"/>
      <c r="AK52" s="321"/>
      <c r="AL52" s="321"/>
      <c r="AM52" s="321"/>
      <c r="AN52" s="320">
        <f t="shared" si="0"/>
        <v>5073322.2699999996</v>
      </c>
      <c r="AO52" s="321"/>
      <c r="AP52" s="321"/>
      <c r="AQ52" s="84" t="s">
        <v>84</v>
      </c>
      <c r="AR52" s="81"/>
      <c r="AS52" s="85">
        <f>ROUND(SUM(AS53:AS57),2)</f>
        <v>0</v>
      </c>
      <c r="AT52" s="86">
        <f t="shared" si="1"/>
        <v>661737.68999999994</v>
      </c>
      <c r="AU52" s="87">
        <f>ROUND(SUM(AU53:AU57),5)</f>
        <v>0</v>
      </c>
      <c r="AV52" s="86">
        <f>ROUND(AZ52*L26,2)</f>
        <v>0</v>
      </c>
      <c r="AW52" s="86">
        <f>ROUND(BA52*L27,2)</f>
        <v>661737.68999999994</v>
      </c>
      <c r="AX52" s="86">
        <f>ROUND(BB52*L26,2)</f>
        <v>0</v>
      </c>
      <c r="AY52" s="86">
        <f>ROUND(BC52*L27,2)</f>
        <v>0</v>
      </c>
      <c r="AZ52" s="86">
        <f>ROUND(SUM(AZ53:AZ57),2)</f>
        <v>0</v>
      </c>
      <c r="BA52" s="86">
        <f>ROUND(SUM(BA53:BA57),2)</f>
        <v>4411584.58</v>
      </c>
      <c r="BB52" s="86">
        <f>ROUND(SUM(BB53:BB57),2)</f>
        <v>0</v>
      </c>
      <c r="BC52" s="86">
        <f>ROUND(SUM(BC53:BC57),2)</f>
        <v>0</v>
      </c>
      <c r="BD52" s="88">
        <f>ROUND(SUM(BD53:BD57),2)</f>
        <v>0</v>
      </c>
      <c r="BS52" s="89" t="s">
        <v>78</v>
      </c>
      <c r="BT52" s="89" t="s">
        <v>24</v>
      </c>
      <c r="BU52" s="89" t="s">
        <v>80</v>
      </c>
      <c r="BV52" s="89" t="s">
        <v>81</v>
      </c>
      <c r="BW52" s="89" t="s">
        <v>85</v>
      </c>
      <c r="BX52" s="89" t="s">
        <v>7</v>
      </c>
      <c r="CL52" s="89" t="s">
        <v>22</v>
      </c>
      <c r="CM52" s="89" t="s">
        <v>24</v>
      </c>
    </row>
    <row r="53" spans="1:91" s="6" customFormat="1" ht="16.5" customHeight="1">
      <c r="A53" s="90" t="s">
        <v>86</v>
      </c>
      <c r="B53" s="91"/>
      <c r="C53" s="9"/>
      <c r="D53" s="9"/>
      <c r="E53" s="318" t="s">
        <v>87</v>
      </c>
      <c r="F53" s="318"/>
      <c r="G53" s="318"/>
      <c r="H53" s="318"/>
      <c r="I53" s="318"/>
      <c r="J53" s="9"/>
      <c r="K53" s="318" t="s">
        <v>88</v>
      </c>
      <c r="L53" s="318"/>
      <c r="M53" s="318"/>
      <c r="N53" s="318"/>
      <c r="O53" s="318"/>
      <c r="P53" s="318"/>
      <c r="Q53" s="318"/>
      <c r="R53" s="318"/>
      <c r="S53" s="318"/>
      <c r="T53" s="318"/>
      <c r="U53" s="318"/>
      <c r="V53" s="318"/>
      <c r="W53" s="318"/>
      <c r="X53" s="318"/>
      <c r="Y53" s="318"/>
      <c r="Z53" s="318"/>
      <c r="AA53" s="318"/>
      <c r="AB53" s="318"/>
      <c r="AC53" s="318"/>
      <c r="AD53" s="318"/>
      <c r="AE53" s="318"/>
      <c r="AF53" s="318"/>
      <c r="AG53" s="325">
        <f>'99 - Vedlejší a ostatní n...'!J29</f>
        <v>35000</v>
      </c>
      <c r="AH53" s="326"/>
      <c r="AI53" s="326"/>
      <c r="AJ53" s="326"/>
      <c r="AK53" s="326"/>
      <c r="AL53" s="326"/>
      <c r="AM53" s="326"/>
      <c r="AN53" s="325">
        <f t="shared" si="0"/>
        <v>40250</v>
      </c>
      <c r="AO53" s="326"/>
      <c r="AP53" s="326"/>
      <c r="AQ53" s="92" t="s">
        <v>89</v>
      </c>
      <c r="AR53" s="91"/>
      <c r="AS53" s="93">
        <v>0</v>
      </c>
      <c r="AT53" s="94">
        <f t="shared" si="1"/>
        <v>5250</v>
      </c>
      <c r="AU53" s="95">
        <f>'99 - Vedlejší a ostatní n...'!P84</f>
        <v>0</v>
      </c>
      <c r="AV53" s="94">
        <f>'99 - Vedlejší a ostatní n...'!J32</f>
        <v>0</v>
      </c>
      <c r="AW53" s="94">
        <f>'99 - Vedlejší a ostatní n...'!J33</f>
        <v>5250</v>
      </c>
      <c r="AX53" s="94">
        <f>'99 - Vedlejší a ostatní n...'!J34</f>
        <v>0</v>
      </c>
      <c r="AY53" s="94">
        <f>'99 - Vedlejší a ostatní n...'!J35</f>
        <v>0</v>
      </c>
      <c r="AZ53" s="94">
        <f>'99 - Vedlejší a ostatní n...'!F32</f>
        <v>0</v>
      </c>
      <c r="BA53" s="94">
        <f>'99 - Vedlejší a ostatní n...'!F33</f>
        <v>35000</v>
      </c>
      <c r="BB53" s="94">
        <f>'99 - Vedlejší a ostatní n...'!F34</f>
        <v>0</v>
      </c>
      <c r="BC53" s="94">
        <f>'99 - Vedlejší a ostatní n...'!F35</f>
        <v>0</v>
      </c>
      <c r="BD53" s="96">
        <f>'99 - Vedlejší a ostatní n...'!F36</f>
        <v>0</v>
      </c>
      <c r="BT53" s="97" t="s">
        <v>90</v>
      </c>
      <c r="BV53" s="97" t="s">
        <v>81</v>
      </c>
      <c r="BW53" s="97" t="s">
        <v>91</v>
      </c>
      <c r="BX53" s="97" t="s">
        <v>85</v>
      </c>
      <c r="CL53" s="97" t="s">
        <v>22</v>
      </c>
    </row>
    <row r="54" spans="1:91" s="6" customFormat="1" ht="16.5" customHeight="1">
      <c r="A54" s="90" t="s">
        <v>86</v>
      </c>
      <c r="B54" s="91"/>
      <c r="C54" s="9"/>
      <c r="D54" s="9"/>
      <c r="E54" s="318" t="s">
        <v>92</v>
      </c>
      <c r="F54" s="318"/>
      <c r="G54" s="318"/>
      <c r="H54" s="318"/>
      <c r="I54" s="318"/>
      <c r="J54" s="9"/>
      <c r="K54" s="318" t="s">
        <v>93</v>
      </c>
      <c r="L54" s="318"/>
      <c r="M54" s="318"/>
      <c r="N54" s="318"/>
      <c r="O54" s="318"/>
      <c r="P54" s="318"/>
      <c r="Q54" s="318"/>
      <c r="R54" s="318"/>
      <c r="S54" s="318"/>
      <c r="T54" s="318"/>
      <c r="U54" s="318"/>
      <c r="V54" s="318"/>
      <c r="W54" s="318"/>
      <c r="X54" s="318"/>
      <c r="Y54" s="318"/>
      <c r="Z54" s="318"/>
      <c r="AA54" s="318"/>
      <c r="AB54" s="318"/>
      <c r="AC54" s="318"/>
      <c r="AD54" s="318"/>
      <c r="AE54" s="318"/>
      <c r="AF54" s="318"/>
      <c r="AG54" s="325">
        <f>'D.1.1 - Architektonicko-s...'!J29</f>
        <v>3026231.73</v>
      </c>
      <c r="AH54" s="326"/>
      <c r="AI54" s="326"/>
      <c r="AJ54" s="326"/>
      <c r="AK54" s="326"/>
      <c r="AL54" s="326"/>
      <c r="AM54" s="326"/>
      <c r="AN54" s="325">
        <f t="shared" si="0"/>
        <v>3480166.49</v>
      </c>
      <c r="AO54" s="326"/>
      <c r="AP54" s="326"/>
      <c r="AQ54" s="92" t="s">
        <v>89</v>
      </c>
      <c r="AR54" s="91"/>
      <c r="AS54" s="93">
        <v>0</v>
      </c>
      <c r="AT54" s="94">
        <f t="shared" si="1"/>
        <v>453934.76</v>
      </c>
      <c r="AU54" s="95">
        <f>'D.1.1 - Architektonicko-s...'!P109</f>
        <v>0</v>
      </c>
      <c r="AV54" s="94">
        <f>'D.1.1 - Architektonicko-s...'!J32</f>
        <v>0</v>
      </c>
      <c r="AW54" s="94">
        <f>'D.1.1 - Architektonicko-s...'!J33</f>
        <v>453934.76</v>
      </c>
      <c r="AX54" s="94">
        <f>'D.1.1 - Architektonicko-s...'!J34</f>
        <v>0</v>
      </c>
      <c r="AY54" s="94">
        <f>'D.1.1 - Architektonicko-s...'!J35</f>
        <v>0</v>
      </c>
      <c r="AZ54" s="94">
        <f>'D.1.1 - Architektonicko-s...'!F32</f>
        <v>0</v>
      </c>
      <c r="BA54" s="94">
        <f>'D.1.1 - Architektonicko-s...'!F33</f>
        <v>3026231.73</v>
      </c>
      <c r="BB54" s="94">
        <f>'D.1.1 - Architektonicko-s...'!F34</f>
        <v>0</v>
      </c>
      <c r="BC54" s="94">
        <f>'D.1.1 - Architektonicko-s...'!F35</f>
        <v>0</v>
      </c>
      <c r="BD54" s="96">
        <f>'D.1.1 - Architektonicko-s...'!F36</f>
        <v>0</v>
      </c>
      <c r="BT54" s="97" t="s">
        <v>90</v>
      </c>
      <c r="BV54" s="97" t="s">
        <v>81</v>
      </c>
      <c r="BW54" s="97" t="s">
        <v>94</v>
      </c>
      <c r="BX54" s="97" t="s">
        <v>85</v>
      </c>
      <c r="CL54" s="97" t="s">
        <v>22</v>
      </c>
    </row>
    <row r="55" spans="1:91" s="6" customFormat="1" ht="16.5" customHeight="1">
      <c r="A55" s="90" t="s">
        <v>86</v>
      </c>
      <c r="B55" s="91"/>
      <c r="C55" s="9"/>
      <c r="D55" s="9"/>
      <c r="E55" s="318" t="s">
        <v>95</v>
      </c>
      <c r="F55" s="318"/>
      <c r="G55" s="318"/>
      <c r="H55" s="318"/>
      <c r="I55" s="318"/>
      <c r="J55" s="9"/>
      <c r="K55" s="318" t="s">
        <v>96</v>
      </c>
      <c r="L55" s="318"/>
      <c r="M55" s="318"/>
      <c r="N55" s="318"/>
      <c r="O55" s="318"/>
      <c r="P55" s="318"/>
      <c r="Q55" s="318"/>
      <c r="R55" s="318"/>
      <c r="S55" s="318"/>
      <c r="T55" s="318"/>
      <c r="U55" s="318"/>
      <c r="V55" s="318"/>
      <c r="W55" s="318"/>
      <c r="X55" s="318"/>
      <c r="Y55" s="318"/>
      <c r="Z55" s="318"/>
      <c r="AA55" s="318"/>
      <c r="AB55" s="318"/>
      <c r="AC55" s="318"/>
      <c r="AD55" s="318"/>
      <c r="AE55" s="318"/>
      <c r="AF55" s="318"/>
      <c r="AG55" s="325">
        <f>'D.1.4.2 - Zařízení vzduch...'!J29</f>
        <v>201299.45</v>
      </c>
      <c r="AH55" s="326"/>
      <c r="AI55" s="326"/>
      <c r="AJ55" s="326"/>
      <c r="AK55" s="326"/>
      <c r="AL55" s="326"/>
      <c r="AM55" s="326"/>
      <c r="AN55" s="325">
        <f t="shared" si="0"/>
        <v>231494.37</v>
      </c>
      <c r="AO55" s="326"/>
      <c r="AP55" s="326"/>
      <c r="AQ55" s="92" t="s">
        <v>89</v>
      </c>
      <c r="AR55" s="91"/>
      <c r="AS55" s="93">
        <v>0</v>
      </c>
      <c r="AT55" s="94">
        <f t="shared" si="1"/>
        <v>30194.92</v>
      </c>
      <c r="AU55" s="95">
        <f>'D.1.4.2 - Zařízení vzduch...'!P86</f>
        <v>0</v>
      </c>
      <c r="AV55" s="94">
        <f>'D.1.4.2 - Zařízení vzduch...'!J32</f>
        <v>0</v>
      </c>
      <c r="AW55" s="94">
        <f>'D.1.4.2 - Zařízení vzduch...'!J33</f>
        <v>30194.92</v>
      </c>
      <c r="AX55" s="94">
        <f>'D.1.4.2 - Zařízení vzduch...'!J34</f>
        <v>0</v>
      </c>
      <c r="AY55" s="94">
        <f>'D.1.4.2 - Zařízení vzduch...'!J35</f>
        <v>0</v>
      </c>
      <c r="AZ55" s="94">
        <f>'D.1.4.2 - Zařízení vzduch...'!F32</f>
        <v>0</v>
      </c>
      <c r="BA55" s="94">
        <f>'D.1.4.2 - Zařízení vzduch...'!F33</f>
        <v>201299.45</v>
      </c>
      <c r="BB55" s="94">
        <f>'D.1.4.2 - Zařízení vzduch...'!F34</f>
        <v>0</v>
      </c>
      <c r="BC55" s="94">
        <f>'D.1.4.2 - Zařízení vzduch...'!F35</f>
        <v>0</v>
      </c>
      <c r="BD55" s="96">
        <f>'D.1.4.2 - Zařízení vzduch...'!F36</f>
        <v>0</v>
      </c>
      <c r="BT55" s="97" t="s">
        <v>90</v>
      </c>
      <c r="BV55" s="97" t="s">
        <v>81</v>
      </c>
      <c r="BW55" s="97" t="s">
        <v>97</v>
      </c>
      <c r="BX55" s="97" t="s">
        <v>85</v>
      </c>
      <c r="CL55" s="97" t="s">
        <v>22</v>
      </c>
    </row>
    <row r="56" spans="1:91" s="6" customFormat="1" ht="16.5" customHeight="1">
      <c r="A56" s="90" t="s">
        <v>86</v>
      </c>
      <c r="B56" s="91"/>
      <c r="C56" s="9"/>
      <c r="D56" s="9"/>
      <c r="E56" s="318" t="s">
        <v>98</v>
      </c>
      <c r="F56" s="318"/>
      <c r="G56" s="318"/>
      <c r="H56" s="318"/>
      <c r="I56" s="318"/>
      <c r="J56" s="9"/>
      <c r="K56" s="318" t="s">
        <v>99</v>
      </c>
      <c r="L56" s="318"/>
      <c r="M56" s="318"/>
      <c r="N56" s="318"/>
      <c r="O56" s="318"/>
      <c r="P56" s="318"/>
      <c r="Q56" s="318"/>
      <c r="R56" s="318"/>
      <c r="S56" s="318"/>
      <c r="T56" s="318"/>
      <c r="U56" s="318"/>
      <c r="V56" s="318"/>
      <c r="W56" s="318"/>
      <c r="X56" s="318"/>
      <c r="Y56" s="318"/>
      <c r="Z56" s="318"/>
      <c r="AA56" s="318"/>
      <c r="AB56" s="318"/>
      <c r="AC56" s="318"/>
      <c r="AD56" s="318"/>
      <c r="AE56" s="318"/>
      <c r="AF56" s="318"/>
      <c r="AG56" s="325">
        <f>'D.1.4.3 - Zařízení zdravo...'!J29</f>
        <v>541359.96</v>
      </c>
      <c r="AH56" s="326"/>
      <c r="AI56" s="326"/>
      <c r="AJ56" s="326"/>
      <c r="AK56" s="326"/>
      <c r="AL56" s="326"/>
      <c r="AM56" s="326"/>
      <c r="AN56" s="325">
        <f t="shared" si="0"/>
        <v>622563.94999999995</v>
      </c>
      <c r="AO56" s="326"/>
      <c r="AP56" s="326"/>
      <c r="AQ56" s="92" t="s">
        <v>89</v>
      </c>
      <c r="AR56" s="91"/>
      <c r="AS56" s="93">
        <v>0</v>
      </c>
      <c r="AT56" s="94">
        <f t="shared" si="1"/>
        <v>81203.990000000005</v>
      </c>
      <c r="AU56" s="95">
        <f>'D.1.4.3 - Zařízení zdravo...'!P92</f>
        <v>0</v>
      </c>
      <c r="AV56" s="94">
        <f>'D.1.4.3 - Zařízení zdravo...'!J32</f>
        <v>0</v>
      </c>
      <c r="AW56" s="94">
        <f>'D.1.4.3 - Zařízení zdravo...'!J33</f>
        <v>81203.990000000005</v>
      </c>
      <c r="AX56" s="94">
        <f>'D.1.4.3 - Zařízení zdravo...'!J34</f>
        <v>0</v>
      </c>
      <c r="AY56" s="94">
        <f>'D.1.4.3 - Zařízení zdravo...'!J35</f>
        <v>0</v>
      </c>
      <c r="AZ56" s="94">
        <f>'D.1.4.3 - Zařízení zdravo...'!F32</f>
        <v>0</v>
      </c>
      <c r="BA56" s="94">
        <f>'D.1.4.3 - Zařízení zdravo...'!F33</f>
        <v>541359.96</v>
      </c>
      <c r="BB56" s="94">
        <f>'D.1.4.3 - Zařízení zdravo...'!F34</f>
        <v>0</v>
      </c>
      <c r="BC56" s="94">
        <f>'D.1.4.3 - Zařízení zdravo...'!F35</f>
        <v>0</v>
      </c>
      <c r="BD56" s="96">
        <f>'D.1.4.3 - Zařízení zdravo...'!F36</f>
        <v>0</v>
      </c>
      <c r="BT56" s="97" t="s">
        <v>90</v>
      </c>
      <c r="BV56" s="97" t="s">
        <v>81</v>
      </c>
      <c r="BW56" s="97" t="s">
        <v>100</v>
      </c>
      <c r="BX56" s="97" t="s">
        <v>85</v>
      </c>
      <c r="CL56" s="97" t="s">
        <v>22</v>
      </c>
    </row>
    <row r="57" spans="1:91" s="6" customFormat="1" ht="28.5" customHeight="1">
      <c r="A57" s="90" t="s">
        <v>86</v>
      </c>
      <c r="B57" s="91"/>
      <c r="C57" s="9"/>
      <c r="D57" s="9"/>
      <c r="E57" s="318" t="s">
        <v>101</v>
      </c>
      <c r="F57" s="318"/>
      <c r="G57" s="318"/>
      <c r="H57" s="318"/>
      <c r="I57" s="318"/>
      <c r="J57" s="9"/>
      <c r="K57" s="318" t="s">
        <v>102</v>
      </c>
      <c r="L57" s="318"/>
      <c r="M57" s="318"/>
      <c r="N57" s="318"/>
      <c r="O57" s="318"/>
      <c r="P57" s="318"/>
      <c r="Q57" s="318"/>
      <c r="R57" s="318"/>
      <c r="S57" s="318"/>
      <c r="T57" s="318"/>
      <c r="U57" s="318"/>
      <c r="V57" s="318"/>
      <c r="W57" s="318"/>
      <c r="X57" s="318"/>
      <c r="Y57" s="318"/>
      <c r="Z57" s="318"/>
      <c r="AA57" s="318"/>
      <c r="AB57" s="318"/>
      <c r="AC57" s="318"/>
      <c r="AD57" s="318"/>
      <c r="AE57" s="318"/>
      <c r="AF57" s="318"/>
      <c r="AG57" s="325">
        <f>'D.1.4.4 - Zařízení silnop...'!J29</f>
        <v>607693.43999999994</v>
      </c>
      <c r="AH57" s="326"/>
      <c r="AI57" s="326"/>
      <c r="AJ57" s="326"/>
      <c r="AK57" s="326"/>
      <c r="AL57" s="326"/>
      <c r="AM57" s="326"/>
      <c r="AN57" s="325">
        <f t="shared" si="0"/>
        <v>698847.46</v>
      </c>
      <c r="AO57" s="326"/>
      <c r="AP57" s="326"/>
      <c r="AQ57" s="92" t="s">
        <v>89</v>
      </c>
      <c r="AR57" s="91"/>
      <c r="AS57" s="93">
        <v>0</v>
      </c>
      <c r="AT57" s="94">
        <f t="shared" si="1"/>
        <v>91154.02</v>
      </c>
      <c r="AU57" s="95">
        <f>'D.1.4.4 - Zařízení silnop...'!P93</f>
        <v>0</v>
      </c>
      <c r="AV57" s="94">
        <f>'D.1.4.4 - Zařízení silnop...'!J32</f>
        <v>0</v>
      </c>
      <c r="AW57" s="94">
        <f>'D.1.4.4 - Zařízení silnop...'!J33</f>
        <v>91154.02</v>
      </c>
      <c r="AX57" s="94">
        <f>'D.1.4.4 - Zařízení silnop...'!J34</f>
        <v>0</v>
      </c>
      <c r="AY57" s="94">
        <f>'D.1.4.4 - Zařízení silnop...'!J35</f>
        <v>0</v>
      </c>
      <c r="AZ57" s="94">
        <f>'D.1.4.4 - Zařízení silnop...'!F32</f>
        <v>0</v>
      </c>
      <c r="BA57" s="94">
        <f>'D.1.4.4 - Zařízení silnop...'!F33</f>
        <v>607693.43999999994</v>
      </c>
      <c r="BB57" s="94">
        <f>'D.1.4.4 - Zařízení silnop...'!F34</f>
        <v>0</v>
      </c>
      <c r="BC57" s="94">
        <f>'D.1.4.4 - Zařízení silnop...'!F35</f>
        <v>0</v>
      </c>
      <c r="BD57" s="96">
        <f>'D.1.4.4 - Zařízení silnop...'!F36</f>
        <v>0</v>
      </c>
      <c r="BT57" s="97" t="s">
        <v>90</v>
      </c>
      <c r="BV57" s="97" t="s">
        <v>81</v>
      </c>
      <c r="BW57" s="97" t="s">
        <v>103</v>
      </c>
      <c r="BX57" s="97" t="s">
        <v>85</v>
      </c>
      <c r="CL57" s="97" t="s">
        <v>22</v>
      </c>
    </row>
    <row r="58" spans="1:91" s="5" customFormat="1" ht="16.5" customHeight="1">
      <c r="A58" s="90" t="s">
        <v>86</v>
      </c>
      <c r="B58" s="81"/>
      <c r="C58" s="82"/>
      <c r="D58" s="316" t="s">
        <v>104</v>
      </c>
      <c r="E58" s="316"/>
      <c r="F58" s="316"/>
      <c r="G58" s="316"/>
      <c r="H58" s="316"/>
      <c r="I58" s="83"/>
      <c r="J58" s="316" t="s">
        <v>105</v>
      </c>
      <c r="K58" s="316"/>
      <c r="L58" s="316"/>
      <c r="M58" s="316"/>
      <c r="N58" s="316"/>
      <c r="O58" s="316"/>
      <c r="P58" s="316"/>
      <c r="Q58" s="316"/>
      <c r="R58" s="316"/>
      <c r="S58" s="316"/>
      <c r="T58" s="316"/>
      <c r="U58" s="316"/>
      <c r="V58" s="316"/>
      <c r="W58" s="316"/>
      <c r="X58" s="316"/>
      <c r="Y58" s="316"/>
      <c r="Z58" s="316"/>
      <c r="AA58" s="316"/>
      <c r="AB58" s="316"/>
      <c r="AC58" s="316"/>
      <c r="AD58" s="316"/>
      <c r="AE58" s="316"/>
      <c r="AF58" s="316"/>
      <c r="AG58" s="320">
        <f>'3 - Dvůr - stavební úpravy'!J27</f>
        <v>144995.15</v>
      </c>
      <c r="AH58" s="321"/>
      <c r="AI58" s="321"/>
      <c r="AJ58" s="321"/>
      <c r="AK58" s="321"/>
      <c r="AL58" s="321"/>
      <c r="AM58" s="321"/>
      <c r="AN58" s="320">
        <f t="shared" si="0"/>
        <v>175444.13</v>
      </c>
      <c r="AO58" s="321"/>
      <c r="AP58" s="321"/>
      <c r="AQ58" s="84" t="s">
        <v>84</v>
      </c>
      <c r="AR58" s="81"/>
      <c r="AS58" s="98">
        <v>0</v>
      </c>
      <c r="AT58" s="99">
        <f t="shared" si="1"/>
        <v>30448.98</v>
      </c>
      <c r="AU58" s="100">
        <f>'3 - Dvůr - stavební úpravy'!P85</f>
        <v>0</v>
      </c>
      <c r="AV58" s="99">
        <f>'3 - Dvůr - stavební úpravy'!J30</f>
        <v>30448.98</v>
      </c>
      <c r="AW58" s="99">
        <f>'3 - Dvůr - stavební úpravy'!J31</f>
        <v>0</v>
      </c>
      <c r="AX58" s="99">
        <f>'3 - Dvůr - stavební úpravy'!J32</f>
        <v>0</v>
      </c>
      <c r="AY58" s="99">
        <f>'3 - Dvůr - stavební úpravy'!J33</f>
        <v>0</v>
      </c>
      <c r="AZ58" s="99">
        <f>'3 - Dvůr - stavební úpravy'!F30</f>
        <v>144995.15</v>
      </c>
      <c r="BA58" s="99">
        <f>'3 - Dvůr - stavební úpravy'!F31</f>
        <v>0</v>
      </c>
      <c r="BB58" s="99">
        <f>'3 - Dvůr - stavební úpravy'!F32</f>
        <v>0</v>
      </c>
      <c r="BC58" s="99">
        <f>'3 - Dvůr - stavební úpravy'!F33</f>
        <v>0</v>
      </c>
      <c r="BD58" s="101">
        <f>'3 - Dvůr - stavební úpravy'!F34</f>
        <v>0</v>
      </c>
      <c r="BT58" s="89" t="s">
        <v>24</v>
      </c>
      <c r="BV58" s="89" t="s">
        <v>81</v>
      </c>
      <c r="BW58" s="89" t="s">
        <v>106</v>
      </c>
      <c r="BX58" s="89" t="s">
        <v>7</v>
      </c>
      <c r="CL58" s="89" t="s">
        <v>22</v>
      </c>
      <c r="CM58" s="89" t="s">
        <v>24</v>
      </c>
    </row>
    <row r="59" spans="1:91" s="1" customFormat="1" ht="30" customHeight="1">
      <c r="B59" s="40"/>
      <c r="AR59" s="40"/>
    </row>
    <row r="60" spans="1:91" s="1" customFormat="1" ht="6.9" customHeight="1">
      <c r="B60" s="53"/>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40"/>
    </row>
  </sheetData>
  <sheetProtection algorithmName="SHA-512" hashValue="NLiu5t5nNDieLKxQVuNW3ZhsflTLVzNJZvc1MfxzT0hz5hrtMNFge2yDMVXmUBzP4TGMK2JHBek3LpuHP7mfBA==" saltValue="ReEjnqQDoMnk4uTxBeCquWx2MpIVVgnAYd28TM/z/QKCTyBSTbQacyQ4tRvW+M6ZuOcNtCEWISBHCQYr3m00yA==" spinCount="100000" sheet="1" objects="1" scenarios="1" formatColumns="0" formatRows="0"/>
  <mergeCells count="65">
    <mergeCell ref="AR2:BE2"/>
    <mergeCell ref="K5:AO5"/>
    <mergeCell ref="W28:AE28"/>
    <mergeCell ref="AK28:AO28"/>
    <mergeCell ref="L28:O28"/>
    <mergeCell ref="E14:AJ14"/>
    <mergeCell ref="E20:AN20"/>
    <mergeCell ref="AK23:AO23"/>
    <mergeCell ref="L25:O25"/>
    <mergeCell ref="W25:AE25"/>
    <mergeCell ref="AK25:AO25"/>
    <mergeCell ref="L26:O26"/>
    <mergeCell ref="L27:O27"/>
    <mergeCell ref="BE5:BE32"/>
    <mergeCell ref="W30:AE30"/>
    <mergeCell ref="X32:AB32"/>
    <mergeCell ref="AK32:AO32"/>
    <mergeCell ref="AG54:AM54"/>
    <mergeCell ref="W26:AE26"/>
    <mergeCell ref="AK26:AO26"/>
    <mergeCell ref="W27:AE27"/>
    <mergeCell ref="AK27:AO27"/>
    <mergeCell ref="K6:AO6"/>
    <mergeCell ref="J52:AF52"/>
    <mergeCell ref="AN52:AP52"/>
    <mergeCell ref="AG52:AM52"/>
    <mergeCell ref="AG53:AM53"/>
    <mergeCell ref="AN54:AP54"/>
    <mergeCell ref="AG57:AM57"/>
    <mergeCell ref="AN55:AP55"/>
    <mergeCell ref="AG55:AM55"/>
    <mergeCell ref="AN56:AP56"/>
    <mergeCell ref="AG56:AM56"/>
    <mergeCell ref="K56:AF56"/>
    <mergeCell ref="K57:AF57"/>
    <mergeCell ref="J58:AF58"/>
    <mergeCell ref="AN57:AP57"/>
    <mergeCell ref="AN53:AP53"/>
    <mergeCell ref="AG51:AM51"/>
    <mergeCell ref="AN51:AP51"/>
    <mergeCell ref="L29:O29"/>
    <mergeCell ref="L30:O30"/>
    <mergeCell ref="AK30:AO30"/>
    <mergeCell ref="W29:AE29"/>
    <mergeCell ref="AK29:AO29"/>
    <mergeCell ref="D58:H58"/>
    <mergeCell ref="C49:G49"/>
    <mergeCell ref="D52:H52"/>
    <mergeCell ref="E53:I53"/>
    <mergeCell ref="E54:I54"/>
    <mergeCell ref="E55:I55"/>
    <mergeCell ref="E56:I56"/>
    <mergeCell ref="E57:I57"/>
    <mergeCell ref="AM46:AP46"/>
    <mergeCell ref="K53:AF53"/>
    <mergeCell ref="K54:AF54"/>
    <mergeCell ref="K55:AF55"/>
    <mergeCell ref="AN58:AP58"/>
    <mergeCell ref="AG58:AM58"/>
    <mergeCell ref="AS46:AT48"/>
    <mergeCell ref="AN49:AP49"/>
    <mergeCell ref="L42:AO42"/>
    <mergeCell ref="AM44:AN44"/>
    <mergeCell ref="I49:AF49"/>
    <mergeCell ref="AG49:AM49"/>
  </mergeCells>
  <hyperlinks>
    <hyperlink ref="K1:S1" location="C2" display="1) Rekapitulace stavby" xr:uid="{00000000-0004-0000-0000-000000000000}"/>
    <hyperlink ref="W1:AI1" location="C51" display="2) Rekapitulace objektů stavby a soupisů prací" xr:uid="{00000000-0004-0000-0000-000001000000}"/>
    <hyperlink ref="A53" location="'99 - Vedlejší a ostatní n...'!C2" display="/" xr:uid="{00000000-0004-0000-0000-000002000000}"/>
    <hyperlink ref="A54" location="'D.1.1 - Architektonicko-s...'!C2" display="/" xr:uid="{00000000-0004-0000-0000-000003000000}"/>
    <hyperlink ref="A55" location="'D.1.4.2 - Zařízení vzduch...'!C2" display="/" xr:uid="{00000000-0004-0000-0000-000004000000}"/>
    <hyperlink ref="A56" location="'D.1.4.3 - Zařízení zdravo...'!C2" display="/" xr:uid="{00000000-0004-0000-0000-000005000000}"/>
    <hyperlink ref="A57" location="'D.1.4.4 - Zařízení silnop...'!C2" display="/" xr:uid="{00000000-0004-0000-0000-000006000000}"/>
    <hyperlink ref="A58" location="'3 - Dvůr - stavební úpravy'!C2" display="/" xr:uid="{00000000-0004-0000-0000-000007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R89"/>
  <sheetViews>
    <sheetView showGridLines="0" workbookViewId="0">
      <pane ySplit="1" topLeftCell="A76" activePane="bottomLeft" state="frozen"/>
      <selection pane="bottomLeft" activeCell="I87" sqref="I87"/>
    </sheetView>
  </sheetViews>
  <sheetFormatPr defaultRowHeight="12"/>
  <cols>
    <col min="1" max="1" width="8.25" customWidth="1"/>
    <col min="2" max="2" width="1.75" customWidth="1"/>
    <col min="3" max="3" width="4.125" customWidth="1"/>
    <col min="4" max="4" width="4.25" customWidth="1"/>
    <col min="5" max="5" width="17.125" customWidth="1"/>
    <col min="6" max="6" width="75" customWidth="1"/>
    <col min="7" max="7" width="8.75" customWidth="1"/>
    <col min="8" max="8" width="11.125" customWidth="1"/>
    <col min="9" max="9" width="12.75" style="102" customWidth="1"/>
    <col min="10" max="10" width="23.375" customWidth="1"/>
    <col min="11" max="11" width="15.375" customWidth="1"/>
    <col min="13" max="18" width="9.25" hidden="1"/>
    <col min="19" max="19" width="8.125" hidden="1" customWidth="1"/>
    <col min="20" max="20" width="29.75" hidden="1" customWidth="1"/>
    <col min="21" max="21" width="16.25" hidden="1" customWidth="1"/>
    <col min="22" max="22" width="12.25" customWidth="1"/>
    <col min="23" max="23" width="16.25" customWidth="1"/>
    <col min="24" max="24" width="12.25" customWidth="1"/>
    <col min="25" max="25" width="15" customWidth="1"/>
    <col min="26" max="26" width="11" customWidth="1"/>
    <col min="27" max="27" width="15" customWidth="1"/>
    <col min="28" max="28" width="16.25" customWidth="1"/>
    <col min="29" max="29" width="11" customWidth="1"/>
    <col min="30" max="30" width="15" customWidth="1"/>
    <col min="31" max="31" width="16.25" customWidth="1"/>
    <col min="44" max="65" width="9.25" hidden="1"/>
  </cols>
  <sheetData>
    <row r="1" spans="1:70" ht="21.75" customHeight="1">
      <c r="A1" s="22"/>
      <c r="B1" s="18"/>
      <c r="C1" s="18"/>
      <c r="D1" s="19" t="s">
        <v>1</v>
      </c>
      <c r="E1" s="18"/>
      <c r="F1" s="103" t="s">
        <v>107</v>
      </c>
      <c r="G1" s="344" t="s">
        <v>108</v>
      </c>
      <c r="H1" s="344"/>
      <c r="I1" s="104"/>
      <c r="J1" s="103" t="s">
        <v>109</v>
      </c>
      <c r="K1" s="19" t="s">
        <v>110</v>
      </c>
      <c r="L1" s="103" t="s">
        <v>111</v>
      </c>
      <c r="M1" s="103"/>
      <c r="N1" s="103"/>
      <c r="O1" s="103"/>
      <c r="P1" s="103"/>
      <c r="Q1" s="103"/>
      <c r="R1" s="103"/>
      <c r="S1" s="103"/>
      <c r="T1" s="103"/>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spans="1:70" ht="36.9" customHeight="1">
      <c r="L2" s="335"/>
      <c r="M2" s="335"/>
      <c r="N2" s="335"/>
      <c r="O2" s="335"/>
      <c r="P2" s="335"/>
      <c r="Q2" s="335"/>
      <c r="R2" s="335"/>
      <c r="S2" s="335"/>
      <c r="T2" s="335"/>
      <c r="U2" s="335"/>
      <c r="V2" s="335"/>
      <c r="AT2" s="24" t="s">
        <v>91</v>
      </c>
    </row>
    <row r="3" spans="1:70" ht="6.9" customHeight="1">
      <c r="B3" s="25"/>
      <c r="C3" s="26"/>
      <c r="D3" s="26"/>
      <c r="E3" s="26"/>
      <c r="F3" s="26"/>
      <c r="G3" s="26"/>
      <c r="H3" s="26"/>
      <c r="I3" s="105"/>
      <c r="J3" s="26"/>
      <c r="K3" s="27"/>
      <c r="AT3" s="24" t="s">
        <v>24</v>
      </c>
    </row>
    <row r="4" spans="1:70" ht="36.9" customHeight="1">
      <c r="B4" s="28"/>
      <c r="D4" s="29" t="s">
        <v>112</v>
      </c>
      <c r="K4" s="30"/>
      <c r="M4" s="31" t="s">
        <v>12</v>
      </c>
      <c r="AT4" s="24" t="s">
        <v>6</v>
      </c>
    </row>
    <row r="5" spans="1:70" ht="6.9" customHeight="1">
      <c r="B5" s="28"/>
      <c r="K5" s="30"/>
    </row>
    <row r="6" spans="1:70">
      <c r="B6" s="28"/>
      <c r="D6" s="36" t="s">
        <v>18</v>
      </c>
      <c r="K6" s="30"/>
    </row>
    <row r="7" spans="1:70" ht="16.5" customHeight="1">
      <c r="B7" s="28"/>
      <c r="E7" s="345" t="str">
        <f>'Rekapitulace stavby'!K6</f>
        <v>Rekonstrukce objektu Tyršova 423_14, Trmice_r2019</v>
      </c>
      <c r="F7" s="347"/>
      <c r="G7" s="347"/>
      <c r="H7" s="347"/>
      <c r="K7" s="30"/>
    </row>
    <row r="8" spans="1:70">
      <c r="B8" s="28"/>
      <c r="D8" s="36" t="s">
        <v>113</v>
      </c>
      <c r="K8" s="30"/>
    </row>
    <row r="9" spans="1:70" s="1" customFormat="1" ht="16.5" customHeight="1">
      <c r="B9" s="40"/>
      <c r="E9" s="345" t="s">
        <v>114</v>
      </c>
      <c r="F9" s="343"/>
      <c r="G9" s="343"/>
      <c r="H9" s="343"/>
      <c r="I9" s="106"/>
      <c r="K9" s="43"/>
    </row>
    <row r="10" spans="1:70" s="1" customFormat="1">
      <c r="B10" s="40"/>
      <c r="D10" s="36" t="s">
        <v>115</v>
      </c>
      <c r="I10" s="106"/>
      <c r="K10" s="43"/>
    </row>
    <row r="11" spans="1:70" s="1" customFormat="1" ht="36.9" customHeight="1">
      <c r="B11" s="40"/>
      <c r="E11" s="310" t="s">
        <v>116</v>
      </c>
      <c r="F11" s="343"/>
      <c r="G11" s="343"/>
      <c r="H11" s="343"/>
      <c r="I11" s="106"/>
      <c r="K11" s="43"/>
    </row>
    <row r="12" spans="1:70" s="1" customFormat="1">
      <c r="B12" s="40"/>
      <c r="I12" s="106"/>
      <c r="K12" s="43"/>
    </row>
    <row r="13" spans="1:70" s="1" customFormat="1" ht="14.4" customHeight="1">
      <c r="B13" s="40"/>
      <c r="D13" s="36" t="s">
        <v>21</v>
      </c>
      <c r="F13" s="34" t="s">
        <v>22</v>
      </c>
      <c r="I13" s="107" t="s">
        <v>23</v>
      </c>
      <c r="J13" s="34" t="s">
        <v>22</v>
      </c>
      <c r="K13" s="43"/>
    </row>
    <row r="14" spans="1:70" s="1" customFormat="1" ht="14.4" customHeight="1">
      <c r="B14" s="40"/>
      <c r="D14" s="36" t="s">
        <v>25</v>
      </c>
      <c r="F14" s="34" t="s">
        <v>117</v>
      </c>
      <c r="I14" s="107" t="s">
        <v>27</v>
      </c>
      <c r="J14" s="62" t="str">
        <f>'Rekapitulace stavby'!AN8</f>
        <v>7. 11. 2014</v>
      </c>
      <c r="K14" s="43"/>
    </row>
    <row r="15" spans="1:70" s="1" customFormat="1" ht="10.75" customHeight="1">
      <c r="B15" s="40"/>
      <c r="I15" s="106"/>
      <c r="K15" s="43"/>
    </row>
    <row r="16" spans="1:70" s="1" customFormat="1" ht="14.4" customHeight="1">
      <c r="B16" s="40"/>
      <c r="D16" s="36" t="s">
        <v>31</v>
      </c>
      <c r="I16" s="107" t="s">
        <v>32</v>
      </c>
      <c r="J16" s="34" t="s">
        <v>33</v>
      </c>
      <c r="K16" s="43"/>
    </row>
    <row r="17" spans="2:11" s="1" customFormat="1" ht="18" customHeight="1">
      <c r="B17" s="40"/>
      <c r="E17" s="34" t="s">
        <v>34</v>
      </c>
      <c r="I17" s="107" t="s">
        <v>35</v>
      </c>
      <c r="J17" s="34" t="s">
        <v>36</v>
      </c>
      <c r="K17" s="43"/>
    </row>
    <row r="18" spans="2:11" s="1" customFormat="1" ht="6.9" customHeight="1">
      <c r="B18" s="40"/>
      <c r="I18" s="106"/>
      <c r="K18" s="43"/>
    </row>
    <row r="19" spans="2:11" s="1" customFormat="1" ht="14.4" customHeight="1">
      <c r="B19" s="40"/>
      <c r="D19" s="36" t="s">
        <v>37</v>
      </c>
      <c r="I19" s="107" t="s">
        <v>32</v>
      </c>
      <c r="J19" s="34" t="str">
        <f>IF('Rekapitulace stavby'!AN13="Vyplň údaj","",IF('Rekapitulace stavby'!AN13="","",'Rekapitulace stavby'!AN13))</f>
        <v>25460625</v>
      </c>
      <c r="K19" s="43"/>
    </row>
    <row r="20" spans="2:11" s="1" customFormat="1" ht="18" customHeight="1">
      <c r="B20" s="40"/>
      <c r="E20" s="34" t="str">
        <f>IF('Rekapitulace stavby'!E14="Vyplň údaj","",IF('Rekapitulace stavby'!E14="","",'Rekapitulace stavby'!E14))</f>
        <v>SIM stavby spol s r.o.</v>
      </c>
      <c r="I20" s="107" t="s">
        <v>35</v>
      </c>
      <c r="J20" s="34" t="str">
        <f>IF('Rekapitulace stavby'!AN14="Vyplň údaj","",IF('Rekapitulace stavby'!AN14="","",'Rekapitulace stavby'!AN14))</f>
        <v>CZ25460625</v>
      </c>
      <c r="K20" s="43"/>
    </row>
    <row r="21" spans="2:11" s="1" customFormat="1" ht="6.9" customHeight="1">
      <c r="B21" s="40"/>
      <c r="I21" s="106"/>
      <c r="K21" s="43"/>
    </row>
    <row r="22" spans="2:11" s="1" customFormat="1" ht="14.4" customHeight="1">
      <c r="B22" s="40"/>
      <c r="D22" s="36" t="s">
        <v>38</v>
      </c>
      <c r="I22" s="107" t="s">
        <v>32</v>
      </c>
      <c r="J22" s="34" t="s">
        <v>39</v>
      </c>
      <c r="K22" s="43"/>
    </row>
    <row r="23" spans="2:11" s="1" customFormat="1" ht="18" customHeight="1">
      <c r="B23" s="40"/>
      <c r="E23" s="34" t="s">
        <v>40</v>
      </c>
      <c r="I23" s="107" t="s">
        <v>35</v>
      </c>
      <c r="J23" s="34" t="s">
        <v>41</v>
      </c>
      <c r="K23" s="43"/>
    </row>
    <row r="24" spans="2:11" s="1" customFormat="1" ht="6.9" customHeight="1">
      <c r="B24" s="40"/>
      <c r="I24" s="106"/>
      <c r="K24" s="43"/>
    </row>
    <row r="25" spans="2:11" s="1" customFormat="1" ht="14.4" customHeight="1">
      <c r="B25" s="40"/>
      <c r="D25" s="36" t="s">
        <v>43</v>
      </c>
      <c r="I25" s="106"/>
      <c r="K25" s="43"/>
    </row>
    <row r="26" spans="2:11" s="7" customFormat="1" ht="16.5" customHeight="1">
      <c r="B26" s="108"/>
      <c r="E26" s="339" t="s">
        <v>22</v>
      </c>
      <c r="F26" s="339"/>
      <c r="G26" s="339"/>
      <c r="H26" s="339"/>
      <c r="I26" s="109"/>
      <c r="K26" s="110"/>
    </row>
    <row r="27" spans="2:11" s="1" customFormat="1" ht="6.9" customHeight="1">
      <c r="B27" s="40"/>
      <c r="I27" s="106"/>
      <c r="K27" s="43"/>
    </row>
    <row r="28" spans="2:11" s="1" customFormat="1" ht="6.9" customHeight="1">
      <c r="B28" s="40"/>
      <c r="D28" s="63"/>
      <c r="E28" s="63"/>
      <c r="F28" s="63"/>
      <c r="G28" s="63"/>
      <c r="H28" s="63"/>
      <c r="I28" s="111"/>
      <c r="J28" s="63"/>
      <c r="K28" s="112"/>
    </row>
    <row r="29" spans="2:11" s="1" customFormat="1" ht="25.4" customHeight="1">
      <c r="B29" s="40"/>
      <c r="D29" s="113" t="s">
        <v>45</v>
      </c>
      <c r="I29" s="106"/>
      <c r="J29" s="74">
        <f>ROUND(J84,2)</f>
        <v>35000</v>
      </c>
      <c r="K29" s="43"/>
    </row>
    <row r="30" spans="2:11" s="1" customFormat="1" ht="6.9" customHeight="1">
      <c r="B30" s="40"/>
      <c r="D30" s="63"/>
      <c r="E30" s="63"/>
      <c r="F30" s="63"/>
      <c r="G30" s="63"/>
      <c r="H30" s="63"/>
      <c r="I30" s="111"/>
      <c r="J30" s="63"/>
      <c r="K30" s="112"/>
    </row>
    <row r="31" spans="2:11" s="1" customFormat="1" ht="14.4" customHeight="1">
      <c r="B31" s="40"/>
      <c r="F31" s="44" t="s">
        <v>47</v>
      </c>
      <c r="I31" s="114" t="s">
        <v>46</v>
      </c>
      <c r="J31" s="44" t="s">
        <v>48</v>
      </c>
      <c r="K31" s="43"/>
    </row>
    <row r="32" spans="2:11" s="1" customFormat="1" ht="14.4" customHeight="1">
      <c r="B32" s="40"/>
      <c r="D32" s="46" t="s">
        <v>49</v>
      </c>
      <c r="E32" s="46" t="s">
        <v>50</v>
      </c>
      <c r="F32" s="115">
        <f>ROUND(SUM(BE84:BE88), 2)</f>
        <v>0</v>
      </c>
      <c r="I32" s="116">
        <v>0.21</v>
      </c>
      <c r="J32" s="115">
        <f>ROUND(ROUND((SUM(BE84:BE88)), 2)*I32, 2)</f>
        <v>0</v>
      </c>
      <c r="K32" s="43"/>
    </row>
    <row r="33" spans="2:11" s="1" customFormat="1" ht="14.4" customHeight="1">
      <c r="B33" s="40"/>
      <c r="E33" s="46" t="s">
        <v>51</v>
      </c>
      <c r="F33" s="115">
        <f>ROUND(SUM(BF84:BF88), 2)</f>
        <v>35000</v>
      </c>
      <c r="I33" s="116">
        <v>0.15</v>
      </c>
      <c r="J33" s="115">
        <f>ROUND(ROUND((SUM(BF84:BF88)), 2)*I33, 2)</f>
        <v>5250</v>
      </c>
      <c r="K33" s="43"/>
    </row>
    <row r="34" spans="2:11" s="1" customFormat="1" ht="14.4" hidden="1" customHeight="1">
      <c r="B34" s="40"/>
      <c r="E34" s="46" t="s">
        <v>52</v>
      </c>
      <c r="F34" s="115">
        <f>ROUND(SUM(BG84:BG88), 2)</f>
        <v>0</v>
      </c>
      <c r="I34" s="116">
        <v>0.21</v>
      </c>
      <c r="J34" s="115">
        <v>0</v>
      </c>
      <c r="K34" s="43"/>
    </row>
    <row r="35" spans="2:11" s="1" customFormat="1" ht="14.4" hidden="1" customHeight="1">
      <c r="B35" s="40"/>
      <c r="E35" s="46" t="s">
        <v>53</v>
      </c>
      <c r="F35" s="115">
        <f>ROUND(SUM(BH84:BH88), 2)</f>
        <v>0</v>
      </c>
      <c r="I35" s="116">
        <v>0.15</v>
      </c>
      <c r="J35" s="115">
        <v>0</v>
      </c>
      <c r="K35" s="43"/>
    </row>
    <row r="36" spans="2:11" s="1" customFormat="1" ht="14.4" hidden="1" customHeight="1">
      <c r="B36" s="40"/>
      <c r="E36" s="46" t="s">
        <v>54</v>
      </c>
      <c r="F36" s="115">
        <f>ROUND(SUM(BI84:BI88), 2)</f>
        <v>0</v>
      </c>
      <c r="I36" s="116">
        <v>0</v>
      </c>
      <c r="J36" s="115">
        <v>0</v>
      </c>
      <c r="K36" s="43"/>
    </row>
    <row r="37" spans="2:11" s="1" customFormat="1" ht="6.9" customHeight="1">
      <c r="B37" s="40"/>
      <c r="I37" s="106"/>
      <c r="K37" s="43"/>
    </row>
    <row r="38" spans="2:11" s="1" customFormat="1" ht="25.4" customHeight="1">
      <c r="B38" s="40"/>
      <c r="C38" s="117"/>
      <c r="D38" s="118" t="s">
        <v>55</v>
      </c>
      <c r="E38" s="66"/>
      <c r="F38" s="66"/>
      <c r="G38" s="119" t="s">
        <v>56</v>
      </c>
      <c r="H38" s="120" t="s">
        <v>57</v>
      </c>
      <c r="I38" s="121"/>
      <c r="J38" s="122">
        <f>SUM(J29:J36)</f>
        <v>40250</v>
      </c>
      <c r="K38" s="123"/>
    </row>
    <row r="39" spans="2:11" s="1" customFormat="1" ht="14.4" customHeight="1">
      <c r="B39" s="53"/>
      <c r="C39" s="54"/>
      <c r="D39" s="54"/>
      <c r="E39" s="54"/>
      <c r="F39" s="54"/>
      <c r="G39" s="54"/>
      <c r="H39" s="54"/>
      <c r="I39" s="124"/>
      <c r="J39" s="54"/>
      <c r="K39" s="55"/>
    </row>
    <row r="43" spans="2:11" s="1" customFormat="1" ht="6.9" customHeight="1">
      <c r="B43" s="56"/>
      <c r="C43" s="57"/>
      <c r="D43" s="57"/>
      <c r="E43" s="57"/>
      <c r="F43" s="57"/>
      <c r="G43" s="57"/>
      <c r="H43" s="57"/>
      <c r="I43" s="125"/>
      <c r="J43" s="57"/>
      <c r="K43" s="126"/>
    </row>
    <row r="44" spans="2:11" s="1" customFormat="1" ht="36.9" customHeight="1">
      <c r="B44" s="40"/>
      <c r="C44" s="29" t="s">
        <v>118</v>
      </c>
      <c r="I44" s="106"/>
      <c r="K44" s="43"/>
    </row>
    <row r="45" spans="2:11" s="1" customFormat="1" ht="6.9" customHeight="1">
      <c r="B45" s="40"/>
      <c r="I45" s="106"/>
      <c r="K45" s="43"/>
    </row>
    <row r="46" spans="2:11" s="1" customFormat="1" ht="14.4" customHeight="1">
      <c r="B46" s="40"/>
      <c r="C46" s="36" t="s">
        <v>18</v>
      </c>
      <c r="I46" s="106"/>
      <c r="K46" s="43"/>
    </row>
    <row r="47" spans="2:11" s="1" customFormat="1" ht="16.5" customHeight="1">
      <c r="B47" s="40"/>
      <c r="E47" s="345" t="str">
        <f>E7</f>
        <v>Rekonstrukce objektu Tyršova 423_14, Trmice_r2019</v>
      </c>
      <c r="F47" s="347"/>
      <c r="G47" s="347"/>
      <c r="H47" s="347"/>
      <c r="I47" s="106"/>
      <c r="K47" s="43"/>
    </row>
    <row r="48" spans="2:11">
      <c r="B48" s="28"/>
      <c r="C48" s="36" t="s">
        <v>113</v>
      </c>
      <c r="K48" s="30"/>
    </row>
    <row r="49" spans="2:47" s="1" customFormat="1" ht="16.5" customHeight="1">
      <c r="B49" s="40"/>
      <c r="E49" s="345" t="s">
        <v>114</v>
      </c>
      <c r="F49" s="343"/>
      <c r="G49" s="343"/>
      <c r="H49" s="343"/>
      <c r="I49" s="106"/>
      <c r="K49" s="43"/>
    </row>
    <row r="50" spans="2:47" s="1" customFormat="1" ht="14.4" customHeight="1">
      <c r="B50" s="40"/>
      <c r="C50" s="36" t="s">
        <v>115</v>
      </c>
      <c r="I50" s="106"/>
      <c r="K50" s="43"/>
    </row>
    <row r="51" spans="2:47" s="1" customFormat="1" ht="17.25" customHeight="1">
      <c r="B51" s="40"/>
      <c r="E51" s="310" t="str">
        <f>E11</f>
        <v>99 - Vedlejší a ostatní náklady</v>
      </c>
      <c r="F51" s="343"/>
      <c r="G51" s="343"/>
      <c r="H51" s="343"/>
      <c r="I51" s="106"/>
      <c r="K51" s="43"/>
    </row>
    <row r="52" spans="2:47" s="1" customFormat="1" ht="6.9" customHeight="1">
      <c r="B52" s="40"/>
      <c r="I52" s="106"/>
      <c r="K52" s="43"/>
    </row>
    <row r="53" spans="2:47" s="1" customFormat="1" ht="18" customHeight="1">
      <c r="B53" s="40"/>
      <c r="C53" s="36" t="s">
        <v>25</v>
      </c>
      <c r="F53" s="34" t="str">
        <f>F14</f>
        <v>Trmice</v>
      </c>
      <c r="I53" s="107" t="s">
        <v>27</v>
      </c>
      <c r="J53" s="62" t="str">
        <f>IF(J14="","",J14)</f>
        <v>7. 11. 2014</v>
      </c>
      <c r="K53" s="43"/>
    </row>
    <row r="54" spans="2:47" s="1" customFormat="1" ht="6.9" customHeight="1">
      <c r="B54" s="40"/>
      <c r="I54" s="106"/>
      <c r="K54" s="43"/>
    </row>
    <row r="55" spans="2:47" s="1" customFormat="1">
      <c r="B55" s="40"/>
      <c r="C55" s="36" t="s">
        <v>31</v>
      </c>
      <c r="F55" s="34" t="str">
        <f>E17</f>
        <v>Městský úřad Trmice</v>
      </c>
      <c r="I55" s="107" t="s">
        <v>38</v>
      </c>
      <c r="J55" s="339" t="str">
        <f>E23</f>
        <v>SPECTA, s.r.o.</v>
      </c>
      <c r="K55" s="43"/>
    </row>
    <row r="56" spans="2:47" s="1" customFormat="1" ht="14.4" customHeight="1">
      <c r="B56" s="40"/>
      <c r="C56" s="36" t="s">
        <v>37</v>
      </c>
      <c r="F56" s="34" t="str">
        <f>IF(E20="","",E20)</f>
        <v>SIM stavby spol s r.o.</v>
      </c>
      <c r="I56" s="106"/>
      <c r="J56" s="346"/>
      <c r="K56" s="43"/>
    </row>
    <row r="57" spans="2:47" s="1" customFormat="1" ht="10.4" customHeight="1">
      <c r="B57" s="40"/>
      <c r="I57" s="106"/>
      <c r="K57" s="43"/>
    </row>
    <row r="58" spans="2:47" s="1" customFormat="1" ht="29.25" customHeight="1">
      <c r="B58" s="40"/>
      <c r="C58" s="127" t="s">
        <v>119</v>
      </c>
      <c r="D58" s="117"/>
      <c r="E58" s="117"/>
      <c r="F58" s="117"/>
      <c r="G58" s="117"/>
      <c r="H58" s="117"/>
      <c r="I58" s="128"/>
      <c r="J58" s="129" t="s">
        <v>120</v>
      </c>
      <c r="K58" s="130"/>
    </row>
    <row r="59" spans="2:47" s="1" customFormat="1" ht="10.4" customHeight="1">
      <c r="B59" s="40"/>
      <c r="I59" s="106"/>
      <c r="K59" s="43"/>
    </row>
    <row r="60" spans="2:47" s="1" customFormat="1" ht="29.25" customHeight="1">
      <c r="B60" s="40"/>
      <c r="C60" s="131" t="s">
        <v>121</v>
      </c>
      <c r="I60" s="106"/>
      <c r="J60" s="74">
        <f>J84</f>
        <v>35000</v>
      </c>
      <c r="K60" s="43"/>
      <c r="AU60" s="24" t="s">
        <v>122</v>
      </c>
    </row>
    <row r="61" spans="2:47" s="8" customFormat="1" ht="24.9" customHeight="1">
      <c r="B61" s="132"/>
      <c r="D61" s="133" t="s">
        <v>123</v>
      </c>
      <c r="E61" s="134"/>
      <c r="F61" s="134"/>
      <c r="G61" s="134"/>
      <c r="H61" s="134"/>
      <c r="I61" s="135"/>
      <c r="J61" s="136">
        <f>J85</f>
        <v>35000</v>
      </c>
      <c r="K61" s="137"/>
    </row>
    <row r="62" spans="2:47" s="9" customFormat="1" ht="20" customHeight="1">
      <c r="B62" s="138"/>
      <c r="D62" s="139" t="s">
        <v>124</v>
      </c>
      <c r="E62" s="140"/>
      <c r="F62" s="140"/>
      <c r="G62" s="140"/>
      <c r="H62" s="140"/>
      <c r="I62" s="141"/>
      <c r="J62" s="142">
        <f>J86</f>
        <v>35000</v>
      </c>
      <c r="K62" s="143"/>
    </row>
    <row r="63" spans="2:47" s="1" customFormat="1" ht="21.75" customHeight="1">
      <c r="B63" s="40"/>
      <c r="I63" s="106"/>
      <c r="K63" s="43"/>
    </row>
    <row r="64" spans="2:47" s="1" customFormat="1" ht="6.9" customHeight="1">
      <c r="B64" s="53"/>
      <c r="C64" s="54"/>
      <c r="D64" s="54"/>
      <c r="E64" s="54"/>
      <c r="F64" s="54"/>
      <c r="G64" s="54"/>
      <c r="H64" s="54"/>
      <c r="I64" s="124"/>
      <c r="J64" s="54"/>
      <c r="K64" s="55"/>
    </row>
    <row r="68" spans="2:12" s="1" customFormat="1" ht="6.9" customHeight="1">
      <c r="B68" s="56"/>
      <c r="C68" s="57"/>
      <c r="D68" s="57"/>
      <c r="E68" s="57"/>
      <c r="F68" s="57"/>
      <c r="G68" s="57"/>
      <c r="H68" s="57"/>
      <c r="I68" s="125"/>
      <c r="J68" s="57"/>
      <c r="K68" s="57"/>
      <c r="L68" s="40"/>
    </row>
    <row r="69" spans="2:12" s="1" customFormat="1" ht="36.9" customHeight="1">
      <c r="B69" s="40"/>
      <c r="C69" s="29" t="s">
        <v>125</v>
      </c>
      <c r="I69" s="106"/>
      <c r="L69" s="40"/>
    </row>
    <row r="70" spans="2:12" s="1" customFormat="1" ht="6.9" customHeight="1">
      <c r="B70" s="40"/>
      <c r="I70" s="106"/>
      <c r="L70" s="40"/>
    </row>
    <row r="71" spans="2:12" s="1" customFormat="1" ht="14.4" customHeight="1">
      <c r="B71" s="40"/>
      <c r="C71" s="36" t="s">
        <v>18</v>
      </c>
      <c r="I71" s="106"/>
      <c r="L71" s="40"/>
    </row>
    <row r="72" spans="2:12" s="1" customFormat="1" ht="16.5" customHeight="1">
      <c r="B72" s="40"/>
      <c r="E72" s="345" t="str">
        <f>E7</f>
        <v>Rekonstrukce objektu Tyršova 423_14, Trmice_r2019</v>
      </c>
      <c r="F72" s="347"/>
      <c r="G72" s="347"/>
      <c r="H72" s="347"/>
      <c r="I72" s="106"/>
      <c r="L72" s="40"/>
    </row>
    <row r="73" spans="2:12">
      <c r="B73" s="28"/>
      <c r="C73" s="36" t="s">
        <v>113</v>
      </c>
      <c r="L73" s="28"/>
    </row>
    <row r="74" spans="2:12" s="1" customFormat="1" ht="16.5" customHeight="1">
      <c r="B74" s="40"/>
      <c r="E74" s="345" t="s">
        <v>114</v>
      </c>
      <c r="F74" s="343"/>
      <c r="G74" s="343"/>
      <c r="H74" s="343"/>
      <c r="I74" s="106"/>
      <c r="L74" s="40"/>
    </row>
    <row r="75" spans="2:12" s="1" customFormat="1" ht="14.4" customHeight="1">
      <c r="B75" s="40"/>
      <c r="C75" s="36" t="s">
        <v>115</v>
      </c>
      <c r="I75" s="106"/>
      <c r="L75" s="40"/>
    </row>
    <row r="76" spans="2:12" s="1" customFormat="1" ht="17.25" customHeight="1">
      <c r="B76" s="40"/>
      <c r="E76" s="310" t="str">
        <f>E11</f>
        <v>99 - Vedlejší a ostatní náklady</v>
      </c>
      <c r="F76" s="343"/>
      <c r="G76" s="343"/>
      <c r="H76" s="343"/>
      <c r="I76" s="106"/>
      <c r="L76" s="40"/>
    </row>
    <row r="77" spans="2:12" s="1" customFormat="1" ht="6.9" customHeight="1">
      <c r="B77" s="40"/>
      <c r="I77" s="106"/>
      <c r="L77" s="40"/>
    </row>
    <row r="78" spans="2:12" s="1" customFormat="1" ht="18" customHeight="1">
      <c r="B78" s="40"/>
      <c r="C78" s="36" t="s">
        <v>25</v>
      </c>
      <c r="F78" s="34" t="str">
        <f>F14</f>
        <v>Trmice</v>
      </c>
      <c r="I78" s="107" t="s">
        <v>27</v>
      </c>
      <c r="J78" s="62" t="str">
        <f>IF(J14="","",J14)</f>
        <v>7. 11. 2014</v>
      </c>
      <c r="L78" s="40"/>
    </row>
    <row r="79" spans="2:12" s="1" customFormat="1" ht="6.9" customHeight="1">
      <c r="B79" s="40"/>
      <c r="I79" s="106"/>
      <c r="L79" s="40"/>
    </row>
    <row r="80" spans="2:12" s="1" customFormat="1">
      <c r="B80" s="40"/>
      <c r="C80" s="36" t="s">
        <v>31</v>
      </c>
      <c r="F80" s="34" t="str">
        <f>E17</f>
        <v>Městský úřad Trmice</v>
      </c>
      <c r="I80" s="107" t="s">
        <v>38</v>
      </c>
      <c r="J80" s="34" t="str">
        <f>E23</f>
        <v>SPECTA, s.r.o.</v>
      </c>
      <c r="L80" s="40"/>
    </row>
    <row r="81" spans="2:65" s="1" customFormat="1" ht="14.4" customHeight="1">
      <c r="B81" s="40"/>
      <c r="C81" s="36" t="s">
        <v>37</v>
      </c>
      <c r="F81" s="34" t="str">
        <f>IF(E20="","",E20)</f>
        <v>SIM stavby spol s r.o.</v>
      </c>
      <c r="I81" s="106"/>
      <c r="L81" s="40"/>
    </row>
    <row r="82" spans="2:65" s="1" customFormat="1" ht="10.4" customHeight="1">
      <c r="B82" s="40"/>
      <c r="I82" s="106"/>
      <c r="L82" s="40"/>
    </row>
    <row r="83" spans="2:65" s="10" customFormat="1" ht="29.25" customHeight="1">
      <c r="B83" s="144"/>
      <c r="C83" s="145" t="s">
        <v>126</v>
      </c>
      <c r="D83" s="146" t="s">
        <v>64</v>
      </c>
      <c r="E83" s="146" t="s">
        <v>60</v>
      </c>
      <c r="F83" s="146" t="s">
        <v>127</v>
      </c>
      <c r="G83" s="146" t="s">
        <v>128</v>
      </c>
      <c r="H83" s="146" t="s">
        <v>129</v>
      </c>
      <c r="I83" s="147" t="s">
        <v>130</v>
      </c>
      <c r="J83" s="146" t="s">
        <v>120</v>
      </c>
      <c r="K83" s="148" t="s">
        <v>131</v>
      </c>
      <c r="L83" s="144"/>
      <c r="M83" s="68" t="s">
        <v>132</v>
      </c>
      <c r="N83" s="69" t="s">
        <v>49</v>
      </c>
      <c r="O83" s="69" t="s">
        <v>133</v>
      </c>
      <c r="P83" s="69" t="s">
        <v>134</v>
      </c>
      <c r="Q83" s="69" t="s">
        <v>135</v>
      </c>
      <c r="R83" s="69" t="s">
        <v>136</v>
      </c>
      <c r="S83" s="69" t="s">
        <v>137</v>
      </c>
      <c r="T83" s="70" t="s">
        <v>138</v>
      </c>
    </row>
    <row r="84" spans="2:65" s="1" customFormat="1" ht="29.25" customHeight="1">
      <c r="B84" s="40"/>
      <c r="C84" s="72" t="s">
        <v>121</v>
      </c>
      <c r="I84" s="106"/>
      <c r="J84" s="149">
        <f>BK84</f>
        <v>35000</v>
      </c>
      <c r="L84" s="40"/>
      <c r="M84" s="71"/>
      <c r="N84" s="63"/>
      <c r="O84" s="63"/>
      <c r="P84" s="150">
        <f>P85</f>
        <v>0</v>
      </c>
      <c r="Q84" s="63"/>
      <c r="R84" s="150">
        <f>R85</f>
        <v>0</v>
      </c>
      <c r="S84" s="63"/>
      <c r="T84" s="151">
        <f>T85</f>
        <v>0</v>
      </c>
      <c r="AT84" s="24" t="s">
        <v>78</v>
      </c>
      <c r="AU84" s="24" t="s">
        <v>122</v>
      </c>
      <c r="BK84" s="152">
        <f>BK85</f>
        <v>35000</v>
      </c>
    </row>
    <row r="85" spans="2:65" s="11" customFormat="1" ht="37.4" customHeight="1">
      <c r="B85" s="153"/>
      <c r="D85" s="154" t="s">
        <v>78</v>
      </c>
      <c r="E85" s="155" t="s">
        <v>139</v>
      </c>
      <c r="F85" s="155" t="s">
        <v>140</v>
      </c>
      <c r="I85" s="156"/>
      <c r="J85" s="157">
        <f>BK85</f>
        <v>35000</v>
      </c>
      <c r="L85" s="153"/>
      <c r="M85" s="158"/>
      <c r="P85" s="159">
        <f>P86</f>
        <v>0</v>
      </c>
      <c r="R85" s="159">
        <f>R86</f>
        <v>0</v>
      </c>
      <c r="T85" s="160">
        <f>T86</f>
        <v>0</v>
      </c>
      <c r="AR85" s="154" t="s">
        <v>141</v>
      </c>
      <c r="AT85" s="161" t="s">
        <v>78</v>
      </c>
      <c r="AU85" s="161" t="s">
        <v>79</v>
      </c>
      <c r="AY85" s="154" t="s">
        <v>142</v>
      </c>
      <c r="BK85" s="162">
        <f>BK86</f>
        <v>35000</v>
      </c>
    </row>
    <row r="86" spans="2:65" s="11" customFormat="1" ht="20" customHeight="1">
      <c r="B86" s="153"/>
      <c r="D86" s="154" t="s">
        <v>78</v>
      </c>
      <c r="E86" s="163" t="s">
        <v>143</v>
      </c>
      <c r="F86" s="163" t="s">
        <v>144</v>
      </c>
      <c r="I86" s="156"/>
      <c r="J86" s="164">
        <f>BK86</f>
        <v>35000</v>
      </c>
      <c r="L86" s="153"/>
      <c r="M86" s="158"/>
      <c r="P86" s="159">
        <f>SUM(P87:P88)</f>
        <v>0</v>
      </c>
      <c r="R86" s="159">
        <f>SUM(R87:R88)</f>
        <v>0</v>
      </c>
      <c r="T86" s="160">
        <f>SUM(T87:T88)</f>
        <v>0</v>
      </c>
      <c r="AR86" s="154" t="s">
        <v>141</v>
      </c>
      <c r="AT86" s="161" t="s">
        <v>78</v>
      </c>
      <c r="AU86" s="161" t="s">
        <v>24</v>
      </c>
      <c r="AY86" s="154" t="s">
        <v>142</v>
      </c>
      <c r="BK86" s="162">
        <f>SUM(BK87:BK88)</f>
        <v>35000</v>
      </c>
    </row>
    <row r="87" spans="2:65" s="1" customFormat="1" ht="16.5" customHeight="1">
      <c r="B87" s="40"/>
      <c r="C87" s="165" t="s">
        <v>24</v>
      </c>
      <c r="D87" s="165" t="s">
        <v>145</v>
      </c>
      <c r="E87" s="166" t="s">
        <v>146</v>
      </c>
      <c r="F87" s="167" t="s">
        <v>147</v>
      </c>
      <c r="G87" s="168" t="s">
        <v>148</v>
      </c>
      <c r="H87" s="169">
        <v>1</v>
      </c>
      <c r="I87" s="170">
        <v>35000</v>
      </c>
      <c r="J87" s="171">
        <f>ROUND(I87*H87,2)</f>
        <v>35000</v>
      </c>
      <c r="K87" s="167" t="s">
        <v>149</v>
      </c>
      <c r="L87" s="40"/>
      <c r="M87" s="172" t="s">
        <v>22</v>
      </c>
      <c r="N87" s="173" t="s">
        <v>51</v>
      </c>
      <c r="P87" s="174">
        <f>O87*H87</f>
        <v>0</v>
      </c>
      <c r="Q87" s="174">
        <v>0</v>
      </c>
      <c r="R87" s="174">
        <f>Q87*H87</f>
        <v>0</v>
      </c>
      <c r="S87" s="174">
        <v>0</v>
      </c>
      <c r="T87" s="175">
        <f>S87*H87</f>
        <v>0</v>
      </c>
      <c r="AR87" s="24" t="s">
        <v>150</v>
      </c>
      <c r="AT87" s="24" t="s">
        <v>145</v>
      </c>
      <c r="AU87" s="24" t="s">
        <v>90</v>
      </c>
      <c r="AY87" s="24" t="s">
        <v>142</v>
      </c>
      <c r="BE87" s="176">
        <f>IF(N87="základní",J87,0)</f>
        <v>0</v>
      </c>
      <c r="BF87" s="176">
        <f>IF(N87="snížená",J87,0)</f>
        <v>35000</v>
      </c>
      <c r="BG87" s="176">
        <f>IF(N87="zákl. přenesená",J87,0)</f>
        <v>0</v>
      </c>
      <c r="BH87" s="176">
        <f>IF(N87="sníž. přenesená",J87,0)</f>
        <v>0</v>
      </c>
      <c r="BI87" s="176">
        <f>IF(N87="nulová",J87,0)</f>
        <v>0</v>
      </c>
      <c r="BJ87" s="24" t="s">
        <v>90</v>
      </c>
      <c r="BK87" s="176">
        <f>ROUND(I87*H87,2)</f>
        <v>35000</v>
      </c>
      <c r="BL87" s="24" t="s">
        <v>150</v>
      </c>
      <c r="BM87" s="24" t="s">
        <v>151</v>
      </c>
    </row>
    <row r="88" spans="2:65" s="1" customFormat="1" ht="19">
      <c r="B88" s="40"/>
      <c r="D88" s="177" t="s">
        <v>152</v>
      </c>
      <c r="F88" s="178" t="s">
        <v>153</v>
      </c>
      <c r="I88" s="106"/>
      <c r="L88" s="40"/>
      <c r="M88" s="179"/>
      <c r="N88" s="180"/>
      <c r="O88" s="180"/>
      <c r="P88" s="180"/>
      <c r="Q88" s="180"/>
      <c r="R88" s="180"/>
      <c r="S88" s="180"/>
      <c r="T88" s="181"/>
      <c r="AT88" s="24" t="s">
        <v>152</v>
      </c>
      <c r="AU88" s="24" t="s">
        <v>90</v>
      </c>
    </row>
    <row r="89" spans="2:65" s="1" customFormat="1" ht="6.9" customHeight="1">
      <c r="B89" s="53"/>
      <c r="C89" s="54"/>
      <c r="D89" s="54"/>
      <c r="E89" s="54"/>
      <c r="F89" s="54"/>
      <c r="G89" s="54"/>
      <c r="H89" s="54"/>
      <c r="I89" s="124"/>
      <c r="J89" s="54"/>
      <c r="K89" s="54"/>
      <c r="L89" s="40"/>
    </row>
  </sheetData>
  <sheetProtection algorithmName="SHA-512" hashValue="TRElgouHHKJd1VSWr8PwgQNk02XMa6MR+uxNlpwuK173yjuFjw0r5UzbBgIRdQQzKNNSuqdJTTAySPcywpwAzg==" saltValue="hanq+Z2nLI8bY1SpGotspwVwhbXiMIndPzIC+eLcs5zKCZlDnLJQT8GgMh7aCHFzVNcPnQ7mCQWepWFcc5ejJQ==" spinCount="100000" sheet="1" objects="1" scenarios="1" formatColumns="0" formatRows="0" autoFilter="0"/>
  <autoFilter ref="C83:K88" xr:uid="{00000000-0009-0000-0000-000001000000}"/>
  <mergeCells count="13">
    <mergeCell ref="E76:H76"/>
    <mergeCell ref="G1:H1"/>
    <mergeCell ref="L2:V2"/>
    <mergeCell ref="E49:H49"/>
    <mergeCell ref="E51:H51"/>
    <mergeCell ref="J55:J56"/>
    <mergeCell ref="E72:H72"/>
    <mergeCell ref="E74:H74"/>
    <mergeCell ref="E7:H7"/>
    <mergeCell ref="E9:H9"/>
    <mergeCell ref="E11:H11"/>
    <mergeCell ref="E26:H26"/>
    <mergeCell ref="E47:H47"/>
  </mergeCells>
  <hyperlinks>
    <hyperlink ref="F1:G1" location="C2" display="1) Krycí list soupisu" xr:uid="{00000000-0004-0000-0100-000000000000}"/>
    <hyperlink ref="G1:H1" location="C58" display="2) Rekapitulace" xr:uid="{00000000-0004-0000-0100-000001000000}"/>
    <hyperlink ref="J1" location="C83" display="3) Soupis prací" xr:uid="{00000000-0004-0000-0100-000002000000}"/>
    <hyperlink ref="L1:V1" location="'Rekapitulace stavby'!C2" display="Rekapitulace stavby" xr:uid="{00000000-0004-0000-01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R2178"/>
  <sheetViews>
    <sheetView showGridLines="0" workbookViewId="0">
      <pane ySplit="1" topLeftCell="A99" activePane="bottomLeft" state="frozen"/>
      <selection pane="bottomLeft" activeCell="I250" sqref="I250"/>
    </sheetView>
  </sheetViews>
  <sheetFormatPr defaultRowHeight="12"/>
  <cols>
    <col min="1" max="1" width="8.25" customWidth="1"/>
    <col min="2" max="2" width="1.75" customWidth="1"/>
    <col min="3" max="3" width="4.125" customWidth="1"/>
    <col min="4" max="4" width="4.25" customWidth="1"/>
    <col min="5" max="5" width="17.125" customWidth="1"/>
    <col min="6" max="6" width="75" customWidth="1"/>
    <col min="7" max="7" width="8.75" customWidth="1"/>
    <col min="8" max="8" width="11.125" customWidth="1"/>
    <col min="9" max="9" width="12.75" style="102" customWidth="1"/>
    <col min="10" max="10" width="23.375" customWidth="1"/>
    <col min="11" max="11" width="15.375" customWidth="1"/>
    <col min="13" max="18" width="9.25" hidden="1"/>
    <col min="19" max="19" width="8.125" hidden="1" customWidth="1"/>
    <col min="20" max="20" width="29.75" hidden="1" customWidth="1"/>
    <col min="21" max="21" width="16.25" hidden="1" customWidth="1"/>
    <col min="22" max="22" width="12.25" customWidth="1"/>
    <col min="23" max="23" width="16.25" customWidth="1"/>
    <col min="24" max="24" width="12.25" customWidth="1"/>
    <col min="25" max="25" width="15" customWidth="1"/>
    <col min="26" max="26" width="11" customWidth="1"/>
    <col min="27" max="27" width="15" customWidth="1"/>
    <col min="28" max="28" width="16.25" customWidth="1"/>
    <col min="29" max="29" width="11" customWidth="1"/>
    <col min="30" max="30" width="15" customWidth="1"/>
    <col min="31" max="31" width="16.25" customWidth="1"/>
    <col min="44" max="65" width="9.25" hidden="1"/>
  </cols>
  <sheetData>
    <row r="1" spans="1:70" ht="21.75" customHeight="1">
      <c r="A1" s="22"/>
      <c r="B1" s="18"/>
      <c r="C1" s="18"/>
      <c r="D1" s="19" t="s">
        <v>1</v>
      </c>
      <c r="E1" s="18"/>
      <c r="F1" s="103" t="s">
        <v>107</v>
      </c>
      <c r="G1" s="344" t="s">
        <v>108</v>
      </c>
      <c r="H1" s="344"/>
      <c r="I1" s="104"/>
      <c r="J1" s="103" t="s">
        <v>109</v>
      </c>
      <c r="K1" s="19" t="s">
        <v>110</v>
      </c>
      <c r="L1" s="103" t="s">
        <v>111</v>
      </c>
      <c r="M1" s="103"/>
      <c r="N1" s="103"/>
      <c r="O1" s="103"/>
      <c r="P1" s="103"/>
      <c r="Q1" s="103"/>
      <c r="R1" s="103"/>
      <c r="S1" s="103"/>
      <c r="T1" s="103"/>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spans="1:70" ht="36.9" customHeight="1">
      <c r="L2" s="335"/>
      <c r="M2" s="335"/>
      <c r="N2" s="335"/>
      <c r="O2" s="335"/>
      <c r="P2" s="335"/>
      <c r="Q2" s="335"/>
      <c r="R2" s="335"/>
      <c r="S2" s="335"/>
      <c r="T2" s="335"/>
      <c r="U2" s="335"/>
      <c r="V2" s="335"/>
      <c r="AT2" s="24" t="s">
        <v>94</v>
      </c>
    </row>
    <row r="3" spans="1:70" ht="6.9" customHeight="1">
      <c r="B3" s="25"/>
      <c r="C3" s="26"/>
      <c r="D3" s="26"/>
      <c r="E3" s="26"/>
      <c r="F3" s="26"/>
      <c r="G3" s="26"/>
      <c r="H3" s="26"/>
      <c r="I3" s="105"/>
      <c r="J3" s="26"/>
      <c r="K3" s="27"/>
      <c r="AT3" s="24" t="s">
        <v>24</v>
      </c>
    </row>
    <row r="4" spans="1:70" ht="36.9" customHeight="1">
      <c r="B4" s="28"/>
      <c r="D4" s="29" t="s">
        <v>112</v>
      </c>
      <c r="K4" s="30"/>
      <c r="M4" s="31" t="s">
        <v>12</v>
      </c>
      <c r="AT4" s="24" t="s">
        <v>6</v>
      </c>
    </row>
    <row r="5" spans="1:70" ht="6.9" customHeight="1">
      <c r="B5" s="28"/>
      <c r="K5" s="30"/>
    </row>
    <row r="6" spans="1:70">
      <c r="B6" s="28"/>
      <c r="D6" s="36" t="s">
        <v>18</v>
      </c>
      <c r="K6" s="30"/>
    </row>
    <row r="7" spans="1:70" ht="16.5" customHeight="1">
      <c r="B7" s="28"/>
      <c r="E7" s="345" t="str">
        <f>'Rekapitulace stavby'!K6</f>
        <v>Rekonstrukce objektu Tyršova 423_14, Trmice_r2019</v>
      </c>
      <c r="F7" s="347"/>
      <c r="G7" s="347"/>
      <c r="H7" s="347"/>
      <c r="K7" s="30"/>
    </row>
    <row r="8" spans="1:70">
      <c r="B8" s="28"/>
      <c r="D8" s="36" t="s">
        <v>113</v>
      </c>
      <c r="K8" s="30"/>
    </row>
    <row r="9" spans="1:70" s="1" customFormat="1" ht="16.5" customHeight="1">
      <c r="B9" s="40"/>
      <c r="E9" s="345" t="s">
        <v>114</v>
      </c>
      <c r="F9" s="343"/>
      <c r="G9" s="343"/>
      <c r="H9" s="343"/>
      <c r="I9" s="106"/>
      <c r="K9" s="43"/>
    </row>
    <row r="10" spans="1:70" s="1" customFormat="1">
      <c r="B10" s="40"/>
      <c r="D10" s="36" t="s">
        <v>115</v>
      </c>
      <c r="I10" s="106"/>
      <c r="K10" s="43"/>
    </row>
    <row r="11" spans="1:70" s="1" customFormat="1" ht="36.9" customHeight="1">
      <c r="B11" s="40"/>
      <c r="E11" s="310" t="s">
        <v>154</v>
      </c>
      <c r="F11" s="343"/>
      <c r="G11" s="343"/>
      <c r="H11" s="343"/>
      <c r="I11" s="106"/>
      <c r="K11" s="43"/>
    </row>
    <row r="12" spans="1:70" s="1" customFormat="1">
      <c r="B12" s="40"/>
      <c r="I12" s="106"/>
      <c r="K12" s="43"/>
    </row>
    <row r="13" spans="1:70" s="1" customFormat="1" ht="14.4" customHeight="1">
      <c r="B13" s="40"/>
      <c r="D13" s="36" t="s">
        <v>21</v>
      </c>
      <c r="F13" s="34" t="s">
        <v>22</v>
      </c>
      <c r="I13" s="107" t="s">
        <v>23</v>
      </c>
      <c r="J13" s="34" t="s">
        <v>22</v>
      </c>
      <c r="K13" s="43"/>
    </row>
    <row r="14" spans="1:70" s="1" customFormat="1" ht="14.4" customHeight="1">
      <c r="B14" s="40"/>
      <c r="D14" s="36" t="s">
        <v>25</v>
      </c>
      <c r="F14" s="34" t="s">
        <v>117</v>
      </c>
      <c r="I14" s="107" t="s">
        <v>27</v>
      </c>
      <c r="J14" s="62" t="str">
        <f>'Rekapitulace stavby'!AN8</f>
        <v>7. 11. 2014</v>
      </c>
      <c r="K14" s="43"/>
    </row>
    <row r="15" spans="1:70" s="1" customFormat="1" ht="10.75" customHeight="1">
      <c r="B15" s="40"/>
      <c r="I15" s="106"/>
      <c r="K15" s="43"/>
    </row>
    <row r="16" spans="1:70" s="1" customFormat="1" ht="14.4" customHeight="1">
      <c r="B16" s="40"/>
      <c r="D16" s="36" t="s">
        <v>31</v>
      </c>
      <c r="I16" s="107" t="s">
        <v>32</v>
      </c>
      <c r="J16" s="34" t="s">
        <v>33</v>
      </c>
      <c r="K16" s="43"/>
    </row>
    <row r="17" spans="2:11" s="1" customFormat="1" ht="18" customHeight="1">
      <c r="B17" s="40"/>
      <c r="E17" s="34" t="s">
        <v>34</v>
      </c>
      <c r="I17" s="107" t="s">
        <v>35</v>
      </c>
      <c r="J17" s="34" t="s">
        <v>36</v>
      </c>
      <c r="K17" s="43"/>
    </row>
    <row r="18" spans="2:11" s="1" customFormat="1" ht="6.9" customHeight="1">
      <c r="B18" s="40"/>
      <c r="I18" s="106"/>
      <c r="K18" s="43"/>
    </row>
    <row r="19" spans="2:11" s="1" customFormat="1" ht="14.4" customHeight="1">
      <c r="B19" s="40"/>
      <c r="D19" s="36" t="s">
        <v>37</v>
      </c>
      <c r="I19" s="107" t="s">
        <v>32</v>
      </c>
      <c r="J19" s="34" t="str">
        <f>IF('Rekapitulace stavby'!AN13="Vyplň údaj","",IF('Rekapitulace stavby'!AN13="","",'Rekapitulace stavby'!AN13))</f>
        <v>25460625</v>
      </c>
      <c r="K19" s="43"/>
    </row>
    <row r="20" spans="2:11" s="1" customFormat="1" ht="18" customHeight="1">
      <c r="B20" s="40"/>
      <c r="E20" s="34" t="str">
        <f>IF('Rekapitulace stavby'!E14="Vyplň údaj","",IF('Rekapitulace stavby'!E14="","",'Rekapitulace stavby'!E14))</f>
        <v>SIM stavby spol s r.o.</v>
      </c>
      <c r="I20" s="107" t="s">
        <v>35</v>
      </c>
      <c r="J20" s="34" t="str">
        <f>IF('Rekapitulace stavby'!AN14="Vyplň údaj","",IF('Rekapitulace stavby'!AN14="","",'Rekapitulace stavby'!AN14))</f>
        <v>CZ25460625</v>
      </c>
      <c r="K20" s="43"/>
    </row>
    <row r="21" spans="2:11" s="1" customFormat="1" ht="6.9" customHeight="1">
      <c r="B21" s="40"/>
      <c r="I21" s="106"/>
      <c r="K21" s="43"/>
    </row>
    <row r="22" spans="2:11" s="1" customFormat="1" ht="14.4" customHeight="1">
      <c r="B22" s="40"/>
      <c r="D22" s="36" t="s">
        <v>38</v>
      </c>
      <c r="I22" s="107" t="s">
        <v>32</v>
      </c>
      <c r="J22" s="34" t="s">
        <v>39</v>
      </c>
      <c r="K22" s="43"/>
    </row>
    <row r="23" spans="2:11" s="1" customFormat="1" ht="18" customHeight="1">
      <c r="B23" s="40"/>
      <c r="E23" s="34" t="s">
        <v>40</v>
      </c>
      <c r="I23" s="107" t="s">
        <v>35</v>
      </c>
      <c r="J23" s="34" t="s">
        <v>41</v>
      </c>
      <c r="K23" s="43"/>
    </row>
    <row r="24" spans="2:11" s="1" customFormat="1" ht="6.9" customHeight="1">
      <c r="B24" s="40"/>
      <c r="I24" s="106"/>
      <c r="K24" s="43"/>
    </row>
    <row r="25" spans="2:11" s="1" customFormat="1" ht="14.4" customHeight="1">
      <c r="B25" s="40"/>
      <c r="D25" s="36" t="s">
        <v>43</v>
      </c>
      <c r="I25" s="106"/>
      <c r="K25" s="43"/>
    </row>
    <row r="26" spans="2:11" s="7" customFormat="1" ht="16.5" customHeight="1">
      <c r="B26" s="108"/>
      <c r="E26" s="339" t="s">
        <v>22</v>
      </c>
      <c r="F26" s="339"/>
      <c r="G26" s="339"/>
      <c r="H26" s="339"/>
      <c r="I26" s="109"/>
      <c r="K26" s="110"/>
    </row>
    <row r="27" spans="2:11" s="1" customFormat="1" ht="6.9" customHeight="1">
      <c r="B27" s="40"/>
      <c r="I27" s="106"/>
      <c r="K27" s="43"/>
    </row>
    <row r="28" spans="2:11" s="1" customFormat="1" ht="6.9" customHeight="1">
      <c r="B28" s="40"/>
      <c r="D28" s="63"/>
      <c r="E28" s="63"/>
      <c r="F28" s="63"/>
      <c r="G28" s="63"/>
      <c r="H28" s="63"/>
      <c r="I28" s="111"/>
      <c r="J28" s="63"/>
      <c r="K28" s="112"/>
    </row>
    <row r="29" spans="2:11" s="1" customFormat="1" ht="25.4" customHeight="1">
      <c r="B29" s="40"/>
      <c r="D29" s="113" t="s">
        <v>45</v>
      </c>
      <c r="I29" s="106"/>
      <c r="J29" s="74">
        <f>ROUND(J109,2)</f>
        <v>3026231.73</v>
      </c>
      <c r="K29" s="43"/>
    </row>
    <row r="30" spans="2:11" s="1" customFormat="1" ht="6.9" customHeight="1">
      <c r="B30" s="40"/>
      <c r="D30" s="63"/>
      <c r="E30" s="63"/>
      <c r="F30" s="63"/>
      <c r="G30" s="63"/>
      <c r="H30" s="63"/>
      <c r="I30" s="111"/>
      <c r="J30" s="63"/>
      <c r="K30" s="112"/>
    </row>
    <row r="31" spans="2:11" s="1" customFormat="1" ht="14.4" customHeight="1">
      <c r="B31" s="40"/>
      <c r="F31" s="44" t="s">
        <v>47</v>
      </c>
      <c r="I31" s="114" t="s">
        <v>46</v>
      </c>
      <c r="J31" s="44" t="s">
        <v>48</v>
      </c>
      <c r="K31" s="43"/>
    </row>
    <row r="32" spans="2:11" s="1" customFormat="1" ht="14.4" customHeight="1">
      <c r="B32" s="40"/>
      <c r="D32" s="46" t="s">
        <v>49</v>
      </c>
      <c r="E32" s="46" t="s">
        <v>50</v>
      </c>
      <c r="F32" s="115">
        <f>ROUND(SUM(BE109:BE2177), 2)</f>
        <v>0</v>
      </c>
      <c r="I32" s="116">
        <v>0.21</v>
      </c>
      <c r="J32" s="115">
        <f>ROUND(ROUND((SUM(BE109:BE2177)), 2)*I32, 2)</f>
        <v>0</v>
      </c>
      <c r="K32" s="43"/>
    </row>
    <row r="33" spans="2:11" s="1" customFormat="1" ht="14.4" customHeight="1">
      <c r="B33" s="40"/>
      <c r="E33" s="46" t="s">
        <v>51</v>
      </c>
      <c r="F33" s="115">
        <f>ROUND(SUM(BF109:BF2177), 2)</f>
        <v>3026231.73</v>
      </c>
      <c r="I33" s="116">
        <v>0.15</v>
      </c>
      <c r="J33" s="115">
        <f>ROUND(ROUND((SUM(BF109:BF2177)), 2)*I33, 2)</f>
        <v>453934.76</v>
      </c>
      <c r="K33" s="43"/>
    </row>
    <row r="34" spans="2:11" s="1" customFormat="1" ht="14.4" hidden="1" customHeight="1">
      <c r="B34" s="40"/>
      <c r="E34" s="46" t="s">
        <v>52</v>
      </c>
      <c r="F34" s="115">
        <f>ROUND(SUM(BG109:BG2177), 2)</f>
        <v>0</v>
      </c>
      <c r="I34" s="116">
        <v>0.21</v>
      </c>
      <c r="J34" s="115">
        <v>0</v>
      </c>
      <c r="K34" s="43"/>
    </row>
    <row r="35" spans="2:11" s="1" customFormat="1" ht="14.4" hidden="1" customHeight="1">
      <c r="B35" s="40"/>
      <c r="E35" s="46" t="s">
        <v>53</v>
      </c>
      <c r="F35" s="115">
        <f>ROUND(SUM(BH109:BH2177), 2)</f>
        <v>0</v>
      </c>
      <c r="I35" s="116">
        <v>0.15</v>
      </c>
      <c r="J35" s="115">
        <v>0</v>
      </c>
      <c r="K35" s="43"/>
    </row>
    <row r="36" spans="2:11" s="1" customFormat="1" ht="14.4" hidden="1" customHeight="1">
      <c r="B36" s="40"/>
      <c r="E36" s="46" t="s">
        <v>54</v>
      </c>
      <c r="F36" s="115">
        <f>ROUND(SUM(BI109:BI2177), 2)</f>
        <v>0</v>
      </c>
      <c r="I36" s="116">
        <v>0</v>
      </c>
      <c r="J36" s="115">
        <v>0</v>
      </c>
      <c r="K36" s="43"/>
    </row>
    <row r="37" spans="2:11" s="1" customFormat="1" ht="6.9" customHeight="1">
      <c r="B37" s="40"/>
      <c r="I37" s="106"/>
      <c r="K37" s="43"/>
    </row>
    <row r="38" spans="2:11" s="1" customFormat="1" ht="25.4" customHeight="1">
      <c r="B38" s="40"/>
      <c r="C38" s="117"/>
      <c r="D38" s="118" t="s">
        <v>55</v>
      </c>
      <c r="E38" s="66"/>
      <c r="F38" s="66"/>
      <c r="G38" s="119" t="s">
        <v>56</v>
      </c>
      <c r="H38" s="120" t="s">
        <v>57</v>
      </c>
      <c r="I38" s="121"/>
      <c r="J38" s="122">
        <f>SUM(J29:J36)</f>
        <v>3480166.49</v>
      </c>
      <c r="K38" s="123"/>
    </row>
    <row r="39" spans="2:11" s="1" customFormat="1" ht="14.4" customHeight="1">
      <c r="B39" s="53"/>
      <c r="C39" s="54"/>
      <c r="D39" s="54"/>
      <c r="E39" s="54"/>
      <c r="F39" s="54"/>
      <c r="G39" s="54"/>
      <c r="H39" s="54"/>
      <c r="I39" s="124"/>
      <c r="J39" s="54"/>
      <c r="K39" s="55"/>
    </row>
    <row r="43" spans="2:11" s="1" customFormat="1" ht="6.9" customHeight="1">
      <c r="B43" s="56"/>
      <c r="C43" s="57"/>
      <c r="D43" s="57"/>
      <c r="E43" s="57"/>
      <c r="F43" s="57"/>
      <c r="G43" s="57"/>
      <c r="H43" s="57"/>
      <c r="I43" s="125"/>
      <c r="J43" s="57"/>
      <c r="K43" s="126"/>
    </row>
    <row r="44" spans="2:11" s="1" customFormat="1" ht="36.9" customHeight="1">
      <c r="B44" s="40"/>
      <c r="C44" s="29" t="s">
        <v>118</v>
      </c>
      <c r="I44" s="106"/>
      <c r="K44" s="43"/>
    </row>
    <row r="45" spans="2:11" s="1" customFormat="1" ht="6.9" customHeight="1">
      <c r="B45" s="40"/>
      <c r="I45" s="106"/>
      <c r="K45" s="43"/>
    </row>
    <row r="46" spans="2:11" s="1" customFormat="1" ht="14.4" customHeight="1">
      <c r="B46" s="40"/>
      <c r="C46" s="36" t="s">
        <v>18</v>
      </c>
      <c r="I46" s="106"/>
      <c r="K46" s="43"/>
    </row>
    <row r="47" spans="2:11" s="1" customFormat="1" ht="16.5" customHeight="1">
      <c r="B47" s="40"/>
      <c r="E47" s="345" t="str">
        <f>E7</f>
        <v>Rekonstrukce objektu Tyršova 423_14, Trmice_r2019</v>
      </c>
      <c r="F47" s="347"/>
      <c r="G47" s="347"/>
      <c r="H47" s="347"/>
      <c r="I47" s="106"/>
      <c r="K47" s="43"/>
    </row>
    <row r="48" spans="2:11">
      <c r="B48" s="28"/>
      <c r="C48" s="36" t="s">
        <v>113</v>
      </c>
      <c r="K48" s="30"/>
    </row>
    <row r="49" spans="2:47" s="1" customFormat="1" ht="16.5" customHeight="1">
      <c r="B49" s="40"/>
      <c r="E49" s="345" t="s">
        <v>114</v>
      </c>
      <c r="F49" s="343"/>
      <c r="G49" s="343"/>
      <c r="H49" s="343"/>
      <c r="I49" s="106"/>
      <c r="K49" s="43"/>
    </row>
    <row r="50" spans="2:47" s="1" customFormat="1" ht="14.4" customHeight="1">
      <c r="B50" s="40"/>
      <c r="C50" s="36" t="s">
        <v>115</v>
      </c>
      <c r="I50" s="106"/>
      <c r="K50" s="43"/>
    </row>
    <row r="51" spans="2:47" s="1" customFormat="1" ht="17.25" customHeight="1">
      <c r="B51" s="40"/>
      <c r="E51" s="310" t="str">
        <f>E11</f>
        <v>D.1.1 - Architektonicko-stavební řešení</v>
      </c>
      <c r="F51" s="343"/>
      <c r="G51" s="343"/>
      <c r="H51" s="343"/>
      <c r="I51" s="106"/>
      <c r="K51" s="43"/>
    </row>
    <row r="52" spans="2:47" s="1" customFormat="1" ht="6.9" customHeight="1">
      <c r="B52" s="40"/>
      <c r="I52" s="106"/>
      <c r="K52" s="43"/>
    </row>
    <row r="53" spans="2:47" s="1" customFormat="1" ht="18" customHeight="1">
      <c r="B53" s="40"/>
      <c r="C53" s="36" t="s">
        <v>25</v>
      </c>
      <c r="F53" s="34" t="str">
        <f>F14</f>
        <v>Trmice</v>
      </c>
      <c r="I53" s="107" t="s">
        <v>27</v>
      </c>
      <c r="J53" s="62" t="str">
        <f>IF(J14="","",J14)</f>
        <v>7. 11. 2014</v>
      </c>
      <c r="K53" s="43"/>
    </row>
    <row r="54" spans="2:47" s="1" customFormat="1" ht="6.9" customHeight="1">
      <c r="B54" s="40"/>
      <c r="I54" s="106"/>
      <c r="K54" s="43"/>
    </row>
    <row r="55" spans="2:47" s="1" customFormat="1">
      <c r="B55" s="40"/>
      <c r="C55" s="36" t="s">
        <v>31</v>
      </c>
      <c r="F55" s="34" t="str">
        <f>E17</f>
        <v>Městský úřad Trmice</v>
      </c>
      <c r="I55" s="107" t="s">
        <v>38</v>
      </c>
      <c r="J55" s="339" t="str">
        <f>E23</f>
        <v>SPECTA, s.r.o.</v>
      </c>
      <c r="K55" s="43"/>
    </row>
    <row r="56" spans="2:47" s="1" customFormat="1" ht="14.4" customHeight="1">
      <c r="B56" s="40"/>
      <c r="C56" s="36" t="s">
        <v>37</v>
      </c>
      <c r="F56" s="34" t="str">
        <f>IF(E20="","",E20)</f>
        <v>SIM stavby spol s r.o.</v>
      </c>
      <c r="I56" s="106"/>
      <c r="J56" s="346"/>
      <c r="K56" s="43"/>
    </row>
    <row r="57" spans="2:47" s="1" customFormat="1" ht="10.4" customHeight="1">
      <c r="B57" s="40"/>
      <c r="I57" s="106"/>
      <c r="K57" s="43"/>
    </row>
    <row r="58" spans="2:47" s="1" customFormat="1" ht="29.25" customHeight="1">
      <c r="B58" s="40"/>
      <c r="C58" s="127" t="s">
        <v>119</v>
      </c>
      <c r="D58" s="117"/>
      <c r="E58" s="117"/>
      <c r="F58" s="117"/>
      <c r="G58" s="117"/>
      <c r="H58" s="117"/>
      <c r="I58" s="128"/>
      <c r="J58" s="129" t="s">
        <v>120</v>
      </c>
      <c r="K58" s="130"/>
    </row>
    <row r="59" spans="2:47" s="1" customFormat="1" ht="10.4" customHeight="1">
      <c r="B59" s="40"/>
      <c r="I59" s="106"/>
      <c r="K59" s="43"/>
    </row>
    <row r="60" spans="2:47" s="1" customFormat="1" ht="29.25" customHeight="1">
      <c r="B60" s="40"/>
      <c r="C60" s="131" t="s">
        <v>121</v>
      </c>
      <c r="I60" s="106"/>
      <c r="J60" s="74">
        <f>J109</f>
        <v>3026231.7300000004</v>
      </c>
      <c r="K60" s="43"/>
      <c r="AU60" s="24" t="s">
        <v>122</v>
      </c>
    </row>
    <row r="61" spans="2:47" s="8" customFormat="1" ht="24.9" customHeight="1">
      <c r="B61" s="132"/>
      <c r="D61" s="133" t="s">
        <v>155</v>
      </c>
      <c r="E61" s="134"/>
      <c r="F61" s="134"/>
      <c r="G61" s="134"/>
      <c r="H61" s="134"/>
      <c r="I61" s="135"/>
      <c r="J61" s="136">
        <f>J110</f>
        <v>1263997.8</v>
      </c>
      <c r="K61" s="137"/>
    </row>
    <row r="62" spans="2:47" s="9" customFormat="1" ht="20" customHeight="1">
      <c r="B62" s="138"/>
      <c r="D62" s="139" t="s">
        <v>156</v>
      </c>
      <c r="E62" s="140"/>
      <c r="F62" s="140"/>
      <c r="G62" s="140"/>
      <c r="H62" s="140"/>
      <c r="I62" s="141"/>
      <c r="J62" s="142">
        <f>J111</f>
        <v>119969.1</v>
      </c>
      <c r="K62" s="143"/>
    </row>
    <row r="63" spans="2:47" s="9" customFormat="1" ht="20" customHeight="1">
      <c r="B63" s="138"/>
      <c r="D63" s="139" t="s">
        <v>157</v>
      </c>
      <c r="E63" s="140"/>
      <c r="F63" s="140"/>
      <c r="G63" s="140"/>
      <c r="H63" s="140"/>
      <c r="I63" s="141"/>
      <c r="J63" s="142">
        <f>J210</f>
        <v>32490.799999999999</v>
      </c>
      <c r="K63" s="143"/>
    </row>
    <row r="64" spans="2:47" s="9" customFormat="1" ht="20" customHeight="1">
      <c r="B64" s="138"/>
      <c r="D64" s="139" t="s">
        <v>158</v>
      </c>
      <c r="E64" s="140"/>
      <c r="F64" s="140"/>
      <c r="G64" s="140"/>
      <c r="H64" s="140"/>
      <c r="I64" s="141"/>
      <c r="J64" s="142">
        <f>J249</f>
        <v>173366.76</v>
      </c>
      <c r="K64" s="143"/>
    </row>
    <row r="65" spans="2:11" s="9" customFormat="1" ht="20" customHeight="1">
      <c r="B65" s="138"/>
      <c r="D65" s="139" t="s">
        <v>159</v>
      </c>
      <c r="E65" s="140"/>
      <c r="F65" s="140"/>
      <c r="G65" s="140"/>
      <c r="H65" s="140"/>
      <c r="I65" s="141"/>
      <c r="J65" s="142">
        <f>J350</f>
        <v>35442.1</v>
      </c>
      <c r="K65" s="143"/>
    </row>
    <row r="66" spans="2:11" s="9" customFormat="1" ht="20" customHeight="1">
      <c r="B66" s="138"/>
      <c r="D66" s="139" t="s">
        <v>160</v>
      </c>
      <c r="E66" s="140"/>
      <c r="F66" s="140"/>
      <c r="G66" s="140"/>
      <c r="H66" s="140"/>
      <c r="I66" s="141"/>
      <c r="J66" s="142">
        <f>J365</f>
        <v>554953.32000000007</v>
      </c>
      <c r="K66" s="143"/>
    </row>
    <row r="67" spans="2:11" s="9" customFormat="1" ht="20" customHeight="1">
      <c r="B67" s="138"/>
      <c r="D67" s="139" t="s">
        <v>161</v>
      </c>
      <c r="E67" s="140"/>
      <c r="F67" s="140"/>
      <c r="G67" s="140"/>
      <c r="H67" s="140"/>
      <c r="I67" s="141"/>
      <c r="J67" s="142">
        <f>J676</f>
        <v>222807.53999999998</v>
      </c>
      <c r="K67" s="143"/>
    </row>
    <row r="68" spans="2:11" s="9" customFormat="1" ht="20" customHeight="1">
      <c r="B68" s="138"/>
      <c r="D68" s="139" t="s">
        <v>162</v>
      </c>
      <c r="E68" s="140"/>
      <c r="F68" s="140"/>
      <c r="G68" s="140"/>
      <c r="H68" s="140"/>
      <c r="I68" s="141"/>
      <c r="J68" s="142">
        <f>J1065</f>
        <v>93007.93</v>
      </c>
      <c r="K68" s="143"/>
    </row>
    <row r="69" spans="2:11" s="9" customFormat="1" ht="20" customHeight="1">
      <c r="B69" s="138"/>
      <c r="D69" s="139" t="s">
        <v>163</v>
      </c>
      <c r="E69" s="140"/>
      <c r="F69" s="140"/>
      <c r="G69" s="140"/>
      <c r="H69" s="140"/>
      <c r="I69" s="141"/>
      <c r="J69" s="142">
        <f>J1075</f>
        <v>31960.25</v>
      </c>
      <c r="K69" s="143"/>
    </row>
    <row r="70" spans="2:11" s="8" customFormat="1" ht="24.9" customHeight="1">
      <c r="B70" s="132"/>
      <c r="D70" s="133" t="s">
        <v>164</v>
      </c>
      <c r="E70" s="134"/>
      <c r="F70" s="134"/>
      <c r="G70" s="134"/>
      <c r="H70" s="134"/>
      <c r="I70" s="135"/>
      <c r="J70" s="136">
        <f>J1078</f>
        <v>1762233.9300000002</v>
      </c>
      <c r="K70" s="137"/>
    </row>
    <row r="71" spans="2:11" s="9" customFormat="1" ht="20" customHeight="1">
      <c r="B71" s="138"/>
      <c r="D71" s="139" t="s">
        <v>165</v>
      </c>
      <c r="E71" s="140"/>
      <c r="F71" s="140"/>
      <c r="G71" s="140"/>
      <c r="H71" s="140"/>
      <c r="I71" s="141"/>
      <c r="J71" s="142">
        <f>J1079</f>
        <v>151649.47</v>
      </c>
      <c r="K71" s="143"/>
    </row>
    <row r="72" spans="2:11" s="9" customFormat="1" ht="20" customHeight="1">
      <c r="B72" s="138"/>
      <c r="D72" s="139" t="s">
        <v>166</v>
      </c>
      <c r="E72" s="140"/>
      <c r="F72" s="140"/>
      <c r="G72" s="140"/>
      <c r="H72" s="140"/>
      <c r="I72" s="141"/>
      <c r="J72" s="142">
        <f>J1234</f>
        <v>109930.44</v>
      </c>
      <c r="K72" s="143"/>
    </row>
    <row r="73" spans="2:11" s="9" customFormat="1" ht="20" customHeight="1">
      <c r="B73" s="138"/>
      <c r="D73" s="139" t="s">
        <v>167</v>
      </c>
      <c r="E73" s="140"/>
      <c r="F73" s="140"/>
      <c r="G73" s="140"/>
      <c r="H73" s="140"/>
      <c r="I73" s="141"/>
      <c r="J73" s="142">
        <f>J1313</f>
        <v>6310</v>
      </c>
      <c r="K73" s="143"/>
    </row>
    <row r="74" spans="2:11" s="9" customFormat="1" ht="20" customHeight="1">
      <c r="B74" s="138"/>
      <c r="D74" s="139" t="s">
        <v>168</v>
      </c>
      <c r="E74" s="140"/>
      <c r="F74" s="140"/>
      <c r="G74" s="140"/>
      <c r="H74" s="140"/>
      <c r="I74" s="141"/>
      <c r="J74" s="142">
        <f>J1356</f>
        <v>425000</v>
      </c>
      <c r="K74" s="143"/>
    </row>
    <row r="75" spans="2:11" s="9" customFormat="1" ht="20" customHeight="1">
      <c r="B75" s="138"/>
      <c r="D75" s="139" t="s">
        <v>169</v>
      </c>
      <c r="E75" s="140"/>
      <c r="F75" s="140"/>
      <c r="G75" s="140"/>
      <c r="H75" s="140"/>
      <c r="I75" s="141"/>
      <c r="J75" s="142">
        <f>J1376</f>
        <v>24908.05</v>
      </c>
      <c r="K75" s="143"/>
    </row>
    <row r="76" spans="2:11" s="9" customFormat="1" ht="20" customHeight="1">
      <c r="B76" s="138"/>
      <c r="D76" s="139" t="s">
        <v>170</v>
      </c>
      <c r="E76" s="140"/>
      <c r="F76" s="140"/>
      <c r="G76" s="140"/>
      <c r="H76" s="140"/>
      <c r="I76" s="141"/>
      <c r="J76" s="142">
        <f>J1473</f>
        <v>316174.55</v>
      </c>
      <c r="K76" s="143"/>
    </row>
    <row r="77" spans="2:11" s="9" customFormat="1" ht="20" customHeight="1">
      <c r="B77" s="138"/>
      <c r="D77" s="139" t="s">
        <v>171</v>
      </c>
      <c r="E77" s="140"/>
      <c r="F77" s="140"/>
      <c r="G77" s="140"/>
      <c r="H77" s="140"/>
      <c r="I77" s="141"/>
      <c r="J77" s="142">
        <f>J1612</f>
        <v>10950</v>
      </c>
      <c r="K77" s="143"/>
    </row>
    <row r="78" spans="2:11" s="9" customFormat="1" ht="20" customHeight="1">
      <c r="B78" s="138"/>
      <c r="D78" s="139" t="s">
        <v>172</v>
      </c>
      <c r="E78" s="140"/>
      <c r="F78" s="140"/>
      <c r="G78" s="140"/>
      <c r="H78" s="140"/>
      <c r="I78" s="141"/>
      <c r="J78" s="142">
        <f>J1645</f>
        <v>945</v>
      </c>
      <c r="K78" s="143"/>
    </row>
    <row r="79" spans="2:11" s="9" customFormat="1" ht="20" customHeight="1">
      <c r="B79" s="138"/>
      <c r="D79" s="139" t="s">
        <v>173</v>
      </c>
      <c r="E79" s="140"/>
      <c r="F79" s="140"/>
      <c r="G79" s="140"/>
      <c r="H79" s="140"/>
      <c r="I79" s="141"/>
      <c r="J79" s="142">
        <f>J1652</f>
        <v>222672</v>
      </c>
      <c r="K79" s="143"/>
    </row>
    <row r="80" spans="2:11" s="9" customFormat="1" ht="20" customHeight="1">
      <c r="B80" s="138"/>
      <c r="D80" s="139" t="s">
        <v>174</v>
      </c>
      <c r="E80" s="140"/>
      <c r="F80" s="140"/>
      <c r="G80" s="140"/>
      <c r="H80" s="140"/>
      <c r="I80" s="141"/>
      <c r="J80" s="142">
        <f>J1746</f>
        <v>44918.559999999998</v>
      </c>
      <c r="K80" s="143"/>
    </row>
    <row r="81" spans="2:12" s="9" customFormat="1" ht="20" customHeight="1">
      <c r="B81" s="138"/>
      <c r="D81" s="139" t="s">
        <v>175</v>
      </c>
      <c r="E81" s="140"/>
      <c r="F81" s="140"/>
      <c r="G81" s="140"/>
      <c r="H81" s="140"/>
      <c r="I81" s="141"/>
      <c r="J81" s="142">
        <f>J1776</f>
        <v>108097.47</v>
      </c>
      <c r="K81" s="143"/>
    </row>
    <row r="82" spans="2:12" s="9" customFormat="1" ht="20" customHeight="1">
      <c r="B82" s="138"/>
      <c r="D82" s="139" t="s">
        <v>176</v>
      </c>
      <c r="E82" s="140"/>
      <c r="F82" s="140"/>
      <c r="G82" s="140"/>
      <c r="H82" s="140"/>
      <c r="I82" s="141"/>
      <c r="J82" s="142">
        <f>J1883</f>
        <v>4789.2</v>
      </c>
      <c r="K82" s="143"/>
    </row>
    <row r="83" spans="2:12" s="9" customFormat="1" ht="20" customHeight="1">
      <c r="B83" s="138"/>
      <c r="D83" s="139" t="s">
        <v>177</v>
      </c>
      <c r="E83" s="140"/>
      <c r="F83" s="140"/>
      <c r="G83" s="140"/>
      <c r="H83" s="140"/>
      <c r="I83" s="141"/>
      <c r="J83" s="142">
        <f>J1892</f>
        <v>127253.26</v>
      </c>
      <c r="K83" s="143"/>
    </row>
    <row r="84" spans="2:12" s="9" customFormat="1" ht="20" customHeight="1">
      <c r="B84" s="138"/>
      <c r="D84" s="139" t="s">
        <v>178</v>
      </c>
      <c r="E84" s="140"/>
      <c r="F84" s="140"/>
      <c r="G84" s="140"/>
      <c r="H84" s="140"/>
      <c r="I84" s="141"/>
      <c r="J84" s="142">
        <f>J2006</f>
        <v>5863.3</v>
      </c>
      <c r="K84" s="143"/>
    </row>
    <row r="85" spans="2:12" s="9" customFormat="1" ht="20" customHeight="1">
      <c r="B85" s="138"/>
      <c r="D85" s="139" t="s">
        <v>179</v>
      </c>
      <c r="E85" s="140"/>
      <c r="F85" s="140"/>
      <c r="G85" s="140"/>
      <c r="H85" s="140"/>
      <c r="I85" s="141"/>
      <c r="J85" s="142">
        <f>J2017</f>
        <v>107829.02</v>
      </c>
      <c r="K85" s="143"/>
    </row>
    <row r="86" spans="2:12" s="9" customFormat="1" ht="20" customHeight="1">
      <c r="B86" s="138"/>
      <c r="D86" s="139" t="s">
        <v>180</v>
      </c>
      <c r="E86" s="140"/>
      <c r="F86" s="140"/>
      <c r="G86" s="140"/>
      <c r="H86" s="140"/>
      <c r="I86" s="141"/>
      <c r="J86" s="142">
        <f>J2106</f>
        <v>9555</v>
      </c>
      <c r="K86" s="143"/>
    </row>
    <row r="87" spans="2:12" s="9" customFormat="1" ht="20" customHeight="1">
      <c r="B87" s="138"/>
      <c r="D87" s="139" t="s">
        <v>181</v>
      </c>
      <c r="E87" s="140"/>
      <c r="F87" s="140"/>
      <c r="G87" s="140"/>
      <c r="H87" s="140"/>
      <c r="I87" s="141"/>
      <c r="J87" s="142">
        <f>J2117</f>
        <v>85388.609999999986</v>
      </c>
      <c r="K87" s="143"/>
    </row>
    <row r="88" spans="2:12" s="1" customFormat="1" ht="21.75" customHeight="1">
      <c r="B88" s="40"/>
      <c r="I88" s="106"/>
      <c r="K88" s="43"/>
    </row>
    <row r="89" spans="2:12" s="1" customFormat="1" ht="6.9" customHeight="1">
      <c r="B89" s="53"/>
      <c r="C89" s="54"/>
      <c r="D89" s="54"/>
      <c r="E89" s="54"/>
      <c r="F89" s="54"/>
      <c r="G89" s="54"/>
      <c r="H89" s="54"/>
      <c r="I89" s="124"/>
      <c r="J89" s="54"/>
      <c r="K89" s="55"/>
    </row>
    <row r="93" spans="2:12" s="1" customFormat="1" ht="6.9" customHeight="1">
      <c r="B93" s="56"/>
      <c r="C93" s="57"/>
      <c r="D93" s="57"/>
      <c r="E93" s="57"/>
      <c r="F93" s="57"/>
      <c r="G93" s="57"/>
      <c r="H93" s="57"/>
      <c r="I93" s="125"/>
      <c r="J93" s="57"/>
      <c r="K93" s="57"/>
      <c r="L93" s="40"/>
    </row>
    <row r="94" spans="2:12" s="1" customFormat="1" ht="36.9" customHeight="1">
      <c r="B94" s="40"/>
      <c r="C94" s="29" t="s">
        <v>125</v>
      </c>
      <c r="I94" s="106"/>
      <c r="L94" s="40"/>
    </row>
    <row r="95" spans="2:12" s="1" customFormat="1" ht="6.9" customHeight="1">
      <c r="B95" s="40"/>
      <c r="I95" s="106"/>
      <c r="L95" s="40"/>
    </row>
    <row r="96" spans="2:12" s="1" customFormat="1" ht="14.4" customHeight="1">
      <c r="B96" s="40"/>
      <c r="C96" s="36" t="s">
        <v>18</v>
      </c>
      <c r="I96" s="106"/>
      <c r="L96" s="40"/>
    </row>
    <row r="97" spans="2:65" s="1" customFormat="1" ht="16.5" customHeight="1">
      <c r="B97" s="40"/>
      <c r="E97" s="345" t="str">
        <f>E7</f>
        <v>Rekonstrukce objektu Tyršova 423_14, Trmice_r2019</v>
      </c>
      <c r="F97" s="347"/>
      <c r="G97" s="347"/>
      <c r="H97" s="347"/>
      <c r="I97" s="106"/>
      <c r="L97" s="40"/>
    </row>
    <row r="98" spans="2:65">
      <c r="B98" s="28"/>
      <c r="C98" s="36" t="s">
        <v>113</v>
      </c>
      <c r="L98" s="28"/>
    </row>
    <row r="99" spans="2:65" s="1" customFormat="1" ht="16.5" customHeight="1">
      <c r="B99" s="40"/>
      <c r="E99" s="345" t="s">
        <v>114</v>
      </c>
      <c r="F99" s="343"/>
      <c r="G99" s="343"/>
      <c r="H99" s="343"/>
      <c r="I99" s="106"/>
      <c r="L99" s="40"/>
    </row>
    <row r="100" spans="2:65" s="1" customFormat="1" ht="14.4" customHeight="1">
      <c r="B100" s="40"/>
      <c r="C100" s="36" t="s">
        <v>115</v>
      </c>
      <c r="I100" s="106"/>
      <c r="L100" s="40"/>
    </row>
    <row r="101" spans="2:65" s="1" customFormat="1" ht="17.25" customHeight="1">
      <c r="B101" s="40"/>
      <c r="E101" s="310" t="str">
        <f>E11</f>
        <v>D.1.1 - Architektonicko-stavební řešení</v>
      </c>
      <c r="F101" s="343"/>
      <c r="G101" s="343"/>
      <c r="H101" s="343"/>
      <c r="I101" s="106"/>
      <c r="L101" s="40"/>
    </row>
    <row r="102" spans="2:65" s="1" customFormat="1" ht="6.9" customHeight="1">
      <c r="B102" s="40"/>
      <c r="I102" s="106"/>
      <c r="L102" s="40"/>
    </row>
    <row r="103" spans="2:65" s="1" customFormat="1" ht="18" customHeight="1">
      <c r="B103" s="40"/>
      <c r="C103" s="36" t="s">
        <v>25</v>
      </c>
      <c r="F103" s="34" t="str">
        <f>F14</f>
        <v>Trmice</v>
      </c>
      <c r="I103" s="107" t="s">
        <v>27</v>
      </c>
      <c r="J103" s="62" t="str">
        <f>IF(J14="","",J14)</f>
        <v>7. 11. 2014</v>
      </c>
      <c r="L103" s="40"/>
    </row>
    <row r="104" spans="2:65" s="1" customFormat="1" ht="6.9" customHeight="1">
      <c r="B104" s="40"/>
      <c r="I104" s="106"/>
      <c r="L104" s="40"/>
    </row>
    <row r="105" spans="2:65" s="1" customFormat="1">
      <c r="B105" s="40"/>
      <c r="C105" s="36" t="s">
        <v>31</v>
      </c>
      <c r="F105" s="34" t="str">
        <f>E17</f>
        <v>Městský úřad Trmice</v>
      </c>
      <c r="I105" s="107" t="s">
        <v>38</v>
      </c>
      <c r="J105" s="34" t="str">
        <f>E23</f>
        <v>SPECTA, s.r.o.</v>
      </c>
      <c r="L105" s="40"/>
    </row>
    <row r="106" spans="2:65" s="1" customFormat="1" ht="14.4" customHeight="1">
      <c r="B106" s="40"/>
      <c r="C106" s="36" t="s">
        <v>37</v>
      </c>
      <c r="F106" s="34" t="str">
        <f>IF(E20="","",E20)</f>
        <v>SIM stavby spol s r.o.</v>
      </c>
      <c r="I106" s="106"/>
      <c r="L106" s="40"/>
    </row>
    <row r="107" spans="2:65" s="1" customFormat="1" ht="10.4" customHeight="1">
      <c r="B107" s="40"/>
      <c r="I107" s="106"/>
      <c r="L107" s="40"/>
    </row>
    <row r="108" spans="2:65" s="10" customFormat="1" ht="29.25" customHeight="1">
      <c r="B108" s="144"/>
      <c r="C108" s="145" t="s">
        <v>126</v>
      </c>
      <c r="D108" s="146" t="s">
        <v>64</v>
      </c>
      <c r="E108" s="146" t="s">
        <v>60</v>
      </c>
      <c r="F108" s="146" t="s">
        <v>127</v>
      </c>
      <c r="G108" s="146" t="s">
        <v>128</v>
      </c>
      <c r="H108" s="146" t="s">
        <v>129</v>
      </c>
      <c r="I108" s="147" t="s">
        <v>130</v>
      </c>
      <c r="J108" s="146" t="s">
        <v>120</v>
      </c>
      <c r="K108" s="148" t="s">
        <v>131</v>
      </c>
      <c r="L108" s="144"/>
      <c r="M108" s="68" t="s">
        <v>132</v>
      </c>
      <c r="N108" s="69" t="s">
        <v>49</v>
      </c>
      <c r="O108" s="69" t="s">
        <v>133</v>
      </c>
      <c r="P108" s="69" t="s">
        <v>134</v>
      </c>
      <c r="Q108" s="69" t="s">
        <v>135</v>
      </c>
      <c r="R108" s="69" t="s">
        <v>136</v>
      </c>
      <c r="S108" s="69" t="s">
        <v>137</v>
      </c>
      <c r="T108" s="70" t="s">
        <v>138</v>
      </c>
    </row>
    <row r="109" spans="2:65" s="1" customFormat="1" ht="29.25" customHeight="1">
      <c r="B109" s="40"/>
      <c r="C109" s="72" t="s">
        <v>121</v>
      </c>
      <c r="I109" s="106"/>
      <c r="J109" s="149">
        <f>BK109</f>
        <v>3026231.7300000004</v>
      </c>
      <c r="L109" s="40"/>
      <c r="M109" s="71"/>
      <c r="N109" s="63"/>
      <c r="O109" s="63"/>
      <c r="P109" s="150">
        <f>P110+P1078</f>
        <v>0</v>
      </c>
      <c r="Q109" s="63"/>
      <c r="R109" s="150">
        <f>R110+R1078</f>
        <v>157.5725046</v>
      </c>
      <c r="S109" s="63"/>
      <c r="T109" s="151">
        <f>T110+T1078</f>
        <v>126.02718089</v>
      </c>
      <c r="AT109" s="24" t="s">
        <v>78</v>
      </c>
      <c r="AU109" s="24" t="s">
        <v>122</v>
      </c>
      <c r="BK109" s="152">
        <f>BK110+BK1078</f>
        <v>3026231.7300000004</v>
      </c>
    </row>
    <row r="110" spans="2:65" s="11" customFormat="1" ht="37.4" customHeight="1">
      <c r="B110" s="153"/>
      <c r="D110" s="154" t="s">
        <v>78</v>
      </c>
      <c r="E110" s="155" t="s">
        <v>182</v>
      </c>
      <c r="F110" s="155" t="s">
        <v>183</v>
      </c>
      <c r="I110" s="156"/>
      <c r="J110" s="157">
        <f>BK110</f>
        <v>1263997.8</v>
      </c>
      <c r="L110" s="153"/>
      <c r="M110" s="158"/>
      <c r="P110" s="159">
        <f>P111+P210+P249+P350+P365+P676+P1065+P1075</f>
        <v>0</v>
      </c>
      <c r="R110" s="159">
        <f>R111+R210+R249+R350+R365+R676+R1065+R1075</f>
        <v>135.46307371</v>
      </c>
      <c r="T110" s="160">
        <f>T111+T210+T249+T350+T365+T676+T1065+T1075</f>
        <v>108.863434</v>
      </c>
      <c r="AR110" s="154" t="s">
        <v>24</v>
      </c>
      <c r="AT110" s="161" t="s">
        <v>78</v>
      </c>
      <c r="AU110" s="161" t="s">
        <v>79</v>
      </c>
      <c r="AY110" s="154" t="s">
        <v>142</v>
      </c>
      <c r="BK110" s="162">
        <f>BK111+BK210+BK249+BK350+BK365+BK676+BK1065+BK1075</f>
        <v>1263997.8</v>
      </c>
    </row>
    <row r="111" spans="2:65" s="11" customFormat="1" ht="20" customHeight="1">
      <c r="B111" s="153"/>
      <c r="D111" s="154" t="s">
        <v>78</v>
      </c>
      <c r="E111" s="163" t="s">
        <v>104</v>
      </c>
      <c r="F111" s="163" t="s">
        <v>184</v>
      </c>
      <c r="I111" s="156"/>
      <c r="J111" s="164">
        <f>BK111</f>
        <v>119969.1</v>
      </c>
      <c r="L111" s="153"/>
      <c r="M111" s="158"/>
      <c r="P111" s="159">
        <f>SUM(P112:P209)</f>
        <v>0</v>
      </c>
      <c r="R111" s="159">
        <f>SUM(R112:R209)</f>
        <v>16.591726199999997</v>
      </c>
      <c r="T111" s="160">
        <f>SUM(T112:T209)</f>
        <v>0</v>
      </c>
      <c r="AR111" s="154" t="s">
        <v>24</v>
      </c>
      <c r="AT111" s="161" t="s">
        <v>78</v>
      </c>
      <c r="AU111" s="161" t="s">
        <v>24</v>
      </c>
      <c r="AY111" s="154" t="s">
        <v>142</v>
      </c>
      <c r="BK111" s="162">
        <f>SUM(BK112:BK209)</f>
        <v>119969.1</v>
      </c>
    </row>
    <row r="112" spans="2:65" s="1" customFormat="1" ht="25.5" customHeight="1">
      <c r="B112" s="40"/>
      <c r="C112" s="165" t="s">
        <v>24</v>
      </c>
      <c r="D112" s="165" t="s">
        <v>145</v>
      </c>
      <c r="E112" s="166" t="s">
        <v>185</v>
      </c>
      <c r="F112" s="167" t="s">
        <v>186</v>
      </c>
      <c r="G112" s="168" t="s">
        <v>187</v>
      </c>
      <c r="H112" s="169">
        <v>16</v>
      </c>
      <c r="I112" s="170">
        <v>690</v>
      </c>
      <c r="J112" s="171">
        <f>ROUND(I112*H112,2)</f>
        <v>11040</v>
      </c>
      <c r="K112" s="167" t="s">
        <v>149</v>
      </c>
      <c r="L112" s="40"/>
      <c r="M112" s="172" t="s">
        <v>22</v>
      </c>
      <c r="N112" s="173" t="s">
        <v>51</v>
      </c>
      <c r="P112" s="174">
        <f>O112*H112</f>
        <v>0</v>
      </c>
      <c r="Q112" s="174">
        <v>2.6839999999999999E-2</v>
      </c>
      <c r="R112" s="174">
        <f>Q112*H112</f>
        <v>0.42943999999999999</v>
      </c>
      <c r="S112" s="174">
        <v>0</v>
      </c>
      <c r="T112" s="175">
        <f>S112*H112</f>
        <v>0</v>
      </c>
      <c r="AR112" s="24" t="s">
        <v>188</v>
      </c>
      <c r="AT112" s="24" t="s">
        <v>145</v>
      </c>
      <c r="AU112" s="24" t="s">
        <v>90</v>
      </c>
      <c r="AY112" s="24" t="s">
        <v>142</v>
      </c>
      <c r="BE112" s="176">
        <f>IF(N112="základní",J112,0)</f>
        <v>0</v>
      </c>
      <c r="BF112" s="176">
        <f>IF(N112="snížená",J112,0)</f>
        <v>11040</v>
      </c>
      <c r="BG112" s="176">
        <f>IF(N112="zákl. přenesená",J112,0)</f>
        <v>0</v>
      </c>
      <c r="BH112" s="176">
        <f>IF(N112="sníž. přenesená",J112,0)</f>
        <v>0</v>
      </c>
      <c r="BI112" s="176">
        <f>IF(N112="nulová",J112,0)</f>
        <v>0</v>
      </c>
      <c r="BJ112" s="24" t="s">
        <v>90</v>
      </c>
      <c r="BK112" s="176">
        <f>ROUND(I112*H112,2)</f>
        <v>11040</v>
      </c>
      <c r="BL112" s="24" t="s">
        <v>188</v>
      </c>
      <c r="BM112" s="24" t="s">
        <v>189</v>
      </c>
    </row>
    <row r="113" spans="2:51" s="1" customFormat="1" ht="28.5">
      <c r="B113" s="40"/>
      <c r="D113" s="177" t="s">
        <v>190</v>
      </c>
      <c r="F113" s="178" t="s">
        <v>191</v>
      </c>
      <c r="I113" s="106"/>
      <c r="L113" s="40"/>
      <c r="M113" s="182"/>
      <c r="T113" s="65"/>
      <c r="AT113" s="24" t="s">
        <v>190</v>
      </c>
      <c r="AU113" s="24" t="s">
        <v>90</v>
      </c>
    </row>
    <row r="114" spans="2:51" s="12" customFormat="1">
      <c r="B114" s="183"/>
      <c r="D114" s="177" t="s">
        <v>192</v>
      </c>
      <c r="E114" s="184" t="s">
        <v>22</v>
      </c>
      <c r="F114" s="185" t="s">
        <v>193</v>
      </c>
      <c r="H114" s="184" t="s">
        <v>22</v>
      </c>
      <c r="I114" s="186"/>
      <c r="L114" s="183"/>
      <c r="M114" s="187"/>
      <c r="T114" s="188"/>
      <c r="AT114" s="184" t="s">
        <v>192</v>
      </c>
      <c r="AU114" s="184" t="s">
        <v>90</v>
      </c>
      <c r="AV114" s="12" t="s">
        <v>24</v>
      </c>
      <c r="AW114" s="12" t="s">
        <v>42</v>
      </c>
      <c r="AX114" s="12" t="s">
        <v>79</v>
      </c>
      <c r="AY114" s="184" t="s">
        <v>142</v>
      </c>
    </row>
    <row r="115" spans="2:51" s="12" customFormat="1">
      <c r="B115" s="183"/>
      <c r="D115" s="177" t="s">
        <v>192</v>
      </c>
      <c r="E115" s="184" t="s">
        <v>22</v>
      </c>
      <c r="F115" s="185" t="s">
        <v>194</v>
      </c>
      <c r="H115" s="184" t="s">
        <v>22</v>
      </c>
      <c r="I115" s="186"/>
      <c r="L115" s="183"/>
      <c r="M115" s="187"/>
      <c r="T115" s="188"/>
      <c r="AT115" s="184" t="s">
        <v>192</v>
      </c>
      <c r="AU115" s="184" t="s">
        <v>90</v>
      </c>
      <c r="AV115" s="12" t="s">
        <v>24</v>
      </c>
      <c r="AW115" s="12" t="s">
        <v>42</v>
      </c>
      <c r="AX115" s="12" t="s">
        <v>79</v>
      </c>
      <c r="AY115" s="184" t="s">
        <v>142</v>
      </c>
    </row>
    <row r="116" spans="2:51" s="13" customFormat="1">
      <c r="B116" s="189"/>
      <c r="D116" s="177" t="s">
        <v>192</v>
      </c>
      <c r="E116" s="190" t="s">
        <v>22</v>
      </c>
      <c r="F116" s="191" t="s">
        <v>195</v>
      </c>
      <c r="H116" s="192">
        <v>2</v>
      </c>
      <c r="I116" s="193"/>
      <c r="L116" s="189"/>
      <c r="M116" s="194"/>
      <c r="T116" s="195"/>
      <c r="AT116" s="190" t="s">
        <v>192</v>
      </c>
      <c r="AU116" s="190" t="s">
        <v>90</v>
      </c>
      <c r="AV116" s="13" t="s">
        <v>90</v>
      </c>
      <c r="AW116" s="13" t="s">
        <v>42</v>
      </c>
      <c r="AX116" s="13" t="s">
        <v>79</v>
      </c>
      <c r="AY116" s="190" t="s">
        <v>142</v>
      </c>
    </row>
    <row r="117" spans="2:51" s="13" customFormat="1">
      <c r="B117" s="189"/>
      <c r="D117" s="177" t="s">
        <v>192</v>
      </c>
      <c r="E117" s="190" t="s">
        <v>22</v>
      </c>
      <c r="F117" s="191" t="s">
        <v>196</v>
      </c>
      <c r="H117" s="192">
        <v>2</v>
      </c>
      <c r="I117" s="193"/>
      <c r="L117" s="189"/>
      <c r="M117" s="194"/>
      <c r="T117" s="195"/>
      <c r="AT117" s="190" t="s">
        <v>192</v>
      </c>
      <c r="AU117" s="190" t="s">
        <v>90</v>
      </c>
      <c r="AV117" s="13" t="s">
        <v>90</v>
      </c>
      <c r="AW117" s="13" t="s">
        <v>42</v>
      </c>
      <c r="AX117" s="13" t="s">
        <v>79</v>
      </c>
      <c r="AY117" s="190" t="s">
        <v>142</v>
      </c>
    </row>
    <row r="118" spans="2:51" s="13" customFormat="1">
      <c r="B118" s="189"/>
      <c r="D118" s="177" t="s">
        <v>192</v>
      </c>
      <c r="E118" s="190" t="s">
        <v>22</v>
      </c>
      <c r="F118" s="191" t="s">
        <v>197</v>
      </c>
      <c r="H118" s="192">
        <v>1</v>
      </c>
      <c r="I118" s="193"/>
      <c r="L118" s="189"/>
      <c r="M118" s="194"/>
      <c r="T118" s="195"/>
      <c r="AT118" s="190" t="s">
        <v>192</v>
      </c>
      <c r="AU118" s="190" t="s">
        <v>90</v>
      </c>
      <c r="AV118" s="13" t="s">
        <v>90</v>
      </c>
      <c r="AW118" s="13" t="s">
        <v>42</v>
      </c>
      <c r="AX118" s="13" t="s">
        <v>79</v>
      </c>
      <c r="AY118" s="190" t="s">
        <v>142</v>
      </c>
    </row>
    <row r="119" spans="2:51" s="14" customFormat="1">
      <c r="B119" s="196"/>
      <c r="D119" s="177" t="s">
        <v>192</v>
      </c>
      <c r="E119" s="197" t="s">
        <v>22</v>
      </c>
      <c r="F119" s="198" t="s">
        <v>198</v>
      </c>
      <c r="H119" s="199">
        <v>5</v>
      </c>
      <c r="I119" s="200"/>
      <c r="L119" s="196"/>
      <c r="M119" s="201"/>
      <c r="T119" s="202"/>
      <c r="AT119" s="197" t="s">
        <v>192</v>
      </c>
      <c r="AU119" s="197" t="s">
        <v>90</v>
      </c>
      <c r="AV119" s="14" t="s">
        <v>104</v>
      </c>
      <c r="AW119" s="14" t="s">
        <v>42</v>
      </c>
      <c r="AX119" s="14" t="s">
        <v>79</v>
      </c>
      <c r="AY119" s="197" t="s">
        <v>142</v>
      </c>
    </row>
    <row r="120" spans="2:51" s="12" customFormat="1">
      <c r="B120" s="183"/>
      <c r="D120" s="177" t="s">
        <v>192</v>
      </c>
      <c r="E120" s="184" t="s">
        <v>22</v>
      </c>
      <c r="F120" s="185" t="s">
        <v>199</v>
      </c>
      <c r="H120" s="184" t="s">
        <v>22</v>
      </c>
      <c r="I120" s="186"/>
      <c r="L120" s="183"/>
      <c r="M120" s="187"/>
      <c r="T120" s="188"/>
      <c r="AT120" s="184" t="s">
        <v>192</v>
      </c>
      <c r="AU120" s="184" t="s">
        <v>90</v>
      </c>
      <c r="AV120" s="12" t="s">
        <v>24</v>
      </c>
      <c r="AW120" s="12" t="s">
        <v>42</v>
      </c>
      <c r="AX120" s="12" t="s">
        <v>79</v>
      </c>
      <c r="AY120" s="184" t="s">
        <v>142</v>
      </c>
    </row>
    <row r="121" spans="2:51" s="13" customFormat="1">
      <c r="B121" s="189"/>
      <c r="D121" s="177" t="s">
        <v>192</v>
      </c>
      <c r="E121" s="190" t="s">
        <v>22</v>
      </c>
      <c r="F121" s="191" t="s">
        <v>195</v>
      </c>
      <c r="H121" s="192">
        <v>2</v>
      </c>
      <c r="I121" s="193"/>
      <c r="L121" s="189"/>
      <c r="M121" s="194"/>
      <c r="T121" s="195"/>
      <c r="AT121" s="190" t="s">
        <v>192</v>
      </c>
      <c r="AU121" s="190" t="s">
        <v>90</v>
      </c>
      <c r="AV121" s="13" t="s">
        <v>90</v>
      </c>
      <c r="AW121" s="13" t="s">
        <v>42</v>
      </c>
      <c r="AX121" s="13" t="s">
        <v>79</v>
      </c>
      <c r="AY121" s="190" t="s">
        <v>142</v>
      </c>
    </row>
    <row r="122" spans="2:51" s="13" customFormat="1">
      <c r="B122" s="189"/>
      <c r="D122" s="177" t="s">
        <v>192</v>
      </c>
      <c r="E122" s="190" t="s">
        <v>22</v>
      </c>
      <c r="F122" s="191" t="s">
        <v>196</v>
      </c>
      <c r="H122" s="192">
        <v>2</v>
      </c>
      <c r="I122" s="193"/>
      <c r="L122" s="189"/>
      <c r="M122" s="194"/>
      <c r="T122" s="195"/>
      <c r="AT122" s="190" t="s">
        <v>192</v>
      </c>
      <c r="AU122" s="190" t="s">
        <v>90</v>
      </c>
      <c r="AV122" s="13" t="s">
        <v>90</v>
      </c>
      <c r="AW122" s="13" t="s">
        <v>42</v>
      </c>
      <c r="AX122" s="13" t="s">
        <v>79</v>
      </c>
      <c r="AY122" s="190" t="s">
        <v>142</v>
      </c>
    </row>
    <row r="123" spans="2:51" s="14" customFormat="1">
      <c r="B123" s="196"/>
      <c r="D123" s="177" t="s">
        <v>192</v>
      </c>
      <c r="E123" s="197" t="s">
        <v>22</v>
      </c>
      <c r="F123" s="198" t="s">
        <v>198</v>
      </c>
      <c r="H123" s="199">
        <v>4</v>
      </c>
      <c r="I123" s="200"/>
      <c r="L123" s="196"/>
      <c r="M123" s="201"/>
      <c r="T123" s="202"/>
      <c r="AT123" s="197" t="s">
        <v>192</v>
      </c>
      <c r="AU123" s="197" t="s">
        <v>90</v>
      </c>
      <c r="AV123" s="14" t="s">
        <v>104</v>
      </c>
      <c r="AW123" s="14" t="s">
        <v>42</v>
      </c>
      <c r="AX123" s="14" t="s">
        <v>79</v>
      </c>
      <c r="AY123" s="197" t="s">
        <v>142</v>
      </c>
    </row>
    <row r="124" spans="2:51" s="12" customFormat="1">
      <c r="B124" s="183"/>
      <c r="D124" s="177" t="s">
        <v>192</v>
      </c>
      <c r="E124" s="184" t="s">
        <v>22</v>
      </c>
      <c r="F124" s="185" t="s">
        <v>200</v>
      </c>
      <c r="H124" s="184" t="s">
        <v>22</v>
      </c>
      <c r="I124" s="186"/>
      <c r="L124" s="183"/>
      <c r="M124" s="187"/>
      <c r="T124" s="188"/>
      <c r="AT124" s="184" t="s">
        <v>192</v>
      </c>
      <c r="AU124" s="184" t="s">
        <v>90</v>
      </c>
      <c r="AV124" s="12" t="s">
        <v>24</v>
      </c>
      <c r="AW124" s="12" t="s">
        <v>42</v>
      </c>
      <c r="AX124" s="12" t="s">
        <v>79</v>
      </c>
      <c r="AY124" s="184" t="s">
        <v>142</v>
      </c>
    </row>
    <row r="125" spans="2:51" s="13" customFormat="1">
      <c r="B125" s="189"/>
      <c r="D125" s="177" t="s">
        <v>192</v>
      </c>
      <c r="E125" s="190" t="s">
        <v>22</v>
      </c>
      <c r="F125" s="191" t="s">
        <v>195</v>
      </c>
      <c r="H125" s="192">
        <v>2</v>
      </c>
      <c r="I125" s="193"/>
      <c r="L125" s="189"/>
      <c r="M125" s="194"/>
      <c r="T125" s="195"/>
      <c r="AT125" s="190" t="s">
        <v>192</v>
      </c>
      <c r="AU125" s="190" t="s">
        <v>90</v>
      </c>
      <c r="AV125" s="13" t="s">
        <v>90</v>
      </c>
      <c r="AW125" s="13" t="s">
        <v>42</v>
      </c>
      <c r="AX125" s="13" t="s">
        <v>79</v>
      </c>
      <c r="AY125" s="190" t="s">
        <v>142</v>
      </c>
    </row>
    <row r="126" spans="2:51" s="13" customFormat="1">
      <c r="B126" s="189"/>
      <c r="D126" s="177" t="s">
        <v>192</v>
      </c>
      <c r="E126" s="190" t="s">
        <v>22</v>
      </c>
      <c r="F126" s="191" t="s">
        <v>196</v>
      </c>
      <c r="H126" s="192">
        <v>2</v>
      </c>
      <c r="I126" s="193"/>
      <c r="L126" s="189"/>
      <c r="M126" s="194"/>
      <c r="T126" s="195"/>
      <c r="AT126" s="190" t="s">
        <v>192</v>
      </c>
      <c r="AU126" s="190" t="s">
        <v>90</v>
      </c>
      <c r="AV126" s="13" t="s">
        <v>90</v>
      </c>
      <c r="AW126" s="13" t="s">
        <v>42</v>
      </c>
      <c r="AX126" s="13" t="s">
        <v>79</v>
      </c>
      <c r="AY126" s="190" t="s">
        <v>142</v>
      </c>
    </row>
    <row r="127" spans="2:51" s="14" customFormat="1">
      <c r="B127" s="196"/>
      <c r="D127" s="177" t="s">
        <v>192</v>
      </c>
      <c r="E127" s="197" t="s">
        <v>22</v>
      </c>
      <c r="F127" s="198" t="s">
        <v>198</v>
      </c>
      <c r="H127" s="199">
        <v>4</v>
      </c>
      <c r="I127" s="200"/>
      <c r="L127" s="196"/>
      <c r="M127" s="201"/>
      <c r="T127" s="202"/>
      <c r="AT127" s="197" t="s">
        <v>192</v>
      </c>
      <c r="AU127" s="197" t="s">
        <v>90</v>
      </c>
      <c r="AV127" s="14" t="s">
        <v>104</v>
      </c>
      <c r="AW127" s="14" t="s">
        <v>42</v>
      </c>
      <c r="AX127" s="14" t="s">
        <v>79</v>
      </c>
      <c r="AY127" s="197" t="s">
        <v>142</v>
      </c>
    </row>
    <row r="128" spans="2:51" s="12" customFormat="1">
      <c r="B128" s="183"/>
      <c r="D128" s="177" t="s">
        <v>192</v>
      </c>
      <c r="E128" s="184" t="s">
        <v>22</v>
      </c>
      <c r="F128" s="185" t="s">
        <v>201</v>
      </c>
      <c r="H128" s="184" t="s">
        <v>22</v>
      </c>
      <c r="I128" s="186"/>
      <c r="L128" s="183"/>
      <c r="M128" s="187"/>
      <c r="T128" s="188"/>
      <c r="AT128" s="184" t="s">
        <v>192</v>
      </c>
      <c r="AU128" s="184" t="s">
        <v>90</v>
      </c>
      <c r="AV128" s="12" t="s">
        <v>24</v>
      </c>
      <c r="AW128" s="12" t="s">
        <v>42</v>
      </c>
      <c r="AX128" s="12" t="s">
        <v>79</v>
      </c>
      <c r="AY128" s="184" t="s">
        <v>142</v>
      </c>
    </row>
    <row r="129" spans="2:65" s="13" customFormat="1">
      <c r="B129" s="189"/>
      <c r="D129" s="177" t="s">
        <v>192</v>
      </c>
      <c r="E129" s="190" t="s">
        <v>22</v>
      </c>
      <c r="F129" s="191" t="s">
        <v>195</v>
      </c>
      <c r="H129" s="192">
        <v>2</v>
      </c>
      <c r="I129" s="193"/>
      <c r="L129" s="189"/>
      <c r="M129" s="194"/>
      <c r="T129" s="195"/>
      <c r="AT129" s="190" t="s">
        <v>192</v>
      </c>
      <c r="AU129" s="190" t="s">
        <v>90</v>
      </c>
      <c r="AV129" s="13" t="s">
        <v>90</v>
      </c>
      <c r="AW129" s="13" t="s">
        <v>42</v>
      </c>
      <c r="AX129" s="13" t="s">
        <v>79</v>
      </c>
      <c r="AY129" s="190" t="s">
        <v>142</v>
      </c>
    </row>
    <row r="130" spans="2:65" s="13" customFormat="1">
      <c r="B130" s="189"/>
      <c r="D130" s="177" t="s">
        <v>192</v>
      </c>
      <c r="E130" s="190" t="s">
        <v>22</v>
      </c>
      <c r="F130" s="191" t="s">
        <v>197</v>
      </c>
      <c r="H130" s="192">
        <v>1</v>
      </c>
      <c r="I130" s="193"/>
      <c r="L130" s="189"/>
      <c r="M130" s="194"/>
      <c r="T130" s="195"/>
      <c r="AT130" s="190" t="s">
        <v>192</v>
      </c>
      <c r="AU130" s="190" t="s">
        <v>90</v>
      </c>
      <c r="AV130" s="13" t="s">
        <v>90</v>
      </c>
      <c r="AW130" s="13" t="s">
        <v>42</v>
      </c>
      <c r="AX130" s="13" t="s">
        <v>79</v>
      </c>
      <c r="AY130" s="190" t="s">
        <v>142</v>
      </c>
    </row>
    <row r="131" spans="2:65" s="14" customFormat="1">
      <c r="B131" s="196"/>
      <c r="D131" s="177" t="s">
        <v>192</v>
      </c>
      <c r="E131" s="197" t="s">
        <v>22</v>
      </c>
      <c r="F131" s="198" t="s">
        <v>198</v>
      </c>
      <c r="H131" s="199">
        <v>3</v>
      </c>
      <c r="I131" s="200"/>
      <c r="L131" s="196"/>
      <c r="M131" s="201"/>
      <c r="T131" s="202"/>
      <c r="AT131" s="197" t="s">
        <v>192</v>
      </c>
      <c r="AU131" s="197" t="s">
        <v>90</v>
      </c>
      <c r="AV131" s="14" t="s">
        <v>104</v>
      </c>
      <c r="AW131" s="14" t="s">
        <v>42</v>
      </c>
      <c r="AX131" s="14" t="s">
        <v>79</v>
      </c>
      <c r="AY131" s="197" t="s">
        <v>142</v>
      </c>
    </row>
    <row r="132" spans="2:65" s="15" customFormat="1">
      <c r="B132" s="203"/>
      <c r="D132" s="177" t="s">
        <v>192</v>
      </c>
      <c r="E132" s="204" t="s">
        <v>22</v>
      </c>
      <c r="F132" s="205" t="s">
        <v>202</v>
      </c>
      <c r="H132" s="206">
        <v>16</v>
      </c>
      <c r="I132" s="207"/>
      <c r="L132" s="203"/>
      <c r="M132" s="208"/>
      <c r="T132" s="209"/>
      <c r="AT132" s="204" t="s">
        <v>192</v>
      </c>
      <c r="AU132" s="204" t="s">
        <v>90</v>
      </c>
      <c r="AV132" s="15" t="s">
        <v>188</v>
      </c>
      <c r="AW132" s="15" t="s">
        <v>42</v>
      </c>
      <c r="AX132" s="15" t="s">
        <v>24</v>
      </c>
      <c r="AY132" s="204" t="s">
        <v>142</v>
      </c>
    </row>
    <row r="133" spans="2:65" s="1" customFormat="1" ht="16.5" customHeight="1">
      <c r="B133" s="40"/>
      <c r="C133" s="165" t="s">
        <v>90</v>
      </c>
      <c r="D133" s="165" t="s">
        <v>145</v>
      </c>
      <c r="E133" s="166" t="s">
        <v>203</v>
      </c>
      <c r="F133" s="167" t="s">
        <v>204</v>
      </c>
      <c r="G133" s="168" t="s">
        <v>205</v>
      </c>
      <c r="H133" s="169">
        <v>1.202</v>
      </c>
      <c r="I133" s="170">
        <v>5202</v>
      </c>
      <c r="J133" s="171">
        <f>ROUND(I133*H133,2)</f>
        <v>6252.8</v>
      </c>
      <c r="K133" s="167" t="s">
        <v>149</v>
      </c>
      <c r="L133" s="40"/>
      <c r="M133" s="172" t="s">
        <v>22</v>
      </c>
      <c r="N133" s="173" t="s">
        <v>51</v>
      </c>
      <c r="P133" s="174">
        <f>O133*H133</f>
        <v>0</v>
      </c>
      <c r="Q133" s="174">
        <v>1.94302</v>
      </c>
      <c r="R133" s="174">
        <f>Q133*H133</f>
        <v>2.33551004</v>
      </c>
      <c r="S133" s="174">
        <v>0</v>
      </c>
      <c r="T133" s="175">
        <f>S133*H133</f>
        <v>0</v>
      </c>
      <c r="AR133" s="24" t="s">
        <v>188</v>
      </c>
      <c r="AT133" s="24" t="s">
        <v>145</v>
      </c>
      <c r="AU133" s="24" t="s">
        <v>90</v>
      </c>
      <c r="AY133" s="24" t="s">
        <v>142</v>
      </c>
      <c r="BE133" s="176">
        <f>IF(N133="základní",J133,0)</f>
        <v>0</v>
      </c>
      <c r="BF133" s="176">
        <f>IF(N133="snížená",J133,0)</f>
        <v>6252.8</v>
      </c>
      <c r="BG133" s="176">
        <f>IF(N133="zákl. přenesená",J133,0)</f>
        <v>0</v>
      </c>
      <c r="BH133" s="176">
        <f>IF(N133="sníž. přenesená",J133,0)</f>
        <v>0</v>
      </c>
      <c r="BI133" s="176">
        <f>IF(N133="nulová",J133,0)</f>
        <v>0</v>
      </c>
      <c r="BJ133" s="24" t="s">
        <v>90</v>
      </c>
      <c r="BK133" s="176">
        <f>ROUND(I133*H133,2)</f>
        <v>6252.8</v>
      </c>
      <c r="BL133" s="24" t="s">
        <v>188</v>
      </c>
      <c r="BM133" s="24" t="s">
        <v>206</v>
      </c>
    </row>
    <row r="134" spans="2:65" s="1" customFormat="1" ht="66.5">
      <c r="B134" s="40"/>
      <c r="D134" s="177" t="s">
        <v>190</v>
      </c>
      <c r="F134" s="178" t="s">
        <v>207</v>
      </c>
      <c r="I134" s="106"/>
      <c r="L134" s="40"/>
      <c r="M134" s="182"/>
      <c r="T134" s="65"/>
      <c r="AT134" s="24" t="s">
        <v>190</v>
      </c>
      <c r="AU134" s="24" t="s">
        <v>90</v>
      </c>
    </row>
    <row r="135" spans="2:65" s="12" customFormat="1">
      <c r="B135" s="183"/>
      <c r="D135" s="177" t="s">
        <v>192</v>
      </c>
      <c r="E135" s="184" t="s">
        <v>22</v>
      </c>
      <c r="F135" s="185" t="s">
        <v>193</v>
      </c>
      <c r="H135" s="184" t="s">
        <v>22</v>
      </c>
      <c r="I135" s="186"/>
      <c r="L135" s="183"/>
      <c r="M135" s="187"/>
      <c r="T135" s="188"/>
      <c r="AT135" s="184" t="s">
        <v>192</v>
      </c>
      <c r="AU135" s="184" t="s">
        <v>90</v>
      </c>
      <c r="AV135" s="12" t="s">
        <v>24</v>
      </c>
      <c r="AW135" s="12" t="s">
        <v>42</v>
      </c>
      <c r="AX135" s="12" t="s">
        <v>79</v>
      </c>
      <c r="AY135" s="184" t="s">
        <v>142</v>
      </c>
    </row>
    <row r="136" spans="2:65" s="12" customFormat="1">
      <c r="B136" s="183"/>
      <c r="D136" s="177" t="s">
        <v>192</v>
      </c>
      <c r="E136" s="184" t="s">
        <v>22</v>
      </c>
      <c r="F136" s="185" t="s">
        <v>194</v>
      </c>
      <c r="H136" s="184" t="s">
        <v>22</v>
      </c>
      <c r="I136" s="186"/>
      <c r="L136" s="183"/>
      <c r="M136" s="187"/>
      <c r="T136" s="188"/>
      <c r="AT136" s="184" t="s">
        <v>192</v>
      </c>
      <c r="AU136" s="184" t="s">
        <v>90</v>
      </c>
      <c r="AV136" s="12" t="s">
        <v>24</v>
      </c>
      <c r="AW136" s="12" t="s">
        <v>42</v>
      </c>
      <c r="AX136" s="12" t="s">
        <v>79</v>
      </c>
      <c r="AY136" s="184" t="s">
        <v>142</v>
      </c>
    </row>
    <row r="137" spans="2:65" s="13" customFormat="1">
      <c r="B137" s="189"/>
      <c r="D137" s="177" t="s">
        <v>192</v>
      </c>
      <c r="E137" s="190" t="s">
        <v>22</v>
      </c>
      <c r="F137" s="191" t="s">
        <v>208</v>
      </c>
      <c r="H137" s="192">
        <v>7.2999999999999995E-2</v>
      </c>
      <c r="I137" s="193"/>
      <c r="L137" s="189"/>
      <c r="M137" s="194"/>
      <c r="T137" s="195"/>
      <c r="AT137" s="190" t="s">
        <v>192</v>
      </c>
      <c r="AU137" s="190" t="s">
        <v>90</v>
      </c>
      <c r="AV137" s="13" t="s">
        <v>90</v>
      </c>
      <c r="AW137" s="13" t="s">
        <v>42</v>
      </c>
      <c r="AX137" s="13" t="s">
        <v>79</v>
      </c>
      <c r="AY137" s="190" t="s">
        <v>142</v>
      </c>
    </row>
    <row r="138" spans="2:65" s="13" customFormat="1">
      <c r="B138" s="189"/>
      <c r="D138" s="177" t="s">
        <v>192</v>
      </c>
      <c r="E138" s="190" t="s">
        <v>22</v>
      </c>
      <c r="F138" s="191" t="s">
        <v>209</v>
      </c>
      <c r="H138" s="192">
        <v>0.28299999999999997</v>
      </c>
      <c r="I138" s="193"/>
      <c r="L138" s="189"/>
      <c r="M138" s="194"/>
      <c r="T138" s="195"/>
      <c r="AT138" s="190" t="s">
        <v>192</v>
      </c>
      <c r="AU138" s="190" t="s">
        <v>90</v>
      </c>
      <c r="AV138" s="13" t="s">
        <v>90</v>
      </c>
      <c r="AW138" s="13" t="s">
        <v>42</v>
      </c>
      <c r="AX138" s="13" t="s">
        <v>79</v>
      </c>
      <c r="AY138" s="190" t="s">
        <v>142</v>
      </c>
    </row>
    <row r="139" spans="2:65" s="14" customFormat="1">
      <c r="B139" s="196"/>
      <c r="D139" s="177" t="s">
        <v>192</v>
      </c>
      <c r="E139" s="197" t="s">
        <v>22</v>
      </c>
      <c r="F139" s="198" t="s">
        <v>198</v>
      </c>
      <c r="H139" s="199">
        <v>0.35599999999999998</v>
      </c>
      <c r="I139" s="200"/>
      <c r="L139" s="196"/>
      <c r="M139" s="201"/>
      <c r="T139" s="202"/>
      <c r="AT139" s="197" t="s">
        <v>192</v>
      </c>
      <c r="AU139" s="197" t="s">
        <v>90</v>
      </c>
      <c r="AV139" s="14" t="s">
        <v>104</v>
      </c>
      <c r="AW139" s="14" t="s">
        <v>42</v>
      </c>
      <c r="AX139" s="14" t="s">
        <v>79</v>
      </c>
      <c r="AY139" s="197" t="s">
        <v>142</v>
      </c>
    </row>
    <row r="140" spans="2:65" s="12" customFormat="1">
      <c r="B140" s="183"/>
      <c r="D140" s="177" t="s">
        <v>192</v>
      </c>
      <c r="E140" s="184" t="s">
        <v>22</v>
      </c>
      <c r="F140" s="185" t="s">
        <v>199</v>
      </c>
      <c r="H140" s="184" t="s">
        <v>22</v>
      </c>
      <c r="I140" s="186"/>
      <c r="L140" s="183"/>
      <c r="M140" s="187"/>
      <c r="T140" s="188"/>
      <c r="AT140" s="184" t="s">
        <v>192</v>
      </c>
      <c r="AU140" s="184" t="s">
        <v>90</v>
      </c>
      <c r="AV140" s="12" t="s">
        <v>24</v>
      </c>
      <c r="AW140" s="12" t="s">
        <v>42</v>
      </c>
      <c r="AX140" s="12" t="s">
        <v>79</v>
      </c>
      <c r="AY140" s="184" t="s">
        <v>142</v>
      </c>
    </row>
    <row r="141" spans="2:65" s="13" customFormat="1">
      <c r="B141" s="189"/>
      <c r="D141" s="177" t="s">
        <v>192</v>
      </c>
      <c r="E141" s="190" t="s">
        <v>22</v>
      </c>
      <c r="F141" s="191" t="s">
        <v>210</v>
      </c>
      <c r="H141" s="192">
        <v>0.218</v>
      </c>
      <c r="I141" s="193"/>
      <c r="L141" s="189"/>
      <c r="M141" s="194"/>
      <c r="T141" s="195"/>
      <c r="AT141" s="190" t="s">
        <v>192</v>
      </c>
      <c r="AU141" s="190" t="s">
        <v>90</v>
      </c>
      <c r="AV141" s="13" t="s">
        <v>90</v>
      </c>
      <c r="AW141" s="13" t="s">
        <v>42</v>
      </c>
      <c r="AX141" s="13" t="s">
        <v>79</v>
      </c>
      <c r="AY141" s="190" t="s">
        <v>142</v>
      </c>
    </row>
    <row r="142" spans="2:65" s="13" customFormat="1">
      <c r="B142" s="189"/>
      <c r="D142" s="177" t="s">
        <v>192</v>
      </c>
      <c r="E142" s="190" t="s">
        <v>22</v>
      </c>
      <c r="F142" s="191" t="s">
        <v>211</v>
      </c>
      <c r="H142" s="192">
        <v>5.6000000000000001E-2</v>
      </c>
      <c r="I142" s="193"/>
      <c r="L142" s="189"/>
      <c r="M142" s="194"/>
      <c r="T142" s="195"/>
      <c r="AT142" s="190" t="s">
        <v>192</v>
      </c>
      <c r="AU142" s="190" t="s">
        <v>90</v>
      </c>
      <c r="AV142" s="13" t="s">
        <v>90</v>
      </c>
      <c r="AW142" s="13" t="s">
        <v>42</v>
      </c>
      <c r="AX142" s="13" t="s">
        <v>79</v>
      </c>
      <c r="AY142" s="190" t="s">
        <v>142</v>
      </c>
    </row>
    <row r="143" spans="2:65" s="13" customFormat="1">
      <c r="B143" s="189"/>
      <c r="D143" s="177" t="s">
        <v>192</v>
      </c>
      <c r="E143" s="190" t="s">
        <v>22</v>
      </c>
      <c r="F143" s="191" t="s">
        <v>212</v>
      </c>
      <c r="H143" s="192">
        <v>1.2E-2</v>
      </c>
      <c r="I143" s="193"/>
      <c r="L143" s="189"/>
      <c r="M143" s="194"/>
      <c r="T143" s="195"/>
      <c r="AT143" s="190" t="s">
        <v>192</v>
      </c>
      <c r="AU143" s="190" t="s">
        <v>90</v>
      </c>
      <c r="AV143" s="13" t="s">
        <v>90</v>
      </c>
      <c r="AW143" s="13" t="s">
        <v>42</v>
      </c>
      <c r="AX143" s="13" t="s">
        <v>79</v>
      </c>
      <c r="AY143" s="190" t="s">
        <v>142</v>
      </c>
    </row>
    <row r="144" spans="2:65" s="14" customFormat="1">
      <c r="B144" s="196"/>
      <c r="D144" s="177" t="s">
        <v>192</v>
      </c>
      <c r="E144" s="197" t="s">
        <v>22</v>
      </c>
      <c r="F144" s="198" t="s">
        <v>198</v>
      </c>
      <c r="H144" s="199">
        <v>0.28599999999999998</v>
      </c>
      <c r="I144" s="200"/>
      <c r="L144" s="196"/>
      <c r="M144" s="201"/>
      <c r="T144" s="202"/>
      <c r="AT144" s="197" t="s">
        <v>192</v>
      </c>
      <c r="AU144" s="197" t="s">
        <v>90</v>
      </c>
      <c r="AV144" s="14" t="s">
        <v>104</v>
      </c>
      <c r="AW144" s="14" t="s">
        <v>42</v>
      </c>
      <c r="AX144" s="14" t="s">
        <v>79</v>
      </c>
      <c r="AY144" s="197" t="s">
        <v>142</v>
      </c>
    </row>
    <row r="145" spans="2:65" s="12" customFormat="1">
      <c r="B145" s="183"/>
      <c r="D145" s="177" t="s">
        <v>192</v>
      </c>
      <c r="E145" s="184" t="s">
        <v>22</v>
      </c>
      <c r="F145" s="185" t="s">
        <v>200</v>
      </c>
      <c r="H145" s="184" t="s">
        <v>22</v>
      </c>
      <c r="I145" s="186"/>
      <c r="L145" s="183"/>
      <c r="M145" s="187"/>
      <c r="T145" s="188"/>
      <c r="AT145" s="184" t="s">
        <v>192</v>
      </c>
      <c r="AU145" s="184" t="s">
        <v>90</v>
      </c>
      <c r="AV145" s="12" t="s">
        <v>24</v>
      </c>
      <c r="AW145" s="12" t="s">
        <v>42</v>
      </c>
      <c r="AX145" s="12" t="s">
        <v>79</v>
      </c>
      <c r="AY145" s="184" t="s">
        <v>142</v>
      </c>
    </row>
    <row r="146" spans="2:65" s="13" customFormat="1">
      <c r="B146" s="189"/>
      <c r="D146" s="177" t="s">
        <v>192</v>
      </c>
      <c r="E146" s="190" t="s">
        <v>22</v>
      </c>
      <c r="F146" s="191" t="s">
        <v>210</v>
      </c>
      <c r="H146" s="192">
        <v>0.218</v>
      </c>
      <c r="I146" s="193"/>
      <c r="L146" s="189"/>
      <c r="M146" s="194"/>
      <c r="T146" s="195"/>
      <c r="AT146" s="190" t="s">
        <v>192</v>
      </c>
      <c r="AU146" s="190" t="s">
        <v>90</v>
      </c>
      <c r="AV146" s="13" t="s">
        <v>90</v>
      </c>
      <c r="AW146" s="13" t="s">
        <v>42</v>
      </c>
      <c r="AX146" s="13" t="s">
        <v>79</v>
      </c>
      <c r="AY146" s="190" t="s">
        <v>142</v>
      </c>
    </row>
    <row r="147" spans="2:65" s="13" customFormat="1">
      <c r="B147" s="189"/>
      <c r="D147" s="177" t="s">
        <v>192</v>
      </c>
      <c r="E147" s="190" t="s">
        <v>22</v>
      </c>
      <c r="F147" s="191" t="s">
        <v>213</v>
      </c>
      <c r="H147" s="192">
        <v>5.6000000000000001E-2</v>
      </c>
      <c r="I147" s="193"/>
      <c r="L147" s="189"/>
      <c r="M147" s="194"/>
      <c r="T147" s="195"/>
      <c r="AT147" s="190" t="s">
        <v>192</v>
      </c>
      <c r="AU147" s="190" t="s">
        <v>90</v>
      </c>
      <c r="AV147" s="13" t="s">
        <v>90</v>
      </c>
      <c r="AW147" s="13" t="s">
        <v>42</v>
      </c>
      <c r="AX147" s="13" t="s">
        <v>79</v>
      </c>
      <c r="AY147" s="190" t="s">
        <v>142</v>
      </c>
    </row>
    <row r="148" spans="2:65" s="13" customFormat="1">
      <c r="B148" s="189"/>
      <c r="D148" s="177" t="s">
        <v>192</v>
      </c>
      <c r="E148" s="190" t="s">
        <v>22</v>
      </c>
      <c r="F148" s="191" t="s">
        <v>212</v>
      </c>
      <c r="H148" s="192">
        <v>1.2E-2</v>
      </c>
      <c r="I148" s="193"/>
      <c r="L148" s="189"/>
      <c r="M148" s="194"/>
      <c r="T148" s="195"/>
      <c r="AT148" s="190" t="s">
        <v>192</v>
      </c>
      <c r="AU148" s="190" t="s">
        <v>90</v>
      </c>
      <c r="AV148" s="13" t="s">
        <v>90</v>
      </c>
      <c r="AW148" s="13" t="s">
        <v>42</v>
      </c>
      <c r="AX148" s="13" t="s">
        <v>79</v>
      </c>
      <c r="AY148" s="190" t="s">
        <v>142</v>
      </c>
    </row>
    <row r="149" spans="2:65" s="14" customFormat="1">
      <c r="B149" s="196"/>
      <c r="D149" s="177" t="s">
        <v>192</v>
      </c>
      <c r="E149" s="197" t="s">
        <v>22</v>
      </c>
      <c r="F149" s="198" t="s">
        <v>198</v>
      </c>
      <c r="H149" s="199">
        <v>0.28599999999999998</v>
      </c>
      <c r="I149" s="200"/>
      <c r="L149" s="196"/>
      <c r="M149" s="201"/>
      <c r="T149" s="202"/>
      <c r="AT149" s="197" t="s">
        <v>192</v>
      </c>
      <c r="AU149" s="197" t="s">
        <v>90</v>
      </c>
      <c r="AV149" s="14" t="s">
        <v>104</v>
      </c>
      <c r="AW149" s="14" t="s">
        <v>42</v>
      </c>
      <c r="AX149" s="14" t="s">
        <v>79</v>
      </c>
      <c r="AY149" s="197" t="s">
        <v>142</v>
      </c>
    </row>
    <row r="150" spans="2:65" s="12" customFormat="1">
      <c r="B150" s="183"/>
      <c r="D150" s="177" t="s">
        <v>192</v>
      </c>
      <c r="E150" s="184" t="s">
        <v>22</v>
      </c>
      <c r="F150" s="185" t="s">
        <v>201</v>
      </c>
      <c r="H150" s="184" t="s">
        <v>22</v>
      </c>
      <c r="I150" s="186"/>
      <c r="L150" s="183"/>
      <c r="M150" s="187"/>
      <c r="T150" s="188"/>
      <c r="AT150" s="184" t="s">
        <v>192</v>
      </c>
      <c r="AU150" s="184" t="s">
        <v>90</v>
      </c>
      <c r="AV150" s="12" t="s">
        <v>24</v>
      </c>
      <c r="AW150" s="12" t="s">
        <v>42</v>
      </c>
      <c r="AX150" s="12" t="s">
        <v>79</v>
      </c>
      <c r="AY150" s="184" t="s">
        <v>142</v>
      </c>
    </row>
    <row r="151" spans="2:65" s="13" customFormat="1">
      <c r="B151" s="189"/>
      <c r="D151" s="177" t="s">
        <v>192</v>
      </c>
      <c r="E151" s="190" t="s">
        <v>22</v>
      </c>
      <c r="F151" s="191" t="s">
        <v>210</v>
      </c>
      <c r="H151" s="192">
        <v>0.218</v>
      </c>
      <c r="I151" s="193"/>
      <c r="L151" s="189"/>
      <c r="M151" s="194"/>
      <c r="T151" s="195"/>
      <c r="AT151" s="190" t="s">
        <v>192</v>
      </c>
      <c r="AU151" s="190" t="s">
        <v>90</v>
      </c>
      <c r="AV151" s="13" t="s">
        <v>90</v>
      </c>
      <c r="AW151" s="13" t="s">
        <v>42</v>
      </c>
      <c r="AX151" s="13" t="s">
        <v>79</v>
      </c>
      <c r="AY151" s="190" t="s">
        <v>142</v>
      </c>
    </row>
    <row r="152" spans="2:65" s="13" customFormat="1">
      <c r="B152" s="189"/>
      <c r="D152" s="177" t="s">
        <v>192</v>
      </c>
      <c r="E152" s="190" t="s">
        <v>22</v>
      </c>
      <c r="F152" s="191" t="s">
        <v>213</v>
      </c>
      <c r="H152" s="192">
        <v>5.6000000000000001E-2</v>
      </c>
      <c r="I152" s="193"/>
      <c r="L152" s="189"/>
      <c r="M152" s="194"/>
      <c r="T152" s="195"/>
      <c r="AT152" s="190" t="s">
        <v>192</v>
      </c>
      <c r="AU152" s="190" t="s">
        <v>90</v>
      </c>
      <c r="AV152" s="13" t="s">
        <v>90</v>
      </c>
      <c r="AW152" s="13" t="s">
        <v>42</v>
      </c>
      <c r="AX152" s="13" t="s">
        <v>79</v>
      </c>
      <c r="AY152" s="190" t="s">
        <v>142</v>
      </c>
    </row>
    <row r="153" spans="2:65" s="14" customFormat="1">
      <c r="B153" s="196"/>
      <c r="D153" s="177" t="s">
        <v>192</v>
      </c>
      <c r="E153" s="197" t="s">
        <v>22</v>
      </c>
      <c r="F153" s="198" t="s">
        <v>198</v>
      </c>
      <c r="H153" s="199">
        <v>0.27400000000000002</v>
      </c>
      <c r="I153" s="200"/>
      <c r="L153" s="196"/>
      <c r="M153" s="201"/>
      <c r="T153" s="202"/>
      <c r="AT153" s="197" t="s">
        <v>192</v>
      </c>
      <c r="AU153" s="197" t="s">
        <v>90</v>
      </c>
      <c r="AV153" s="14" t="s">
        <v>104</v>
      </c>
      <c r="AW153" s="14" t="s">
        <v>42</v>
      </c>
      <c r="AX153" s="14" t="s">
        <v>79</v>
      </c>
      <c r="AY153" s="197" t="s">
        <v>142</v>
      </c>
    </row>
    <row r="154" spans="2:65" s="15" customFormat="1">
      <c r="B154" s="203"/>
      <c r="D154" s="177" t="s">
        <v>192</v>
      </c>
      <c r="E154" s="204" t="s">
        <v>22</v>
      </c>
      <c r="F154" s="205" t="s">
        <v>202</v>
      </c>
      <c r="H154" s="206">
        <v>1.202</v>
      </c>
      <c r="I154" s="207"/>
      <c r="L154" s="203"/>
      <c r="M154" s="208"/>
      <c r="T154" s="209"/>
      <c r="AT154" s="204" t="s">
        <v>192</v>
      </c>
      <c r="AU154" s="204" t="s">
        <v>90</v>
      </c>
      <c r="AV154" s="15" t="s">
        <v>188</v>
      </c>
      <c r="AW154" s="15" t="s">
        <v>42</v>
      </c>
      <c r="AX154" s="15" t="s">
        <v>24</v>
      </c>
      <c r="AY154" s="204" t="s">
        <v>142</v>
      </c>
    </row>
    <row r="155" spans="2:65" s="1" customFormat="1" ht="25.5" customHeight="1">
      <c r="B155" s="40"/>
      <c r="C155" s="165" t="s">
        <v>104</v>
      </c>
      <c r="D155" s="165" t="s">
        <v>145</v>
      </c>
      <c r="E155" s="166" t="s">
        <v>214</v>
      </c>
      <c r="F155" s="167" t="s">
        <v>215</v>
      </c>
      <c r="G155" s="168" t="s">
        <v>216</v>
      </c>
      <c r="H155" s="169">
        <v>0.41299999999999998</v>
      </c>
      <c r="I155" s="170">
        <v>36500</v>
      </c>
      <c r="J155" s="171">
        <f>ROUND(I155*H155,2)</f>
        <v>15074.5</v>
      </c>
      <c r="K155" s="167" t="s">
        <v>149</v>
      </c>
      <c r="L155" s="40"/>
      <c r="M155" s="172" t="s">
        <v>22</v>
      </c>
      <c r="N155" s="173" t="s">
        <v>51</v>
      </c>
      <c r="P155" s="174">
        <f>O155*H155</f>
        <v>0</v>
      </c>
      <c r="Q155" s="174">
        <v>1.0900000000000001</v>
      </c>
      <c r="R155" s="174">
        <f>Q155*H155</f>
        <v>0.45017000000000001</v>
      </c>
      <c r="S155" s="174">
        <v>0</v>
      </c>
      <c r="T155" s="175">
        <f>S155*H155</f>
        <v>0</v>
      </c>
      <c r="AR155" s="24" t="s">
        <v>188</v>
      </c>
      <c r="AT155" s="24" t="s">
        <v>145</v>
      </c>
      <c r="AU155" s="24" t="s">
        <v>90</v>
      </c>
      <c r="AY155" s="24" t="s">
        <v>142</v>
      </c>
      <c r="BE155" s="176">
        <f>IF(N155="základní",J155,0)</f>
        <v>0</v>
      </c>
      <c r="BF155" s="176">
        <f>IF(N155="snížená",J155,0)</f>
        <v>15074.5</v>
      </c>
      <c r="BG155" s="176">
        <f>IF(N155="zákl. přenesená",J155,0)</f>
        <v>0</v>
      </c>
      <c r="BH155" s="176">
        <f>IF(N155="sníž. přenesená",J155,0)</f>
        <v>0</v>
      </c>
      <c r="BI155" s="176">
        <f>IF(N155="nulová",J155,0)</f>
        <v>0</v>
      </c>
      <c r="BJ155" s="24" t="s">
        <v>90</v>
      </c>
      <c r="BK155" s="176">
        <f>ROUND(I155*H155,2)</f>
        <v>15074.5</v>
      </c>
      <c r="BL155" s="24" t="s">
        <v>188</v>
      </c>
      <c r="BM155" s="24" t="s">
        <v>217</v>
      </c>
    </row>
    <row r="156" spans="2:65" s="1" customFormat="1" ht="28.5">
      <c r="B156" s="40"/>
      <c r="D156" s="177" t="s">
        <v>190</v>
      </c>
      <c r="F156" s="178" t="s">
        <v>218</v>
      </c>
      <c r="I156" s="106"/>
      <c r="L156" s="40"/>
      <c r="M156" s="182"/>
      <c r="T156" s="65"/>
      <c r="AT156" s="24" t="s">
        <v>190</v>
      </c>
      <c r="AU156" s="24" t="s">
        <v>90</v>
      </c>
    </row>
    <row r="157" spans="2:65" s="12" customFormat="1">
      <c r="B157" s="183"/>
      <c r="D157" s="177" t="s">
        <v>192</v>
      </c>
      <c r="E157" s="184" t="s">
        <v>22</v>
      </c>
      <c r="F157" s="185" t="s">
        <v>193</v>
      </c>
      <c r="H157" s="184" t="s">
        <v>22</v>
      </c>
      <c r="I157" s="186"/>
      <c r="L157" s="183"/>
      <c r="M157" s="187"/>
      <c r="T157" s="188"/>
      <c r="AT157" s="184" t="s">
        <v>192</v>
      </c>
      <c r="AU157" s="184" t="s">
        <v>90</v>
      </c>
      <c r="AV157" s="12" t="s">
        <v>24</v>
      </c>
      <c r="AW157" s="12" t="s">
        <v>42</v>
      </c>
      <c r="AX157" s="12" t="s">
        <v>79</v>
      </c>
      <c r="AY157" s="184" t="s">
        <v>142</v>
      </c>
    </row>
    <row r="158" spans="2:65" s="12" customFormat="1">
      <c r="B158" s="183"/>
      <c r="D158" s="177" t="s">
        <v>192</v>
      </c>
      <c r="E158" s="184" t="s">
        <v>22</v>
      </c>
      <c r="F158" s="185" t="s">
        <v>194</v>
      </c>
      <c r="H158" s="184" t="s">
        <v>22</v>
      </c>
      <c r="I158" s="186"/>
      <c r="L158" s="183"/>
      <c r="M158" s="187"/>
      <c r="T158" s="188"/>
      <c r="AT158" s="184" t="s">
        <v>192</v>
      </c>
      <c r="AU158" s="184" t="s">
        <v>90</v>
      </c>
      <c r="AV158" s="12" t="s">
        <v>24</v>
      </c>
      <c r="AW158" s="12" t="s">
        <v>42</v>
      </c>
      <c r="AX158" s="12" t="s">
        <v>79</v>
      </c>
      <c r="AY158" s="184" t="s">
        <v>142</v>
      </c>
    </row>
    <row r="159" spans="2:65" s="13" customFormat="1">
      <c r="B159" s="189"/>
      <c r="D159" s="177" t="s">
        <v>192</v>
      </c>
      <c r="E159" s="190" t="s">
        <v>22</v>
      </c>
      <c r="F159" s="191" t="s">
        <v>219</v>
      </c>
      <c r="H159" s="192">
        <v>2.1000000000000001E-2</v>
      </c>
      <c r="I159" s="193"/>
      <c r="L159" s="189"/>
      <c r="M159" s="194"/>
      <c r="T159" s="195"/>
      <c r="AT159" s="190" t="s">
        <v>192</v>
      </c>
      <c r="AU159" s="190" t="s">
        <v>90</v>
      </c>
      <c r="AV159" s="13" t="s">
        <v>90</v>
      </c>
      <c r="AW159" s="13" t="s">
        <v>42</v>
      </c>
      <c r="AX159" s="13" t="s">
        <v>79</v>
      </c>
      <c r="AY159" s="190" t="s">
        <v>142</v>
      </c>
    </row>
    <row r="160" spans="2:65" s="13" customFormat="1">
      <c r="B160" s="189"/>
      <c r="D160" s="177" t="s">
        <v>192</v>
      </c>
      <c r="E160" s="190" t="s">
        <v>22</v>
      </c>
      <c r="F160" s="191" t="s">
        <v>220</v>
      </c>
      <c r="H160" s="192">
        <v>7.5999999999999998E-2</v>
      </c>
      <c r="I160" s="193"/>
      <c r="L160" s="189"/>
      <c r="M160" s="194"/>
      <c r="T160" s="195"/>
      <c r="AT160" s="190" t="s">
        <v>192</v>
      </c>
      <c r="AU160" s="190" t="s">
        <v>90</v>
      </c>
      <c r="AV160" s="13" t="s">
        <v>90</v>
      </c>
      <c r="AW160" s="13" t="s">
        <v>42</v>
      </c>
      <c r="AX160" s="13" t="s">
        <v>79</v>
      </c>
      <c r="AY160" s="190" t="s">
        <v>142</v>
      </c>
    </row>
    <row r="161" spans="2:51" s="14" customFormat="1">
      <c r="B161" s="196"/>
      <c r="D161" s="177" t="s">
        <v>192</v>
      </c>
      <c r="E161" s="197" t="s">
        <v>22</v>
      </c>
      <c r="F161" s="198" t="s">
        <v>198</v>
      </c>
      <c r="H161" s="199">
        <v>9.7000000000000003E-2</v>
      </c>
      <c r="I161" s="200"/>
      <c r="L161" s="196"/>
      <c r="M161" s="201"/>
      <c r="T161" s="202"/>
      <c r="AT161" s="197" t="s">
        <v>192</v>
      </c>
      <c r="AU161" s="197" t="s">
        <v>90</v>
      </c>
      <c r="AV161" s="14" t="s">
        <v>104</v>
      </c>
      <c r="AW161" s="14" t="s">
        <v>42</v>
      </c>
      <c r="AX161" s="14" t="s">
        <v>79</v>
      </c>
      <c r="AY161" s="197" t="s">
        <v>142</v>
      </c>
    </row>
    <row r="162" spans="2:51" s="12" customFormat="1">
      <c r="B162" s="183"/>
      <c r="D162" s="177" t="s">
        <v>192</v>
      </c>
      <c r="E162" s="184" t="s">
        <v>22</v>
      </c>
      <c r="F162" s="185" t="s">
        <v>199</v>
      </c>
      <c r="H162" s="184" t="s">
        <v>22</v>
      </c>
      <c r="I162" s="186"/>
      <c r="L162" s="183"/>
      <c r="M162" s="187"/>
      <c r="T162" s="188"/>
      <c r="AT162" s="184" t="s">
        <v>192</v>
      </c>
      <c r="AU162" s="184" t="s">
        <v>90</v>
      </c>
      <c r="AV162" s="12" t="s">
        <v>24</v>
      </c>
      <c r="AW162" s="12" t="s">
        <v>42</v>
      </c>
      <c r="AX162" s="12" t="s">
        <v>79</v>
      </c>
      <c r="AY162" s="184" t="s">
        <v>142</v>
      </c>
    </row>
    <row r="163" spans="2:51" s="13" customFormat="1">
      <c r="B163" s="189"/>
      <c r="D163" s="177" t="s">
        <v>192</v>
      </c>
      <c r="E163" s="190" t="s">
        <v>22</v>
      </c>
      <c r="F163" s="191" t="s">
        <v>220</v>
      </c>
      <c r="H163" s="192">
        <v>7.5999999999999998E-2</v>
      </c>
      <c r="I163" s="193"/>
      <c r="L163" s="189"/>
      <c r="M163" s="194"/>
      <c r="T163" s="195"/>
      <c r="AT163" s="190" t="s">
        <v>192</v>
      </c>
      <c r="AU163" s="190" t="s">
        <v>90</v>
      </c>
      <c r="AV163" s="13" t="s">
        <v>90</v>
      </c>
      <c r="AW163" s="13" t="s">
        <v>42</v>
      </c>
      <c r="AX163" s="13" t="s">
        <v>79</v>
      </c>
      <c r="AY163" s="190" t="s">
        <v>142</v>
      </c>
    </row>
    <row r="164" spans="2:51" s="13" customFormat="1">
      <c r="B164" s="189"/>
      <c r="D164" s="177" t="s">
        <v>192</v>
      </c>
      <c r="E164" s="190" t="s">
        <v>22</v>
      </c>
      <c r="F164" s="191" t="s">
        <v>221</v>
      </c>
      <c r="H164" s="192">
        <v>0.02</v>
      </c>
      <c r="I164" s="193"/>
      <c r="L164" s="189"/>
      <c r="M164" s="194"/>
      <c r="T164" s="195"/>
      <c r="AT164" s="190" t="s">
        <v>192</v>
      </c>
      <c r="AU164" s="190" t="s">
        <v>90</v>
      </c>
      <c r="AV164" s="13" t="s">
        <v>90</v>
      </c>
      <c r="AW164" s="13" t="s">
        <v>42</v>
      </c>
      <c r="AX164" s="13" t="s">
        <v>79</v>
      </c>
      <c r="AY164" s="190" t="s">
        <v>142</v>
      </c>
    </row>
    <row r="165" spans="2:51" s="13" customFormat="1">
      <c r="B165" s="189"/>
      <c r="D165" s="177" t="s">
        <v>192</v>
      </c>
      <c r="E165" s="190" t="s">
        <v>22</v>
      </c>
      <c r="F165" s="191" t="s">
        <v>222</v>
      </c>
      <c r="H165" s="192">
        <v>1.4E-2</v>
      </c>
      <c r="I165" s="193"/>
      <c r="L165" s="189"/>
      <c r="M165" s="194"/>
      <c r="T165" s="195"/>
      <c r="AT165" s="190" t="s">
        <v>192</v>
      </c>
      <c r="AU165" s="190" t="s">
        <v>90</v>
      </c>
      <c r="AV165" s="13" t="s">
        <v>90</v>
      </c>
      <c r="AW165" s="13" t="s">
        <v>42</v>
      </c>
      <c r="AX165" s="13" t="s">
        <v>79</v>
      </c>
      <c r="AY165" s="190" t="s">
        <v>142</v>
      </c>
    </row>
    <row r="166" spans="2:51" s="14" customFormat="1">
      <c r="B166" s="196"/>
      <c r="D166" s="177" t="s">
        <v>192</v>
      </c>
      <c r="E166" s="197" t="s">
        <v>22</v>
      </c>
      <c r="F166" s="198" t="s">
        <v>198</v>
      </c>
      <c r="H166" s="199">
        <v>0.11</v>
      </c>
      <c r="I166" s="200"/>
      <c r="L166" s="196"/>
      <c r="M166" s="201"/>
      <c r="T166" s="202"/>
      <c r="AT166" s="197" t="s">
        <v>192</v>
      </c>
      <c r="AU166" s="197" t="s">
        <v>90</v>
      </c>
      <c r="AV166" s="14" t="s">
        <v>104</v>
      </c>
      <c r="AW166" s="14" t="s">
        <v>42</v>
      </c>
      <c r="AX166" s="14" t="s">
        <v>79</v>
      </c>
      <c r="AY166" s="197" t="s">
        <v>142</v>
      </c>
    </row>
    <row r="167" spans="2:51" s="12" customFormat="1">
      <c r="B167" s="183"/>
      <c r="D167" s="177" t="s">
        <v>192</v>
      </c>
      <c r="E167" s="184" t="s">
        <v>22</v>
      </c>
      <c r="F167" s="185" t="s">
        <v>200</v>
      </c>
      <c r="H167" s="184" t="s">
        <v>22</v>
      </c>
      <c r="I167" s="186"/>
      <c r="L167" s="183"/>
      <c r="M167" s="187"/>
      <c r="T167" s="188"/>
      <c r="AT167" s="184" t="s">
        <v>192</v>
      </c>
      <c r="AU167" s="184" t="s">
        <v>90</v>
      </c>
      <c r="AV167" s="12" t="s">
        <v>24</v>
      </c>
      <c r="AW167" s="12" t="s">
        <v>42</v>
      </c>
      <c r="AX167" s="12" t="s">
        <v>79</v>
      </c>
      <c r="AY167" s="184" t="s">
        <v>142</v>
      </c>
    </row>
    <row r="168" spans="2:51" s="13" customFormat="1">
      <c r="B168" s="189"/>
      <c r="D168" s="177" t="s">
        <v>192</v>
      </c>
      <c r="E168" s="190" t="s">
        <v>22</v>
      </c>
      <c r="F168" s="191" t="s">
        <v>220</v>
      </c>
      <c r="H168" s="192">
        <v>7.5999999999999998E-2</v>
      </c>
      <c r="I168" s="193"/>
      <c r="L168" s="189"/>
      <c r="M168" s="194"/>
      <c r="T168" s="195"/>
      <c r="AT168" s="190" t="s">
        <v>192</v>
      </c>
      <c r="AU168" s="190" t="s">
        <v>90</v>
      </c>
      <c r="AV168" s="13" t="s">
        <v>90</v>
      </c>
      <c r="AW168" s="13" t="s">
        <v>42</v>
      </c>
      <c r="AX168" s="13" t="s">
        <v>79</v>
      </c>
      <c r="AY168" s="190" t="s">
        <v>142</v>
      </c>
    </row>
    <row r="169" spans="2:51" s="13" customFormat="1">
      <c r="B169" s="189"/>
      <c r="D169" s="177" t="s">
        <v>192</v>
      </c>
      <c r="E169" s="190" t="s">
        <v>22</v>
      </c>
      <c r="F169" s="191" t="s">
        <v>221</v>
      </c>
      <c r="H169" s="192">
        <v>0.02</v>
      </c>
      <c r="I169" s="193"/>
      <c r="L169" s="189"/>
      <c r="M169" s="194"/>
      <c r="T169" s="195"/>
      <c r="AT169" s="190" t="s">
        <v>192</v>
      </c>
      <c r="AU169" s="190" t="s">
        <v>90</v>
      </c>
      <c r="AV169" s="13" t="s">
        <v>90</v>
      </c>
      <c r="AW169" s="13" t="s">
        <v>42</v>
      </c>
      <c r="AX169" s="13" t="s">
        <v>79</v>
      </c>
      <c r="AY169" s="190" t="s">
        <v>142</v>
      </c>
    </row>
    <row r="170" spans="2:51" s="13" customFormat="1">
      <c r="B170" s="189"/>
      <c r="D170" s="177" t="s">
        <v>192</v>
      </c>
      <c r="E170" s="190" t="s">
        <v>22</v>
      </c>
      <c r="F170" s="191" t="s">
        <v>222</v>
      </c>
      <c r="H170" s="192">
        <v>1.4E-2</v>
      </c>
      <c r="I170" s="193"/>
      <c r="L170" s="189"/>
      <c r="M170" s="194"/>
      <c r="T170" s="195"/>
      <c r="AT170" s="190" t="s">
        <v>192</v>
      </c>
      <c r="AU170" s="190" t="s">
        <v>90</v>
      </c>
      <c r="AV170" s="13" t="s">
        <v>90</v>
      </c>
      <c r="AW170" s="13" t="s">
        <v>42</v>
      </c>
      <c r="AX170" s="13" t="s">
        <v>79</v>
      </c>
      <c r="AY170" s="190" t="s">
        <v>142</v>
      </c>
    </row>
    <row r="171" spans="2:51" s="14" customFormat="1">
      <c r="B171" s="196"/>
      <c r="D171" s="177" t="s">
        <v>192</v>
      </c>
      <c r="E171" s="197" t="s">
        <v>22</v>
      </c>
      <c r="F171" s="198" t="s">
        <v>198</v>
      </c>
      <c r="H171" s="199">
        <v>0.11</v>
      </c>
      <c r="I171" s="200"/>
      <c r="L171" s="196"/>
      <c r="M171" s="201"/>
      <c r="T171" s="202"/>
      <c r="AT171" s="197" t="s">
        <v>192</v>
      </c>
      <c r="AU171" s="197" t="s">
        <v>90</v>
      </c>
      <c r="AV171" s="14" t="s">
        <v>104</v>
      </c>
      <c r="AW171" s="14" t="s">
        <v>42</v>
      </c>
      <c r="AX171" s="14" t="s">
        <v>79</v>
      </c>
      <c r="AY171" s="197" t="s">
        <v>142</v>
      </c>
    </row>
    <row r="172" spans="2:51" s="12" customFormat="1">
      <c r="B172" s="183"/>
      <c r="D172" s="177" t="s">
        <v>192</v>
      </c>
      <c r="E172" s="184" t="s">
        <v>22</v>
      </c>
      <c r="F172" s="185" t="s">
        <v>201</v>
      </c>
      <c r="H172" s="184" t="s">
        <v>22</v>
      </c>
      <c r="I172" s="186"/>
      <c r="L172" s="183"/>
      <c r="M172" s="187"/>
      <c r="T172" s="188"/>
      <c r="AT172" s="184" t="s">
        <v>192</v>
      </c>
      <c r="AU172" s="184" t="s">
        <v>90</v>
      </c>
      <c r="AV172" s="12" t="s">
        <v>24</v>
      </c>
      <c r="AW172" s="12" t="s">
        <v>42</v>
      </c>
      <c r="AX172" s="12" t="s">
        <v>79</v>
      </c>
      <c r="AY172" s="184" t="s">
        <v>142</v>
      </c>
    </row>
    <row r="173" spans="2:51" s="13" customFormat="1">
      <c r="B173" s="189"/>
      <c r="D173" s="177" t="s">
        <v>192</v>
      </c>
      <c r="E173" s="190" t="s">
        <v>22</v>
      </c>
      <c r="F173" s="191" t="s">
        <v>220</v>
      </c>
      <c r="H173" s="192">
        <v>7.5999999999999998E-2</v>
      </c>
      <c r="I173" s="193"/>
      <c r="L173" s="189"/>
      <c r="M173" s="194"/>
      <c r="T173" s="195"/>
      <c r="AT173" s="190" t="s">
        <v>192</v>
      </c>
      <c r="AU173" s="190" t="s">
        <v>90</v>
      </c>
      <c r="AV173" s="13" t="s">
        <v>90</v>
      </c>
      <c r="AW173" s="13" t="s">
        <v>42</v>
      </c>
      <c r="AX173" s="13" t="s">
        <v>79</v>
      </c>
      <c r="AY173" s="190" t="s">
        <v>142</v>
      </c>
    </row>
    <row r="174" spans="2:51" s="13" customFormat="1">
      <c r="B174" s="189"/>
      <c r="D174" s="177" t="s">
        <v>192</v>
      </c>
      <c r="E174" s="190" t="s">
        <v>22</v>
      </c>
      <c r="F174" s="191" t="s">
        <v>221</v>
      </c>
      <c r="H174" s="192">
        <v>0.02</v>
      </c>
      <c r="I174" s="193"/>
      <c r="L174" s="189"/>
      <c r="M174" s="194"/>
      <c r="T174" s="195"/>
      <c r="AT174" s="190" t="s">
        <v>192</v>
      </c>
      <c r="AU174" s="190" t="s">
        <v>90</v>
      </c>
      <c r="AV174" s="13" t="s">
        <v>90</v>
      </c>
      <c r="AW174" s="13" t="s">
        <v>42</v>
      </c>
      <c r="AX174" s="13" t="s">
        <v>79</v>
      </c>
      <c r="AY174" s="190" t="s">
        <v>142</v>
      </c>
    </row>
    <row r="175" spans="2:51" s="14" customFormat="1">
      <c r="B175" s="196"/>
      <c r="D175" s="177" t="s">
        <v>192</v>
      </c>
      <c r="E175" s="197" t="s">
        <v>22</v>
      </c>
      <c r="F175" s="198" t="s">
        <v>198</v>
      </c>
      <c r="H175" s="199">
        <v>9.6000000000000002E-2</v>
      </c>
      <c r="I175" s="200"/>
      <c r="L175" s="196"/>
      <c r="M175" s="201"/>
      <c r="T175" s="202"/>
      <c r="AT175" s="197" t="s">
        <v>192</v>
      </c>
      <c r="AU175" s="197" t="s">
        <v>90</v>
      </c>
      <c r="AV175" s="14" t="s">
        <v>104</v>
      </c>
      <c r="AW175" s="14" t="s">
        <v>42</v>
      </c>
      <c r="AX175" s="14" t="s">
        <v>79</v>
      </c>
      <c r="AY175" s="197" t="s">
        <v>142</v>
      </c>
    </row>
    <row r="176" spans="2:51" s="15" customFormat="1">
      <c r="B176" s="203"/>
      <c r="D176" s="177" t="s">
        <v>192</v>
      </c>
      <c r="E176" s="204" t="s">
        <v>22</v>
      </c>
      <c r="F176" s="205" t="s">
        <v>202</v>
      </c>
      <c r="H176" s="206">
        <v>0.41299999999999998</v>
      </c>
      <c r="I176" s="207"/>
      <c r="L176" s="203"/>
      <c r="M176" s="208"/>
      <c r="T176" s="209"/>
      <c r="AT176" s="204" t="s">
        <v>192</v>
      </c>
      <c r="AU176" s="204" t="s">
        <v>90</v>
      </c>
      <c r="AV176" s="15" t="s">
        <v>188</v>
      </c>
      <c r="AW176" s="15" t="s">
        <v>42</v>
      </c>
      <c r="AX176" s="15" t="s">
        <v>24</v>
      </c>
      <c r="AY176" s="204" t="s">
        <v>142</v>
      </c>
    </row>
    <row r="177" spans="2:65" s="1" customFormat="1" ht="25.5" customHeight="1">
      <c r="B177" s="40"/>
      <c r="C177" s="165" t="s">
        <v>188</v>
      </c>
      <c r="D177" s="165" t="s">
        <v>145</v>
      </c>
      <c r="E177" s="166" t="s">
        <v>223</v>
      </c>
      <c r="F177" s="167" t="s">
        <v>224</v>
      </c>
      <c r="G177" s="168" t="s">
        <v>216</v>
      </c>
      <c r="H177" s="169">
        <v>0.10299999999999999</v>
      </c>
      <c r="I177" s="170">
        <v>36500</v>
      </c>
      <c r="J177" s="171">
        <f>ROUND(I177*H177,2)</f>
        <v>3759.5</v>
      </c>
      <c r="K177" s="167" t="s">
        <v>149</v>
      </c>
      <c r="L177" s="40"/>
      <c r="M177" s="172" t="s">
        <v>22</v>
      </c>
      <c r="N177" s="173" t="s">
        <v>51</v>
      </c>
      <c r="P177" s="174">
        <f>O177*H177</f>
        <v>0</v>
      </c>
      <c r="Q177" s="174">
        <v>1.0900000000000001</v>
      </c>
      <c r="R177" s="174">
        <f>Q177*H177</f>
        <v>0.11227000000000001</v>
      </c>
      <c r="S177" s="174">
        <v>0</v>
      </c>
      <c r="T177" s="175">
        <f>S177*H177</f>
        <v>0</v>
      </c>
      <c r="AR177" s="24" t="s">
        <v>188</v>
      </c>
      <c r="AT177" s="24" t="s">
        <v>145</v>
      </c>
      <c r="AU177" s="24" t="s">
        <v>90</v>
      </c>
      <c r="AY177" s="24" t="s">
        <v>142</v>
      </c>
      <c r="BE177" s="176">
        <f>IF(N177="základní",J177,0)</f>
        <v>0</v>
      </c>
      <c r="BF177" s="176">
        <f>IF(N177="snížená",J177,0)</f>
        <v>3759.5</v>
      </c>
      <c r="BG177" s="176">
        <f>IF(N177="zákl. přenesená",J177,0)</f>
        <v>0</v>
      </c>
      <c r="BH177" s="176">
        <f>IF(N177="sníž. přenesená",J177,0)</f>
        <v>0</v>
      </c>
      <c r="BI177" s="176">
        <f>IF(N177="nulová",J177,0)</f>
        <v>0</v>
      </c>
      <c r="BJ177" s="24" t="s">
        <v>90</v>
      </c>
      <c r="BK177" s="176">
        <f>ROUND(I177*H177,2)</f>
        <v>3759.5</v>
      </c>
      <c r="BL177" s="24" t="s">
        <v>188</v>
      </c>
      <c r="BM177" s="24" t="s">
        <v>225</v>
      </c>
    </row>
    <row r="178" spans="2:65" s="1" customFormat="1" ht="28.5">
      <c r="B178" s="40"/>
      <c r="D178" s="177" t="s">
        <v>190</v>
      </c>
      <c r="F178" s="178" t="s">
        <v>218</v>
      </c>
      <c r="I178" s="106"/>
      <c r="L178" s="40"/>
      <c r="M178" s="182"/>
      <c r="T178" s="65"/>
      <c r="AT178" s="24" t="s">
        <v>190</v>
      </c>
      <c r="AU178" s="24" t="s">
        <v>90</v>
      </c>
    </row>
    <row r="179" spans="2:65" s="12" customFormat="1">
      <c r="B179" s="183"/>
      <c r="D179" s="177" t="s">
        <v>192</v>
      </c>
      <c r="E179" s="184" t="s">
        <v>22</v>
      </c>
      <c r="F179" s="185" t="s">
        <v>193</v>
      </c>
      <c r="H179" s="184" t="s">
        <v>22</v>
      </c>
      <c r="I179" s="186"/>
      <c r="L179" s="183"/>
      <c r="M179" s="187"/>
      <c r="T179" s="188"/>
      <c r="AT179" s="184" t="s">
        <v>192</v>
      </c>
      <c r="AU179" s="184" t="s">
        <v>90</v>
      </c>
      <c r="AV179" s="12" t="s">
        <v>24</v>
      </c>
      <c r="AW179" s="12" t="s">
        <v>42</v>
      </c>
      <c r="AX179" s="12" t="s">
        <v>79</v>
      </c>
      <c r="AY179" s="184" t="s">
        <v>142</v>
      </c>
    </row>
    <row r="180" spans="2:65" s="12" customFormat="1">
      <c r="B180" s="183"/>
      <c r="D180" s="177" t="s">
        <v>192</v>
      </c>
      <c r="E180" s="184" t="s">
        <v>22</v>
      </c>
      <c r="F180" s="185" t="s">
        <v>194</v>
      </c>
      <c r="H180" s="184" t="s">
        <v>22</v>
      </c>
      <c r="I180" s="186"/>
      <c r="L180" s="183"/>
      <c r="M180" s="187"/>
      <c r="T180" s="188"/>
      <c r="AT180" s="184" t="s">
        <v>192</v>
      </c>
      <c r="AU180" s="184" t="s">
        <v>90</v>
      </c>
      <c r="AV180" s="12" t="s">
        <v>24</v>
      </c>
      <c r="AW180" s="12" t="s">
        <v>42</v>
      </c>
      <c r="AX180" s="12" t="s">
        <v>79</v>
      </c>
      <c r="AY180" s="184" t="s">
        <v>142</v>
      </c>
    </row>
    <row r="181" spans="2:65" s="13" customFormat="1">
      <c r="B181" s="189"/>
      <c r="D181" s="177" t="s">
        <v>192</v>
      </c>
      <c r="E181" s="190" t="s">
        <v>22</v>
      </c>
      <c r="F181" s="191" t="s">
        <v>226</v>
      </c>
      <c r="H181" s="192">
        <v>0.10299999999999999</v>
      </c>
      <c r="I181" s="193"/>
      <c r="L181" s="189"/>
      <c r="M181" s="194"/>
      <c r="T181" s="195"/>
      <c r="AT181" s="190" t="s">
        <v>192</v>
      </c>
      <c r="AU181" s="190" t="s">
        <v>90</v>
      </c>
      <c r="AV181" s="13" t="s">
        <v>90</v>
      </c>
      <c r="AW181" s="13" t="s">
        <v>42</v>
      </c>
      <c r="AX181" s="13" t="s">
        <v>79</v>
      </c>
      <c r="AY181" s="190" t="s">
        <v>142</v>
      </c>
    </row>
    <row r="182" spans="2:65" s="14" customFormat="1">
      <c r="B182" s="196"/>
      <c r="D182" s="177" t="s">
        <v>192</v>
      </c>
      <c r="E182" s="197" t="s">
        <v>22</v>
      </c>
      <c r="F182" s="198" t="s">
        <v>198</v>
      </c>
      <c r="H182" s="199">
        <v>0.10299999999999999</v>
      </c>
      <c r="I182" s="200"/>
      <c r="L182" s="196"/>
      <c r="M182" s="201"/>
      <c r="T182" s="202"/>
      <c r="AT182" s="197" t="s">
        <v>192</v>
      </c>
      <c r="AU182" s="197" t="s">
        <v>90</v>
      </c>
      <c r="AV182" s="14" t="s">
        <v>104</v>
      </c>
      <c r="AW182" s="14" t="s">
        <v>42</v>
      </c>
      <c r="AX182" s="14" t="s">
        <v>79</v>
      </c>
      <c r="AY182" s="197" t="s">
        <v>142</v>
      </c>
    </row>
    <row r="183" spans="2:65" s="15" customFormat="1">
      <c r="B183" s="203"/>
      <c r="D183" s="177" t="s">
        <v>192</v>
      </c>
      <c r="E183" s="204" t="s">
        <v>22</v>
      </c>
      <c r="F183" s="205" t="s">
        <v>202</v>
      </c>
      <c r="H183" s="206">
        <v>0.10299999999999999</v>
      </c>
      <c r="I183" s="207"/>
      <c r="L183" s="203"/>
      <c r="M183" s="208"/>
      <c r="T183" s="209"/>
      <c r="AT183" s="204" t="s">
        <v>192</v>
      </c>
      <c r="AU183" s="204" t="s">
        <v>90</v>
      </c>
      <c r="AV183" s="15" t="s">
        <v>188</v>
      </c>
      <c r="AW183" s="15" t="s">
        <v>42</v>
      </c>
      <c r="AX183" s="15" t="s">
        <v>24</v>
      </c>
      <c r="AY183" s="204" t="s">
        <v>142</v>
      </c>
    </row>
    <row r="184" spans="2:65" s="1" customFormat="1" ht="25.5" customHeight="1">
      <c r="B184" s="40"/>
      <c r="C184" s="165" t="s">
        <v>141</v>
      </c>
      <c r="D184" s="165" t="s">
        <v>145</v>
      </c>
      <c r="E184" s="166" t="s">
        <v>227</v>
      </c>
      <c r="F184" s="167" t="s">
        <v>228</v>
      </c>
      <c r="G184" s="168" t="s">
        <v>229</v>
      </c>
      <c r="H184" s="169">
        <v>120.58799999999999</v>
      </c>
      <c r="I184" s="170">
        <v>550</v>
      </c>
      <c r="J184" s="171">
        <f>ROUND(I184*H184,2)</f>
        <v>66323.399999999994</v>
      </c>
      <c r="K184" s="167" t="s">
        <v>149</v>
      </c>
      <c r="L184" s="40"/>
      <c r="M184" s="172" t="s">
        <v>22</v>
      </c>
      <c r="N184" s="173" t="s">
        <v>51</v>
      </c>
      <c r="P184" s="174">
        <f>O184*H184</f>
        <v>0</v>
      </c>
      <c r="Q184" s="174">
        <v>6.9819999999999993E-2</v>
      </c>
      <c r="R184" s="174">
        <f>Q184*H184</f>
        <v>8.419454159999999</v>
      </c>
      <c r="S184" s="174">
        <v>0</v>
      </c>
      <c r="T184" s="175">
        <f>S184*H184</f>
        <v>0</v>
      </c>
      <c r="AR184" s="24" t="s">
        <v>188</v>
      </c>
      <c r="AT184" s="24" t="s">
        <v>145</v>
      </c>
      <c r="AU184" s="24" t="s">
        <v>90</v>
      </c>
      <c r="AY184" s="24" t="s">
        <v>142</v>
      </c>
      <c r="BE184" s="176">
        <f>IF(N184="základní",J184,0)</f>
        <v>0</v>
      </c>
      <c r="BF184" s="176">
        <f>IF(N184="snížená",J184,0)</f>
        <v>66323.399999999994</v>
      </c>
      <c r="BG184" s="176">
        <f>IF(N184="zákl. přenesená",J184,0)</f>
        <v>0</v>
      </c>
      <c r="BH184" s="176">
        <f>IF(N184="sníž. přenesená",J184,0)</f>
        <v>0</v>
      </c>
      <c r="BI184" s="176">
        <f>IF(N184="nulová",J184,0)</f>
        <v>0</v>
      </c>
      <c r="BJ184" s="24" t="s">
        <v>90</v>
      </c>
      <c r="BK184" s="176">
        <f>ROUND(I184*H184,2)</f>
        <v>66323.399999999994</v>
      </c>
      <c r="BL184" s="24" t="s">
        <v>188</v>
      </c>
      <c r="BM184" s="24" t="s">
        <v>230</v>
      </c>
    </row>
    <row r="185" spans="2:65" s="12" customFormat="1">
      <c r="B185" s="183"/>
      <c r="D185" s="177" t="s">
        <v>192</v>
      </c>
      <c r="E185" s="184" t="s">
        <v>22</v>
      </c>
      <c r="F185" s="185" t="s">
        <v>193</v>
      </c>
      <c r="H185" s="184" t="s">
        <v>22</v>
      </c>
      <c r="I185" s="186"/>
      <c r="L185" s="183"/>
      <c r="M185" s="187"/>
      <c r="T185" s="188"/>
      <c r="AT185" s="184" t="s">
        <v>192</v>
      </c>
      <c r="AU185" s="184" t="s">
        <v>90</v>
      </c>
      <c r="AV185" s="12" t="s">
        <v>24</v>
      </c>
      <c r="AW185" s="12" t="s">
        <v>42</v>
      </c>
      <c r="AX185" s="12" t="s">
        <v>79</v>
      </c>
      <c r="AY185" s="184" t="s">
        <v>142</v>
      </c>
    </row>
    <row r="186" spans="2:65" s="12" customFormat="1">
      <c r="B186" s="183"/>
      <c r="D186" s="177" t="s">
        <v>192</v>
      </c>
      <c r="E186" s="184" t="s">
        <v>22</v>
      </c>
      <c r="F186" s="185" t="s">
        <v>194</v>
      </c>
      <c r="H186" s="184" t="s">
        <v>22</v>
      </c>
      <c r="I186" s="186"/>
      <c r="L186" s="183"/>
      <c r="M186" s="187"/>
      <c r="T186" s="188"/>
      <c r="AT186" s="184" t="s">
        <v>192</v>
      </c>
      <c r="AU186" s="184" t="s">
        <v>90</v>
      </c>
      <c r="AV186" s="12" t="s">
        <v>24</v>
      </c>
      <c r="AW186" s="12" t="s">
        <v>42</v>
      </c>
      <c r="AX186" s="12" t="s">
        <v>79</v>
      </c>
      <c r="AY186" s="184" t="s">
        <v>142</v>
      </c>
    </row>
    <row r="187" spans="2:65" s="13" customFormat="1">
      <c r="B187" s="189"/>
      <c r="D187" s="177" t="s">
        <v>192</v>
      </c>
      <c r="E187" s="190" t="s">
        <v>22</v>
      </c>
      <c r="F187" s="191" t="s">
        <v>231</v>
      </c>
      <c r="H187" s="192">
        <v>45</v>
      </c>
      <c r="I187" s="193"/>
      <c r="L187" s="189"/>
      <c r="M187" s="194"/>
      <c r="T187" s="195"/>
      <c r="AT187" s="190" t="s">
        <v>192</v>
      </c>
      <c r="AU187" s="190" t="s">
        <v>90</v>
      </c>
      <c r="AV187" s="13" t="s">
        <v>90</v>
      </c>
      <c r="AW187" s="13" t="s">
        <v>42</v>
      </c>
      <c r="AX187" s="13" t="s">
        <v>79</v>
      </c>
      <c r="AY187" s="190" t="s">
        <v>142</v>
      </c>
    </row>
    <row r="188" spans="2:65" s="13" customFormat="1">
      <c r="B188" s="189"/>
      <c r="D188" s="177" t="s">
        <v>192</v>
      </c>
      <c r="E188" s="190" t="s">
        <v>22</v>
      </c>
      <c r="F188" s="191" t="s">
        <v>232</v>
      </c>
      <c r="H188" s="192">
        <v>-9.4</v>
      </c>
      <c r="I188" s="193"/>
      <c r="L188" s="189"/>
      <c r="M188" s="194"/>
      <c r="T188" s="195"/>
      <c r="AT188" s="190" t="s">
        <v>192</v>
      </c>
      <c r="AU188" s="190" t="s">
        <v>90</v>
      </c>
      <c r="AV188" s="13" t="s">
        <v>90</v>
      </c>
      <c r="AW188" s="13" t="s">
        <v>42</v>
      </c>
      <c r="AX188" s="13" t="s">
        <v>79</v>
      </c>
      <c r="AY188" s="190" t="s">
        <v>142</v>
      </c>
    </row>
    <row r="189" spans="2:65" s="14" customFormat="1">
      <c r="B189" s="196"/>
      <c r="D189" s="177" t="s">
        <v>192</v>
      </c>
      <c r="E189" s="197" t="s">
        <v>22</v>
      </c>
      <c r="F189" s="198" t="s">
        <v>198</v>
      </c>
      <c r="H189" s="199">
        <v>35.6</v>
      </c>
      <c r="I189" s="200"/>
      <c r="L189" s="196"/>
      <c r="M189" s="201"/>
      <c r="T189" s="202"/>
      <c r="AT189" s="197" t="s">
        <v>192</v>
      </c>
      <c r="AU189" s="197" t="s">
        <v>90</v>
      </c>
      <c r="AV189" s="14" t="s">
        <v>104</v>
      </c>
      <c r="AW189" s="14" t="s">
        <v>42</v>
      </c>
      <c r="AX189" s="14" t="s">
        <v>79</v>
      </c>
      <c r="AY189" s="197" t="s">
        <v>142</v>
      </c>
    </row>
    <row r="190" spans="2:65" s="12" customFormat="1">
      <c r="B190" s="183"/>
      <c r="D190" s="177" t="s">
        <v>192</v>
      </c>
      <c r="E190" s="184" t="s">
        <v>22</v>
      </c>
      <c r="F190" s="185" t="s">
        <v>199</v>
      </c>
      <c r="H190" s="184" t="s">
        <v>22</v>
      </c>
      <c r="I190" s="186"/>
      <c r="L190" s="183"/>
      <c r="M190" s="187"/>
      <c r="T190" s="188"/>
      <c r="AT190" s="184" t="s">
        <v>192</v>
      </c>
      <c r="AU190" s="184" t="s">
        <v>90</v>
      </c>
      <c r="AV190" s="12" t="s">
        <v>24</v>
      </c>
      <c r="AW190" s="12" t="s">
        <v>42</v>
      </c>
      <c r="AX190" s="12" t="s">
        <v>79</v>
      </c>
      <c r="AY190" s="184" t="s">
        <v>142</v>
      </c>
    </row>
    <row r="191" spans="2:65" s="13" customFormat="1">
      <c r="B191" s="189"/>
      <c r="D191" s="177" t="s">
        <v>192</v>
      </c>
      <c r="E191" s="190" t="s">
        <v>22</v>
      </c>
      <c r="F191" s="191" t="s">
        <v>233</v>
      </c>
      <c r="H191" s="192">
        <v>38.700000000000003</v>
      </c>
      <c r="I191" s="193"/>
      <c r="L191" s="189"/>
      <c r="M191" s="194"/>
      <c r="T191" s="195"/>
      <c r="AT191" s="190" t="s">
        <v>192</v>
      </c>
      <c r="AU191" s="190" t="s">
        <v>90</v>
      </c>
      <c r="AV191" s="13" t="s">
        <v>90</v>
      </c>
      <c r="AW191" s="13" t="s">
        <v>42</v>
      </c>
      <c r="AX191" s="13" t="s">
        <v>79</v>
      </c>
      <c r="AY191" s="190" t="s">
        <v>142</v>
      </c>
    </row>
    <row r="192" spans="2:65" s="13" customFormat="1">
      <c r="B192" s="189"/>
      <c r="D192" s="177" t="s">
        <v>192</v>
      </c>
      <c r="E192" s="190" t="s">
        <v>22</v>
      </c>
      <c r="F192" s="191" t="s">
        <v>234</v>
      </c>
      <c r="H192" s="192">
        <v>-6</v>
      </c>
      <c r="I192" s="193"/>
      <c r="L192" s="189"/>
      <c r="M192" s="194"/>
      <c r="T192" s="195"/>
      <c r="AT192" s="190" t="s">
        <v>192</v>
      </c>
      <c r="AU192" s="190" t="s">
        <v>90</v>
      </c>
      <c r="AV192" s="13" t="s">
        <v>90</v>
      </c>
      <c r="AW192" s="13" t="s">
        <v>42</v>
      </c>
      <c r="AX192" s="13" t="s">
        <v>79</v>
      </c>
      <c r="AY192" s="190" t="s">
        <v>142</v>
      </c>
    </row>
    <row r="193" spans="2:65" s="14" customFormat="1">
      <c r="B193" s="196"/>
      <c r="D193" s="177" t="s">
        <v>192</v>
      </c>
      <c r="E193" s="197" t="s">
        <v>22</v>
      </c>
      <c r="F193" s="198" t="s">
        <v>198</v>
      </c>
      <c r="H193" s="199">
        <v>32.700000000000003</v>
      </c>
      <c r="I193" s="200"/>
      <c r="L193" s="196"/>
      <c r="M193" s="201"/>
      <c r="T193" s="202"/>
      <c r="AT193" s="197" t="s">
        <v>192</v>
      </c>
      <c r="AU193" s="197" t="s">
        <v>90</v>
      </c>
      <c r="AV193" s="14" t="s">
        <v>104</v>
      </c>
      <c r="AW193" s="14" t="s">
        <v>42</v>
      </c>
      <c r="AX193" s="14" t="s">
        <v>79</v>
      </c>
      <c r="AY193" s="197" t="s">
        <v>142</v>
      </c>
    </row>
    <row r="194" spans="2:65" s="12" customFormat="1">
      <c r="B194" s="183"/>
      <c r="D194" s="177" t="s">
        <v>192</v>
      </c>
      <c r="E194" s="184" t="s">
        <v>22</v>
      </c>
      <c r="F194" s="185" t="s">
        <v>200</v>
      </c>
      <c r="H194" s="184" t="s">
        <v>22</v>
      </c>
      <c r="I194" s="186"/>
      <c r="L194" s="183"/>
      <c r="M194" s="187"/>
      <c r="T194" s="188"/>
      <c r="AT194" s="184" t="s">
        <v>192</v>
      </c>
      <c r="AU194" s="184" t="s">
        <v>90</v>
      </c>
      <c r="AV194" s="12" t="s">
        <v>24</v>
      </c>
      <c r="AW194" s="12" t="s">
        <v>42</v>
      </c>
      <c r="AX194" s="12" t="s">
        <v>79</v>
      </c>
      <c r="AY194" s="184" t="s">
        <v>142</v>
      </c>
    </row>
    <row r="195" spans="2:65" s="13" customFormat="1">
      <c r="B195" s="189"/>
      <c r="D195" s="177" t="s">
        <v>192</v>
      </c>
      <c r="E195" s="190" t="s">
        <v>22</v>
      </c>
      <c r="F195" s="191" t="s">
        <v>233</v>
      </c>
      <c r="H195" s="192">
        <v>38.700000000000003</v>
      </c>
      <c r="I195" s="193"/>
      <c r="L195" s="189"/>
      <c r="M195" s="194"/>
      <c r="T195" s="195"/>
      <c r="AT195" s="190" t="s">
        <v>192</v>
      </c>
      <c r="AU195" s="190" t="s">
        <v>90</v>
      </c>
      <c r="AV195" s="13" t="s">
        <v>90</v>
      </c>
      <c r="AW195" s="13" t="s">
        <v>42</v>
      </c>
      <c r="AX195" s="13" t="s">
        <v>79</v>
      </c>
      <c r="AY195" s="190" t="s">
        <v>142</v>
      </c>
    </row>
    <row r="196" spans="2:65" s="13" customFormat="1">
      <c r="B196" s="189"/>
      <c r="D196" s="177" t="s">
        <v>192</v>
      </c>
      <c r="E196" s="190" t="s">
        <v>22</v>
      </c>
      <c r="F196" s="191" t="s">
        <v>234</v>
      </c>
      <c r="H196" s="192">
        <v>-6</v>
      </c>
      <c r="I196" s="193"/>
      <c r="L196" s="189"/>
      <c r="M196" s="194"/>
      <c r="T196" s="195"/>
      <c r="AT196" s="190" t="s">
        <v>192</v>
      </c>
      <c r="AU196" s="190" t="s">
        <v>90</v>
      </c>
      <c r="AV196" s="13" t="s">
        <v>90</v>
      </c>
      <c r="AW196" s="13" t="s">
        <v>42</v>
      </c>
      <c r="AX196" s="13" t="s">
        <v>79</v>
      </c>
      <c r="AY196" s="190" t="s">
        <v>142</v>
      </c>
    </row>
    <row r="197" spans="2:65" s="14" customFormat="1">
      <c r="B197" s="196"/>
      <c r="D197" s="177" t="s">
        <v>192</v>
      </c>
      <c r="E197" s="197" t="s">
        <v>22</v>
      </c>
      <c r="F197" s="198" t="s">
        <v>198</v>
      </c>
      <c r="H197" s="199">
        <v>32.700000000000003</v>
      </c>
      <c r="I197" s="200"/>
      <c r="L197" s="196"/>
      <c r="M197" s="201"/>
      <c r="T197" s="202"/>
      <c r="AT197" s="197" t="s">
        <v>192</v>
      </c>
      <c r="AU197" s="197" t="s">
        <v>90</v>
      </c>
      <c r="AV197" s="14" t="s">
        <v>104</v>
      </c>
      <c r="AW197" s="14" t="s">
        <v>42</v>
      </c>
      <c r="AX197" s="14" t="s">
        <v>79</v>
      </c>
      <c r="AY197" s="197" t="s">
        <v>142</v>
      </c>
    </row>
    <row r="198" spans="2:65" s="12" customFormat="1">
      <c r="B198" s="183"/>
      <c r="D198" s="177" t="s">
        <v>192</v>
      </c>
      <c r="E198" s="184" t="s">
        <v>22</v>
      </c>
      <c r="F198" s="185" t="s">
        <v>201</v>
      </c>
      <c r="H198" s="184" t="s">
        <v>22</v>
      </c>
      <c r="I198" s="186"/>
      <c r="L198" s="183"/>
      <c r="M198" s="187"/>
      <c r="T198" s="188"/>
      <c r="AT198" s="184" t="s">
        <v>192</v>
      </c>
      <c r="AU198" s="184" t="s">
        <v>90</v>
      </c>
      <c r="AV198" s="12" t="s">
        <v>24</v>
      </c>
      <c r="AW198" s="12" t="s">
        <v>42</v>
      </c>
      <c r="AX198" s="12" t="s">
        <v>79</v>
      </c>
      <c r="AY198" s="184" t="s">
        <v>142</v>
      </c>
    </row>
    <row r="199" spans="2:65" s="13" customFormat="1">
      <c r="B199" s="189"/>
      <c r="D199" s="177" t="s">
        <v>192</v>
      </c>
      <c r="E199" s="190" t="s">
        <v>22</v>
      </c>
      <c r="F199" s="191" t="s">
        <v>235</v>
      </c>
      <c r="H199" s="192">
        <v>22.388000000000002</v>
      </c>
      <c r="I199" s="193"/>
      <c r="L199" s="189"/>
      <c r="M199" s="194"/>
      <c r="T199" s="195"/>
      <c r="AT199" s="190" t="s">
        <v>192</v>
      </c>
      <c r="AU199" s="190" t="s">
        <v>90</v>
      </c>
      <c r="AV199" s="13" t="s">
        <v>90</v>
      </c>
      <c r="AW199" s="13" t="s">
        <v>42</v>
      </c>
      <c r="AX199" s="13" t="s">
        <v>79</v>
      </c>
      <c r="AY199" s="190" t="s">
        <v>142</v>
      </c>
    </row>
    <row r="200" spans="2:65" s="13" customFormat="1">
      <c r="B200" s="189"/>
      <c r="D200" s="177" t="s">
        <v>192</v>
      </c>
      <c r="E200" s="190" t="s">
        <v>22</v>
      </c>
      <c r="F200" s="191" t="s">
        <v>236</v>
      </c>
      <c r="H200" s="192">
        <v>-2.8</v>
      </c>
      <c r="I200" s="193"/>
      <c r="L200" s="189"/>
      <c r="M200" s="194"/>
      <c r="T200" s="195"/>
      <c r="AT200" s="190" t="s">
        <v>192</v>
      </c>
      <c r="AU200" s="190" t="s">
        <v>90</v>
      </c>
      <c r="AV200" s="13" t="s">
        <v>90</v>
      </c>
      <c r="AW200" s="13" t="s">
        <v>42</v>
      </c>
      <c r="AX200" s="13" t="s">
        <v>79</v>
      </c>
      <c r="AY200" s="190" t="s">
        <v>142</v>
      </c>
    </row>
    <row r="201" spans="2:65" s="14" customFormat="1">
      <c r="B201" s="196"/>
      <c r="D201" s="177" t="s">
        <v>192</v>
      </c>
      <c r="E201" s="197" t="s">
        <v>22</v>
      </c>
      <c r="F201" s="198" t="s">
        <v>198</v>
      </c>
      <c r="H201" s="199">
        <v>19.588000000000001</v>
      </c>
      <c r="I201" s="200"/>
      <c r="L201" s="196"/>
      <c r="M201" s="201"/>
      <c r="T201" s="202"/>
      <c r="AT201" s="197" t="s">
        <v>192</v>
      </c>
      <c r="AU201" s="197" t="s">
        <v>90</v>
      </c>
      <c r="AV201" s="14" t="s">
        <v>104</v>
      </c>
      <c r="AW201" s="14" t="s">
        <v>42</v>
      </c>
      <c r="AX201" s="14" t="s">
        <v>79</v>
      </c>
      <c r="AY201" s="197" t="s">
        <v>142</v>
      </c>
    </row>
    <row r="202" spans="2:65" s="15" customFormat="1">
      <c r="B202" s="203"/>
      <c r="D202" s="177" t="s">
        <v>192</v>
      </c>
      <c r="E202" s="204" t="s">
        <v>22</v>
      </c>
      <c r="F202" s="205" t="s">
        <v>202</v>
      </c>
      <c r="H202" s="206">
        <v>120.58799999999999</v>
      </c>
      <c r="I202" s="207"/>
      <c r="L202" s="203"/>
      <c r="M202" s="208"/>
      <c r="T202" s="209"/>
      <c r="AT202" s="204" t="s">
        <v>192</v>
      </c>
      <c r="AU202" s="204" t="s">
        <v>90</v>
      </c>
      <c r="AV202" s="15" t="s">
        <v>188</v>
      </c>
      <c r="AW202" s="15" t="s">
        <v>42</v>
      </c>
      <c r="AX202" s="15" t="s">
        <v>24</v>
      </c>
      <c r="AY202" s="204" t="s">
        <v>142</v>
      </c>
    </row>
    <row r="203" spans="2:65" s="1" customFormat="1" ht="51" customHeight="1">
      <c r="B203" s="40"/>
      <c r="C203" s="165" t="s">
        <v>237</v>
      </c>
      <c r="D203" s="165" t="s">
        <v>145</v>
      </c>
      <c r="E203" s="166" t="s">
        <v>238</v>
      </c>
      <c r="F203" s="167" t="s">
        <v>239</v>
      </c>
      <c r="G203" s="168" t="s">
        <v>229</v>
      </c>
      <c r="H203" s="169">
        <v>30.204999999999998</v>
      </c>
      <c r="I203" s="170">
        <v>580</v>
      </c>
      <c r="J203" s="171">
        <f>ROUND(I203*H203,2)</f>
        <v>17518.900000000001</v>
      </c>
      <c r="K203" s="167" t="s">
        <v>149</v>
      </c>
      <c r="L203" s="40"/>
      <c r="M203" s="172" t="s">
        <v>22</v>
      </c>
      <c r="N203" s="173" t="s">
        <v>51</v>
      </c>
      <c r="P203" s="174">
        <f>O203*H203</f>
        <v>0</v>
      </c>
      <c r="Q203" s="174">
        <v>0.16039999999999999</v>
      </c>
      <c r="R203" s="174">
        <f>Q203*H203</f>
        <v>4.8448819999999992</v>
      </c>
      <c r="S203" s="174">
        <v>0</v>
      </c>
      <c r="T203" s="175">
        <f>S203*H203</f>
        <v>0</v>
      </c>
      <c r="AR203" s="24" t="s">
        <v>188</v>
      </c>
      <c r="AT203" s="24" t="s">
        <v>145</v>
      </c>
      <c r="AU203" s="24" t="s">
        <v>90</v>
      </c>
      <c r="AY203" s="24" t="s">
        <v>142</v>
      </c>
      <c r="BE203" s="176">
        <f>IF(N203="základní",J203,0)</f>
        <v>0</v>
      </c>
      <c r="BF203" s="176">
        <f>IF(N203="snížená",J203,0)</f>
        <v>17518.900000000001</v>
      </c>
      <c r="BG203" s="176">
        <f>IF(N203="zákl. přenesená",J203,0)</f>
        <v>0</v>
      </c>
      <c r="BH203" s="176">
        <f>IF(N203="sníž. přenesená",J203,0)</f>
        <v>0</v>
      </c>
      <c r="BI203" s="176">
        <f>IF(N203="nulová",J203,0)</f>
        <v>0</v>
      </c>
      <c r="BJ203" s="24" t="s">
        <v>90</v>
      </c>
      <c r="BK203" s="176">
        <f>ROUND(I203*H203,2)</f>
        <v>17518.900000000001</v>
      </c>
      <c r="BL203" s="24" t="s">
        <v>188</v>
      </c>
      <c r="BM203" s="24" t="s">
        <v>240</v>
      </c>
    </row>
    <row r="204" spans="2:65" s="1" customFormat="1" ht="47.5">
      <c r="B204" s="40"/>
      <c r="D204" s="177" t="s">
        <v>190</v>
      </c>
      <c r="F204" s="178" t="s">
        <v>241</v>
      </c>
      <c r="I204" s="106"/>
      <c r="L204" s="40"/>
      <c r="M204" s="182"/>
      <c r="T204" s="65"/>
      <c r="AT204" s="24" t="s">
        <v>190</v>
      </c>
      <c r="AU204" s="24" t="s">
        <v>90</v>
      </c>
    </row>
    <row r="205" spans="2:65" s="12" customFormat="1">
      <c r="B205" s="183"/>
      <c r="D205" s="177" t="s">
        <v>192</v>
      </c>
      <c r="E205" s="184" t="s">
        <v>22</v>
      </c>
      <c r="F205" s="185" t="s">
        <v>193</v>
      </c>
      <c r="H205" s="184" t="s">
        <v>22</v>
      </c>
      <c r="I205" s="186"/>
      <c r="L205" s="183"/>
      <c r="M205" s="187"/>
      <c r="T205" s="188"/>
      <c r="AT205" s="184" t="s">
        <v>192</v>
      </c>
      <c r="AU205" s="184" t="s">
        <v>90</v>
      </c>
      <c r="AV205" s="12" t="s">
        <v>24</v>
      </c>
      <c r="AW205" s="12" t="s">
        <v>42</v>
      </c>
      <c r="AX205" s="12" t="s">
        <v>79</v>
      </c>
      <c r="AY205" s="184" t="s">
        <v>142</v>
      </c>
    </row>
    <row r="206" spans="2:65" s="12" customFormat="1">
      <c r="B206" s="183"/>
      <c r="D206" s="177" t="s">
        <v>192</v>
      </c>
      <c r="E206" s="184" t="s">
        <v>22</v>
      </c>
      <c r="F206" s="185" t="s">
        <v>242</v>
      </c>
      <c r="H206" s="184" t="s">
        <v>22</v>
      </c>
      <c r="I206" s="186"/>
      <c r="L206" s="183"/>
      <c r="M206" s="187"/>
      <c r="T206" s="188"/>
      <c r="AT206" s="184" t="s">
        <v>192</v>
      </c>
      <c r="AU206" s="184" t="s">
        <v>90</v>
      </c>
      <c r="AV206" s="12" t="s">
        <v>24</v>
      </c>
      <c r="AW206" s="12" t="s">
        <v>42</v>
      </c>
      <c r="AX206" s="12" t="s">
        <v>79</v>
      </c>
      <c r="AY206" s="184" t="s">
        <v>142</v>
      </c>
    </row>
    <row r="207" spans="2:65" s="13" customFormat="1">
      <c r="B207" s="189"/>
      <c r="D207" s="177" t="s">
        <v>192</v>
      </c>
      <c r="E207" s="190" t="s">
        <v>22</v>
      </c>
      <c r="F207" s="191" t="s">
        <v>243</v>
      </c>
      <c r="H207" s="192">
        <v>30.204999999999998</v>
      </c>
      <c r="I207" s="193"/>
      <c r="L207" s="189"/>
      <c r="M207" s="194"/>
      <c r="T207" s="195"/>
      <c r="AT207" s="190" t="s">
        <v>192</v>
      </c>
      <c r="AU207" s="190" t="s">
        <v>90</v>
      </c>
      <c r="AV207" s="13" t="s">
        <v>90</v>
      </c>
      <c r="AW207" s="13" t="s">
        <v>42</v>
      </c>
      <c r="AX207" s="13" t="s">
        <v>79</v>
      </c>
      <c r="AY207" s="190" t="s">
        <v>142</v>
      </c>
    </row>
    <row r="208" spans="2:65" s="14" customFormat="1">
      <c r="B208" s="196"/>
      <c r="D208" s="177" t="s">
        <v>192</v>
      </c>
      <c r="E208" s="197" t="s">
        <v>22</v>
      </c>
      <c r="F208" s="198" t="s">
        <v>198</v>
      </c>
      <c r="H208" s="199">
        <v>30.204999999999998</v>
      </c>
      <c r="I208" s="200"/>
      <c r="L208" s="196"/>
      <c r="M208" s="201"/>
      <c r="T208" s="202"/>
      <c r="AT208" s="197" t="s">
        <v>192</v>
      </c>
      <c r="AU208" s="197" t="s">
        <v>90</v>
      </c>
      <c r="AV208" s="14" t="s">
        <v>104</v>
      </c>
      <c r="AW208" s="14" t="s">
        <v>42</v>
      </c>
      <c r="AX208" s="14" t="s">
        <v>79</v>
      </c>
      <c r="AY208" s="197" t="s">
        <v>142</v>
      </c>
    </row>
    <row r="209" spans="2:65" s="15" customFormat="1">
      <c r="B209" s="203"/>
      <c r="D209" s="177" t="s">
        <v>192</v>
      </c>
      <c r="E209" s="204" t="s">
        <v>22</v>
      </c>
      <c r="F209" s="205" t="s">
        <v>202</v>
      </c>
      <c r="H209" s="206">
        <v>30.204999999999998</v>
      </c>
      <c r="I209" s="207"/>
      <c r="L209" s="203"/>
      <c r="M209" s="208"/>
      <c r="T209" s="209"/>
      <c r="AT209" s="204" t="s">
        <v>192</v>
      </c>
      <c r="AU209" s="204" t="s">
        <v>90</v>
      </c>
      <c r="AV209" s="15" t="s">
        <v>188</v>
      </c>
      <c r="AW209" s="15" t="s">
        <v>42</v>
      </c>
      <c r="AX209" s="15" t="s">
        <v>24</v>
      </c>
      <c r="AY209" s="204" t="s">
        <v>142</v>
      </c>
    </row>
    <row r="210" spans="2:65" s="11" customFormat="1" ht="29.9" customHeight="1">
      <c r="B210" s="153"/>
      <c r="D210" s="154" t="s">
        <v>78</v>
      </c>
      <c r="E210" s="163" t="s">
        <v>244</v>
      </c>
      <c r="F210" s="163" t="s">
        <v>245</v>
      </c>
      <c r="I210" s="156"/>
      <c r="J210" s="164">
        <f>BK210</f>
        <v>32490.799999999999</v>
      </c>
      <c r="L210" s="153"/>
      <c r="M210" s="158"/>
      <c r="P210" s="159">
        <f>SUM(P211:P248)</f>
        <v>0</v>
      </c>
      <c r="R210" s="159">
        <f>SUM(R211:R248)</f>
        <v>15.448270000000001</v>
      </c>
      <c r="T210" s="160">
        <f>SUM(T211:T248)</f>
        <v>0</v>
      </c>
      <c r="AR210" s="154" t="s">
        <v>24</v>
      </c>
      <c r="AT210" s="161" t="s">
        <v>78</v>
      </c>
      <c r="AU210" s="161" t="s">
        <v>24</v>
      </c>
      <c r="AY210" s="154" t="s">
        <v>142</v>
      </c>
      <c r="BK210" s="162">
        <f>SUM(BK211:BK248)</f>
        <v>32490.799999999999</v>
      </c>
    </row>
    <row r="211" spans="2:65" s="1" customFormat="1" ht="25.5" customHeight="1">
      <c r="B211" s="40"/>
      <c r="C211" s="165" t="s">
        <v>246</v>
      </c>
      <c r="D211" s="165" t="s">
        <v>145</v>
      </c>
      <c r="E211" s="166" t="s">
        <v>247</v>
      </c>
      <c r="F211" s="167" t="s">
        <v>248</v>
      </c>
      <c r="G211" s="168" t="s">
        <v>187</v>
      </c>
      <c r="H211" s="169">
        <v>4</v>
      </c>
      <c r="I211" s="170">
        <v>350</v>
      </c>
      <c r="J211" s="171">
        <f>ROUND(I211*H211,2)</f>
        <v>1400</v>
      </c>
      <c r="K211" s="167" t="s">
        <v>149</v>
      </c>
      <c r="L211" s="40"/>
      <c r="M211" s="172" t="s">
        <v>22</v>
      </c>
      <c r="N211" s="173" t="s">
        <v>51</v>
      </c>
      <c r="P211" s="174">
        <f>O211*H211</f>
        <v>0</v>
      </c>
      <c r="Q211" s="174">
        <v>0.12021</v>
      </c>
      <c r="R211" s="174">
        <f>Q211*H211</f>
        <v>0.48083999999999999</v>
      </c>
      <c r="S211" s="174">
        <v>0</v>
      </c>
      <c r="T211" s="175">
        <f>S211*H211</f>
        <v>0</v>
      </c>
      <c r="AR211" s="24" t="s">
        <v>188</v>
      </c>
      <c r="AT211" s="24" t="s">
        <v>145</v>
      </c>
      <c r="AU211" s="24" t="s">
        <v>90</v>
      </c>
      <c r="AY211" s="24" t="s">
        <v>142</v>
      </c>
      <c r="BE211" s="176">
        <f>IF(N211="základní",J211,0)</f>
        <v>0</v>
      </c>
      <c r="BF211" s="176">
        <f>IF(N211="snížená",J211,0)</f>
        <v>1400</v>
      </c>
      <c r="BG211" s="176">
        <f>IF(N211="zákl. přenesená",J211,0)</f>
        <v>0</v>
      </c>
      <c r="BH211" s="176">
        <f>IF(N211="sníž. přenesená",J211,0)</f>
        <v>0</v>
      </c>
      <c r="BI211" s="176">
        <f>IF(N211="nulová",J211,0)</f>
        <v>0</v>
      </c>
      <c r="BJ211" s="24" t="s">
        <v>90</v>
      </c>
      <c r="BK211" s="176">
        <f>ROUND(I211*H211,2)</f>
        <v>1400</v>
      </c>
      <c r="BL211" s="24" t="s">
        <v>188</v>
      </c>
      <c r="BM211" s="24" t="s">
        <v>249</v>
      </c>
    </row>
    <row r="212" spans="2:65" s="13" customFormat="1">
      <c r="B212" s="189"/>
      <c r="D212" s="177" t="s">
        <v>192</v>
      </c>
      <c r="E212" s="190" t="s">
        <v>22</v>
      </c>
      <c r="F212" s="191" t="s">
        <v>250</v>
      </c>
      <c r="H212" s="192">
        <v>4</v>
      </c>
      <c r="I212" s="193"/>
      <c r="L212" s="189"/>
      <c r="M212" s="194"/>
      <c r="T212" s="195"/>
      <c r="AT212" s="190" t="s">
        <v>192</v>
      </c>
      <c r="AU212" s="190" t="s">
        <v>90</v>
      </c>
      <c r="AV212" s="13" t="s">
        <v>90</v>
      </c>
      <c r="AW212" s="13" t="s">
        <v>42</v>
      </c>
      <c r="AX212" s="13" t="s">
        <v>79</v>
      </c>
      <c r="AY212" s="190" t="s">
        <v>142</v>
      </c>
    </row>
    <row r="213" spans="2:65" s="14" customFormat="1">
      <c r="B213" s="196"/>
      <c r="D213" s="177" t="s">
        <v>192</v>
      </c>
      <c r="E213" s="197" t="s">
        <v>22</v>
      </c>
      <c r="F213" s="198" t="s">
        <v>198</v>
      </c>
      <c r="H213" s="199">
        <v>4</v>
      </c>
      <c r="I213" s="200"/>
      <c r="L213" s="196"/>
      <c r="M213" s="201"/>
      <c r="T213" s="202"/>
      <c r="AT213" s="197" t="s">
        <v>192</v>
      </c>
      <c r="AU213" s="197" t="s">
        <v>90</v>
      </c>
      <c r="AV213" s="14" t="s">
        <v>104</v>
      </c>
      <c r="AW213" s="14" t="s">
        <v>42</v>
      </c>
      <c r="AX213" s="14" t="s">
        <v>79</v>
      </c>
      <c r="AY213" s="197" t="s">
        <v>142</v>
      </c>
    </row>
    <row r="214" spans="2:65" s="15" customFormat="1">
      <c r="B214" s="203"/>
      <c r="D214" s="177" t="s">
        <v>192</v>
      </c>
      <c r="E214" s="204" t="s">
        <v>22</v>
      </c>
      <c r="F214" s="205" t="s">
        <v>202</v>
      </c>
      <c r="H214" s="206">
        <v>4</v>
      </c>
      <c r="I214" s="207"/>
      <c r="L214" s="203"/>
      <c r="M214" s="208"/>
      <c r="T214" s="209"/>
      <c r="AT214" s="204" t="s">
        <v>192</v>
      </c>
      <c r="AU214" s="204" t="s">
        <v>90</v>
      </c>
      <c r="AV214" s="15" t="s">
        <v>188</v>
      </c>
      <c r="AW214" s="15" t="s">
        <v>42</v>
      </c>
      <c r="AX214" s="15" t="s">
        <v>24</v>
      </c>
      <c r="AY214" s="204" t="s">
        <v>142</v>
      </c>
    </row>
    <row r="215" spans="2:65" s="1" customFormat="1" ht="25.5" customHeight="1">
      <c r="B215" s="40"/>
      <c r="C215" s="165" t="s">
        <v>251</v>
      </c>
      <c r="D215" s="165" t="s">
        <v>145</v>
      </c>
      <c r="E215" s="166" t="s">
        <v>252</v>
      </c>
      <c r="F215" s="167" t="s">
        <v>253</v>
      </c>
      <c r="G215" s="168" t="s">
        <v>205</v>
      </c>
      <c r="H215" s="169">
        <v>7.9720000000000004</v>
      </c>
      <c r="I215" s="170">
        <v>3900</v>
      </c>
      <c r="J215" s="171">
        <f>ROUND(I215*H215,2)</f>
        <v>31090.799999999999</v>
      </c>
      <c r="K215" s="167" t="s">
        <v>149</v>
      </c>
      <c r="L215" s="40"/>
      <c r="M215" s="172" t="s">
        <v>22</v>
      </c>
      <c r="N215" s="173" t="s">
        <v>51</v>
      </c>
      <c r="P215" s="174">
        <f>O215*H215</f>
        <v>0</v>
      </c>
      <c r="Q215" s="174">
        <v>1.8774999999999999</v>
      </c>
      <c r="R215" s="174">
        <f>Q215*H215</f>
        <v>14.96743</v>
      </c>
      <c r="S215" s="174">
        <v>0</v>
      </c>
      <c r="T215" s="175">
        <f>S215*H215</f>
        <v>0</v>
      </c>
      <c r="AR215" s="24" t="s">
        <v>188</v>
      </c>
      <c r="AT215" s="24" t="s">
        <v>145</v>
      </c>
      <c r="AU215" s="24" t="s">
        <v>90</v>
      </c>
      <c r="AY215" s="24" t="s">
        <v>142</v>
      </c>
      <c r="BE215" s="176">
        <f>IF(N215="základní",J215,0)</f>
        <v>0</v>
      </c>
      <c r="BF215" s="176">
        <f>IF(N215="snížená",J215,0)</f>
        <v>31090.799999999999</v>
      </c>
      <c r="BG215" s="176">
        <f>IF(N215="zákl. přenesená",J215,0)</f>
        <v>0</v>
      </c>
      <c r="BH215" s="176">
        <f>IF(N215="sníž. přenesená",J215,0)</f>
        <v>0</v>
      </c>
      <c r="BI215" s="176">
        <f>IF(N215="nulová",J215,0)</f>
        <v>0</v>
      </c>
      <c r="BJ215" s="24" t="s">
        <v>90</v>
      </c>
      <c r="BK215" s="176">
        <f>ROUND(I215*H215,2)</f>
        <v>31090.799999999999</v>
      </c>
      <c r="BL215" s="24" t="s">
        <v>188</v>
      </c>
      <c r="BM215" s="24" t="s">
        <v>254</v>
      </c>
    </row>
    <row r="216" spans="2:65" s="12" customFormat="1">
      <c r="B216" s="183"/>
      <c r="D216" s="177" t="s">
        <v>192</v>
      </c>
      <c r="E216" s="184" t="s">
        <v>22</v>
      </c>
      <c r="F216" s="185" t="s">
        <v>193</v>
      </c>
      <c r="H216" s="184" t="s">
        <v>22</v>
      </c>
      <c r="I216" s="186"/>
      <c r="L216" s="183"/>
      <c r="M216" s="187"/>
      <c r="T216" s="188"/>
      <c r="AT216" s="184" t="s">
        <v>192</v>
      </c>
      <c r="AU216" s="184" t="s">
        <v>90</v>
      </c>
      <c r="AV216" s="12" t="s">
        <v>24</v>
      </c>
      <c r="AW216" s="12" t="s">
        <v>42</v>
      </c>
      <c r="AX216" s="12" t="s">
        <v>79</v>
      </c>
      <c r="AY216" s="184" t="s">
        <v>142</v>
      </c>
    </row>
    <row r="217" spans="2:65" s="12" customFormat="1">
      <c r="B217" s="183"/>
      <c r="D217" s="177" t="s">
        <v>192</v>
      </c>
      <c r="E217" s="184" t="s">
        <v>22</v>
      </c>
      <c r="F217" s="185" t="s">
        <v>194</v>
      </c>
      <c r="H217" s="184" t="s">
        <v>22</v>
      </c>
      <c r="I217" s="186"/>
      <c r="L217" s="183"/>
      <c r="M217" s="187"/>
      <c r="T217" s="188"/>
      <c r="AT217" s="184" t="s">
        <v>192</v>
      </c>
      <c r="AU217" s="184" t="s">
        <v>90</v>
      </c>
      <c r="AV217" s="12" t="s">
        <v>24</v>
      </c>
      <c r="AW217" s="12" t="s">
        <v>42</v>
      </c>
      <c r="AX217" s="12" t="s">
        <v>79</v>
      </c>
      <c r="AY217" s="184" t="s">
        <v>142</v>
      </c>
    </row>
    <row r="218" spans="2:65" s="13" customFormat="1">
      <c r="B218" s="189"/>
      <c r="D218" s="177" t="s">
        <v>192</v>
      </c>
      <c r="E218" s="190" t="s">
        <v>22</v>
      </c>
      <c r="F218" s="191" t="s">
        <v>255</v>
      </c>
      <c r="H218" s="192">
        <v>0.80300000000000005</v>
      </c>
      <c r="I218" s="193"/>
      <c r="L218" s="189"/>
      <c r="M218" s="194"/>
      <c r="T218" s="195"/>
      <c r="AT218" s="190" t="s">
        <v>192</v>
      </c>
      <c r="AU218" s="190" t="s">
        <v>90</v>
      </c>
      <c r="AV218" s="13" t="s">
        <v>90</v>
      </c>
      <c r="AW218" s="13" t="s">
        <v>42</v>
      </c>
      <c r="AX218" s="13" t="s">
        <v>79</v>
      </c>
      <c r="AY218" s="190" t="s">
        <v>142</v>
      </c>
    </row>
    <row r="219" spans="2:65" s="13" customFormat="1">
      <c r="B219" s="189"/>
      <c r="D219" s="177" t="s">
        <v>192</v>
      </c>
      <c r="E219" s="190" t="s">
        <v>22</v>
      </c>
      <c r="F219" s="191" t="s">
        <v>256</v>
      </c>
      <c r="H219" s="192">
        <v>0.57799999999999996</v>
      </c>
      <c r="I219" s="193"/>
      <c r="L219" s="189"/>
      <c r="M219" s="194"/>
      <c r="T219" s="195"/>
      <c r="AT219" s="190" t="s">
        <v>192</v>
      </c>
      <c r="AU219" s="190" t="s">
        <v>90</v>
      </c>
      <c r="AV219" s="13" t="s">
        <v>90</v>
      </c>
      <c r="AW219" s="13" t="s">
        <v>42</v>
      </c>
      <c r="AX219" s="13" t="s">
        <v>79</v>
      </c>
      <c r="AY219" s="190" t="s">
        <v>142</v>
      </c>
    </row>
    <row r="220" spans="2:65" s="13" customFormat="1">
      <c r="B220" s="189"/>
      <c r="D220" s="177" t="s">
        <v>192</v>
      </c>
      <c r="E220" s="190" t="s">
        <v>22</v>
      </c>
      <c r="F220" s="191" t="s">
        <v>257</v>
      </c>
      <c r="H220" s="192">
        <v>0.39300000000000002</v>
      </c>
      <c r="I220" s="193"/>
      <c r="L220" s="189"/>
      <c r="M220" s="194"/>
      <c r="T220" s="195"/>
      <c r="AT220" s="190" t="s">
        <v>192</v>
      </c>
      <c r="AU220" s="190" t="s">
        <v>90</v>
      </c>
      <c r="AV220" s="13" t="s">
        <v>90</v>
      </c>
      <c r="AW220" s="13" t="s">
        <v>42</v>
      </c>
      <c r="AX220" s="13" t="s">
        <v>79</v>
      </c>
      <c r="AY220" s="190" t="s">
        <v>142</v>
      </c>
    </row>
    <row r="221" spans="2:65" s="13" customFormat="1">
      <c r="B221" s="189"/>
      <c r="D221" s="177" t="s">
        <v>192</v>
      </c>
      <c r="E221" s="190" t="s">
        <v>22</v>
      </c>
      <c r="F221" s="191" t="s">
        <v>258</v>
      </c>
      <c r="H221" s="192">
        <v>0.80300000000000005</v>
      </c>
      <c r="I221" s="193"/>
      <c r="L221" s="189"/>
      <c r="M221" s="194"/>
      <c r="T221" s="195"/>
      <c r="AT221" s="190" t="s">
        <v>192</v>
      </c>
      <c r="AU221" s="190" t="s">
        <v>90</v>
      </c>
      <c r="AV221" s="13" t="s">
        <v>90</v>
      </c>
      <c r="AW221" s="13" t="s">
        <v>42</v>
      </c>
      <c r="AX221" s="13" t="s">
        <v>79</v>
      </c>
      <c r="AY221" s="190" t="s">
        <v>142</v>
      </c>
    </row>
    <row r="222" spans="2:65" s="14" customFormat="1">
      <c r="B222" s="196"/>
      <c r="D222" s="177" t="s">
        <v>192</v>
      </c>
      <c r="E222" s="197" t="s">
        <v>22</v>
      </c>
      <c r="F222" s="198" t="s">
        <v>198</v>
      </c>
      <c r="H222" s="199">
        <v>2.577</v>
      </c>
      <c r="I222" s="200"/>
      <c r="L222" s="196"/>
      <c r="M222" s="201"/>
      <c r="T222" s="202"/>
      <c r="AT222" s="197" t="s">
        <v>192</v>
      </c>
      <c r="AU222" s="197" t="s">
        <v>90</v>
      </c>
      <c r="AV222" s="14" t="s">
        <v>104</v>
      </c>
      <c r="AW222" s="14" t="s">
        <v>42</v>
      </c>
      <c r="AX222" s="14" t="s">
        <v>79</v>
      </c>
      <c r="AY222" s="197" t="s">
        <v>142</v>
      </c>
    </row>
    <row r="223" spans="2:65" s="12" customFormat="1">
      <c r="B223" s="183"/>
      <c r="D223" s="177" t="s">
        <v>192</v>
      </c>
      <c r="E223" s="184" t="s">
        <v>22</v>
      </c>
      <c r="F223" s="185" t="s">
        <v>199</v>
      </c>
      <c r="H223" s="184" t="s">
        <v>22</v>
      </c>
      <c r="I223" s="186"/>
      <c r="L223" s="183"/>
      <c r="M223" s="187"/>
      <c r="T223" s="188"/>
      <c r="AT223" s="184" t="s">
        <v>192</v>
      </c>
      <c r="AU223" s="184" t="s">
        <v>90</v>
      </c>
      <c r="AV223" s="12" t="s">
        <v>24</v>
      </c>
      <c r="AW223" s="12" t="s">
        <v>42</v>
      </c>
      <c r="AX223" s="12" t="s">
        <v>79</v>
      </c>
      <c r="AY223" s="184" t="s">
        <v>142</v>
      </c>
    </row>
    <row r="224" spans="2:65" s="13" customFormat="1">
      <c r="B224" s="189"/>
      <c r="D224" s="177" t="s">
        <v>192</v>
      </c>
      <c r="E224" s="190" t="s">
        <v>22</v>
      </c>
      <c r="F224" s="191" t="s">
        <v>259</v>
      </c>
      <c r="H224" s="192">
        <v>0.59799999999999998</v>
      </c>
      <c r="I224" s="193"/>
      <c r="L224" s="189"/>
      <c r="M224" s="194"/>
      <c r="T224" s="195"/>
      <c r="AT224" s="190" t="s">
        <v>192</v>
      </c>
      <c r="AU224" s="190" t="s">
        <v>90</v>
      </c>
      <c r="AV224" s="13" t="s">
        <v>90</v>
      </c>
      <c r="AW224" s="13" t="s">
        <v>42</v>
      </c>
      <c r="AX224" s="13" t="s">
        <v>79</v>
      </c>
      <c r="AY224" s="190" t="s">
        <v>142</v>
      </c>
    </row>
    <row r="225" spans="2:51" s="13" customFormat="1">
      <c r="B225" s="189"/>
      <c r="D225" s="177" t="s">
        <v>192</v>
      </c>
      <c r="E225" s="190" t="s">
        <v>22</v>
      </c>
      <c r="F225" s="191" t="s">
        <v>260</v>
      </c>
      <c r="H225" s="192">
        <v>0.59799999999999998</v>
      </c>
      <c r="I225" s="193"/>
      <c r="L225" s="189"/>
      <c r="M225" s="194"/>
      <c r="T225" s="195"/>
      <c r="AT225" s="190" t="s">
        <v>192</v>
      </c>
      <c r="AU225" s="190" t="s">
        <v>90</v>
      </c>
      <c r="AV225" s="13" t="s">
        <v>90</v>
      </c>
      <c r="AW225" s="13" t="s">
        <v>42</v>
      </c>
      <c r="AX225" s="13" t="s">
        <v>79</v>
      </c>
      <c r="AY225" s="190" t="s">
        <v>142</v>
      </c>
    </row>
    <row r="226" spans="2:51" s="13" customFormat="1">
      <c r="B226" s="189"/>
      <c r="D226" s="177" t="s">
        <v>192</v>
      </c>
      <c r="E226" s="190" t="s">
        <v>22</v>
      </c>
      <c r="F226" s="191" t="s">
        <v>261</v>
      </c>
      <c r="H226" s="192">
        <v>0.60899999999999999</v>
      </c>
      <c r="I226" s="193"/>
      <c r="L226" s="189"/>
      <c r="M226" s="194"/>
      <c r="T226" s="195"/>
      <c r="AT226" s="190" t="s">
        <v>192</v>
      </c>
      <c r="AU226" s="190" t="s">
        <v>90</v>
      </c>
      <c r="AV226" s="13" t="s">
        <v>90</v>
      </c>
      <c r="AW226" s="13" t="s">
        <v>42</v>
      </c>
      <c r="AX226" s="13" t="s">
        <v>79</v>
      </c>
      <c r="AY226" s="190" t="s">
        <v>142</v>
      </c>
    </row>
    <row r="227" spans="2:51" s="13" customFormat="1">
      <c r="B227" s="189"/>
      <c r="D227" s="177" t="s">
        <v>192</v>
      </c>
      <c r="E227" s="190" t="s">
        <v>22</v>
      </c>
      <c r="F227" s="191" t="s">
        <v>262</v>
      </c>
      <c r="H227" s="192">
        <v>4.2000000000000003E-2</v>
      </c>
      <c r="I227" s="193"/>
      <c r="L227" s="189"/>
      <c r="M227" s="194"/>
      <c r="T227" s="195"/>
      <c r="AT227" s="190" t="s">
        <v>192</v>
      </c>
      <c r="AU227" s="190" t="s">
        <v>90</v>
      </c>
      <c r="AV227" s="13" t="s">
        <v>90</v>
      </c>
      <c r="AW227" s="13" t="s">
        <v>42</v>
      </c>
      <c r="AX227" s="13" t="s">
        <v>79</v>
      </c>
      <c r="AY227" s="190" t="s">
        <v>142</v>
      </c>
    </row>
    <row r="228" spans="2:51" s="13" customFormat="1">
      <c r="B228" s="189"/>
      <c r="D228" s="177" t="s">
        <v>192</v>
      </c>
      <c r="E228" s="190" t="s">
        <v>22</v>
      </c>
      <c r="F228" s="191" t="s">
        <v>263</v>
      </c>
      <c r="H228" s="192">
        <v>4.2000000000000003E-2</v>
      </c>
      <c r="I228" s="193"/>
      <c r="L228" s="189"/>
      <c r="M228" s="194"/>
      <c r="T228" s="195"/>
      <c r="AT228" s="190" t="s">
        <v>192</v>
      </c>
      <c r="AU228" s="190" t="s">
        <v>90</v>
      </c>
      <c r="AV228" s="13" t="s">
        <v>90</v>
      </c>
      <c r="AW228" s="13" t="s">
        <v>42</v>
      </c>
      <c r="AX228" s="13" t="s">
        <v>79</v>
      </c>
      <c r="AY228" s="190" t="s">
        <v>142</v>
      </c>
    </row>
    <row r="229" spans="2:51" s="13" customFormat="1">
      <c r="B229" s="189"/>
      <c r="D229" s="177" t="s">
        <v>192</v>
      </c>
      <c r="E229" s="190" t="s">
        <v>22</v>
      </c>
      <c r="F229" s="191" t="s">
        <v>264</v>
      </c>
      <c r="H229" s="192">
        <v>4.2000000000000003E-2</v>
      </c>
      <c r="I229" s="193"/>
      <c r="L229" s="189"/>
      <c r="M229" s="194"/>
      <c r="T229" s="195"/>
      <c r="AT229" s="190" t="s">
        <v>192</v>
      </c>
      <c r="AU229" s="190" t="s">
        <v>90</v>
      </c>
      <c r="AV229" s="13" t="s">
        <v>90</v>
      </c>
      <c r="AW229" s="13" t="s">
        <v>42</v>
      </c>
      <c r="AX229" s="13" t="s">
        <v>79</v>
      </c>
      <c r="AY229" s="190" t="s">
        <v>142</v>
      </c>
    </row>
    <row r="230" spans="2:51" s="13" customFormat="1">
      <c r="B230" s="189"/>
      <c r="D230" s="177" t="s">
        <v>192</v>
      </c>
      <c r="E230" s="190" t="s">
        <v>22</v>
      </c>
      <c r="F230" s="191" t="s">
        <v>265</v>
      </c>
      <c r="H230" s="192">
        <v>4.2000000000000003E-2</v>
      </c>
      <c r="I230" s="193"/>
      <c r="L230" s="189"/>
      <c r="M230" s="194"/>
      <c r="T230" s="195"/>
      <c r="AT230" s="190" t="s">
        <v>192</v>
      </c>
      <c r="AU230" s="190" t="s">
        <v>90</v>
      </c>
      <c r="AV230" s="13" t="s">
        <v>90</v>
      </c>
      <c r="AW230" s="13" t="s">
        <v>42</v>
      </c>
      <c r="AX230" s="13" t="s">
        <v>79</v>
      </c>
      <c r="AY230" s="190" t="s">
        <v>142</v>
      </c>
    </row>
    <row r="231" spans="2:51" s="14" customFormat="1">
      <c r="B231" s="196"/>
      <c r="D231" s="177" t="s">
        <v>192</v>
      </c>
      <c r="E231" s="197" t="s">
        <v>22</v>
      </c>
      <c r="F231" s="198" t="s">
        <v>198</v>
      </c>
      <c r="H231" s="199">
        <v>1.9730000000000001</v>
      </c>
      <c r="I231" s="200"/>
      <c r="L231" s="196"/>
      <c r="M231" s="201"/>
      <c r="T231" s="202"/>
      <c r="AT231" s="197" t="s">
        <v>192</v>
      </c>
      <c r="AU231" s="197" t="s">
        <v>90</v>
      </c>
      <c r="AV231" s="14" t="s">
        <v>104</v>
      </c>
      <c r="AW231" s="14" t="s">
        <v>42</v>
      </c>
      <c r="AX231" s="14" t="s">
        <v>79</v>
      </c>
      <c r="AY231" s="197" t="s">
        <v>142</v>
      </c>
    </row>
    <row r="232" spans="2:51" s="12" customFormat="1">
      <c r="B232" s="183"/>
      <c r="D232" s="177" t="s">
        <v>192</v>
      </c>
      <c r="E232" s="184" t="s">
        <v>22</v>
      </c>
      <c r="F232" s="185" t="s">
        <v>200</v>
      </c>
      <c r="H232" s="184" t="s">
        <v>22</v>
      </c>
      <c r="I232" s="186"/>
      <c r="L232" s="183"/>
      <c r="M232" s="187"/>
      <c r="T232" s="188"/>
      <c r="AT232" s="184" t="s">
        <v>192</v>
      </c>
      <c r="AU232" s="184" t="s">
        <v>90</v>
      </c>
      <c r="AV232" s="12" t="s">
        <v>24</v>
      </c>
      <c r="AW232" s="12" t="s">
        <v>42</v>
      </c>
      <c r="AX232" s="12" t="s">
        <v>79</v>
      </c>
      <c r="AY232" s="184" t="s">
        <v>142</v>
      </c>
    </row>
    <row r="233" spans="2:51" s="13" customFormat="1">
      <c r="B233" s="189"/>
      <c r="D233" s="177" t="s">
        <v>192</v>
      </c>
      <c r="E233" s="190" t="s">
        <v>22</v>
      </c>
      <c r="F233" s="191" t="s">
        <v>266</v>
      </c>
      <c r="H233" s="192">
        <v>0.59799999999999998</v>
      </c>
      <c r="I233" s="193"/>
      <c r="L233" s="189"/>
      <c r="M233" s="194"/>
      <c r="T233" s="195"/>
      <c r="AT233" s="190" t="s">
        <v>192</v>
      </c>
      <c r="AU233" s="190" t="s">
        <v>90</v>
      </c>
      <c r="AV233" s="13" t="s">
        <v>90</v>
      </c>
      <c r="AW233" s="13" t="s">
        <v>42</v>
      </c>
      <c r="AX233" s="13" t="s">
        <v>79</v>
      </c>
      <c r="AY233" s="190" t="s">
        <v>142</v>
      </c>
    </row>
    <row r="234" spans="2:51" s="13" customFormat="1">
      <c r="B234" s="189"/>
      <c r="D234" s="177" t="s">
        <v>192</v>
      </c>
      <c r="E234" s="190" t="s">
        <v>22</v>
      </c>
      <c r="F234" s="191" t="s">
        <v>267</v>
      </c>
      <c r="H234" s="192">
        <v>0.59799999999999998</v>
      </c>
      <c r="I234" s="193"/>
      <c r="L234" s="189"/>
      <c r="M234" s="194"/>
      <c r="T234" s="195"/>
      <c r="AT234" s="190" t="s">
        <v>192</v>
      </c>
      <c r="AU234" s="190" t="s">
        <v>90</v>
      </c>
      <c r="AV234" s="13" t="s">
        <v>90</v>
      </c>
      <c r="AW234" s="13" t="s">
        <v>42</v>
      </c>
      <c r="AX234" s="13" t="s">
        <v>79</v>
      </c>
      <c r="AY234" s="190" t="s">
        <v>142</v>
      </c>
    </row>
    <row r="235" spans="2:51" s="13" customFormat="1">
      <c r="B235" s="189"/>
      <c r="D235" s="177" t="s">
        <v>192</v>
      </c>
      <c r="E235" s="190" t="s">
        <v>22</v>
      </c>
      <c r="F235" s="191" t="s">
        <v>268</v>
      </c>
      <c r="H235" s="192">
        <v>0.42</v>
      </c>
      <c r="I235" s="193"/>
      <c r="L235" s="189"/>
      <c r="M235" s="194"/>
      <c r="T235" s="195"/>
      <c r="AT235" s="190" t="s">
        <v>192</v>
      </c>
      <c r="AU235" s="190" t="s">
        <v>90</v>
      </c>
      <c r="AV235" s="13" t="s">
        <v>90</v>
      </c>
      <c r="AW235" s="13" t="s">
        <v>42</v>
      </c>
      <c r="AX235" s="13" t="s">
        <v>79</v>
      </c>
      <c r="AY235" s="190" t="s">
        <v>142</v>
      </c>
    </row>
    <row r="236" spans="2:51" s="13" customFormat="1">
      <c r="B236" s="189"/>
      <c r="D236" s="177" t="s">
        <v>192</v>
      </c>
      <c r="E236" s="190" t="s">
        <v>22</v>
      </c>
      <c r="F236" s="191" t="s">
        <v>269</v>
      </c>
      <c r="H236" s="192">
        <v>8.4000000000000005E-2</v>
      </c>
      <c r="I236" s="193"/>
      <c r="L236" s="189"/>
      <c r="M236" s="194"/>
      <c r="T236" s="195"/>
      <c r="AT236" s="190" t="s">
        <v>192</v>
      </c>
      <c r="AU236" s="190" t="s">
        <v>90</v>
      </c>
      <c r="AV236" s="13" t="s">
        <v>90</v>
      </c>
      <c r="AW236" s="13" t="s">
        <v>42</v>
      </c>
      <c r="AX236" s="13" t="s">
        <v>79</v>
      </c>
      <c r="AY236" s="190" t="s">
        <v>142</v>
      </c>
    </row>
    <row r="237" spans="2:51" s="13" customFormat="1">
      <c r="B237" s="189"/>
      <c r="D237" s="177" t="s">
        <v>192</v>
      </c>
      <c r="E237" s="190" t="s">
        <v>22</v>
      </c>
      <c r="F237" s="191" t="s">
        <v>270</v>
      </c>
      <c r="H237" s="192">
        <v>4.2000000000000003E-2</v>
      </c>
      <c r="I237" s="193"/>
      <c r="L237" s="189"/>
      <c r="M237" s="194"/>
      <c r="T237" s="195"/>
      <c r="AT237" s="190" t="s">
        <v>192</v>
      </c>
      <c r="AU237" s="190" t="s">
        <v>90</v>
      </c>
      <c r="AV237" s="13" t="s">
        <v>90</v>
      </c>
      <c r="AW237" s="13" t="s">
        <v>42</v>
      </c>
      <c r="AX237" s="13" t="s">
        <v>79</v>
      </c>
      <c r="AY237" s="190" t="s">
        <v>142</v>
      </c>
    </row>
    <row r="238" spans="2:51" s="13" customFormat="1">
      <c r="B238" s="189"/>
      <c r="D238" s="177" t="s">
        <v>192</v>
      </c>
      <c r="E238" s="190" t="s">
        <v>22</v>
      </c>
      <c r="F238" s="191" t="s">
        <v>271</v>
      </c>
      <c r="H238" s="192">
        <v>4.2000000000000003E-2</v>
      </c>
      <c r="I238" s="193"/>
      <c r="L238" s="189"/>
      <c r="M238" s="194"/>
      <c r="T238" s="195"/>
      <c r="AT238" s="190" t="s">
        <v>192</v>
      </c>
      <c r="AU238" s="190" t="s">
        <v>90</v>
      </c>
      <c r="AV238" s="13" t="s">
        <v>90</v>
      </c>
      <c r="AW238" s="13" t="s">
        <v>42</v>
      </c>
      <c r="AX238" s="13" t="s">
        <v>79</v>
      </c>
      <c r="AY238" s="190" t="s">
        <v>142</v>
      </c>
    </row>
    <row r="239" spans="2:51" s="14" customFormat="1">
      <c r="B239" s="196"/>
      <c r="D239" s="177" t="s">
        <v>192</v>
      </c>
      <c r="E239" s="197" t="s">
        <v>22</v>
      </c>
      <c r="F239" s="198" t="s">
        <v>198</v>
      </c>
      <c r="H239" s="199">
        <v>1.784</v>
      </c>
      <c r="I239" s="200"/>
      <c r="L239" s="196"/>
      <c r="M239" s="201"/>
      <c r="T239" s="202"/>
      <c r="AT239" s="197" t="s">
        <v>192</v>
      </c>
      <c r="AU239" s="197" t="s">
        <v>90</v>
      </c>
      <c r="AV239" s="14" t="s">
        <v>104</v>
      </c>
      <c r="AW239" s="14" t="s">
        <v>42</v>
      </c>
      <c r="AX239" s="14" t="s">
        <v>79</v>
      </c>
      <c r="AY239" s="197" t="s">
        <v>142</v>
      </c>
    </row>
    <row r="240" spans="2:51" s="12" customFormat="1">
      <c r="B240" s="183"/>
      <c r="D240" s="177" t="s">
        <v>192</v>
      </c>
      <c r="E240" s="184" t="s">
        <v>22</v>
      </c>
      <c r="F240" s="185" t="s">
        <v>201</v>
      </c>
      <c r="H240" s="184" t="s">
        <v>22</v>
      </c>
      <c r="I240" s="186"/>
      <c r="L240" s="183"/>
      <c r="M240" s="187"/>
      <c r="T240" s="188"/>
      <c r="AT240" s="184" t="s">
        <v>192</v>
      </c>
      <c r="AU240" s="184" t="s">
        <v>90</v>
      </c>
      <c r="AV240" s="12" t="s">
        <v>24</v>
      </c>
      <c r="AW240" s="12" t="s">
        <v>42</v>
      </c>
      <c r="AX240" s="12" t="s">
        <v>79</v>
      </c>
      <c r="AY240" s="184" t="s">
        <v>142</v>
      </c>
    </row>
    <row r="241" spans="2:65" s="13" customFormat="1">
      <c r="B241" s="189"/>
      <c r="D241" s="177" t="s">
        <v>192</v>
      </c>
      <c r="E241" s="190" t="s">
        <v>22</v>
      </c>
      <c r="F241" s="191" t="s">
        <v>272</v>
      </c>
      <c r="H241" s="192">
        <v>0.59799999999999998</v>
      </c>
      <c r="I241" s="193"/>
      <c r="L241" s="189"/>
      <c r="M241" s="194"/>
      <c r="T241" s="195"/>
      <c r="AT241" s="190" t="s">
        <v>192</v>
      </c>
      <c r="AU241" s="190" t="s">
        <v>90</v>
      </c>
      <c r="AV241" s="13" t="s">
        <v>90</v>
      </c>
      <c r="AW241" s="13" t="s">
        <v>42</v>
      </c>
      <c r="AX241" s="13" t="s">
        <v>79</v>
      </c>
      <c r="AY241" s="190" t="s">
        <v>142</v>
      </c>
    </row>
    <row r="242" spans="2:65" s="13" customFormat="1">
      <c r="B242" s="189"/>
      <c r="D242" s="177" t="s">
        <v>192</v>
      </c>
      <c r="E242" s="190" t="s">
        <v>22</v>
      </c>
      <c r="F242" s="191" t="s">
        <v>273</v>
      </c>
      <c r="H242" s="192">
        <v>0.59799999999999998</v>
      </c>
      <c r="I242" s="193"/>
      <c r="L242" s="189"/>
      <c r="M242" s="194"/>
      <c r="T242" s="195"/>
      <c r="AT242" s="190" t="s">
        <v>192</v>
      </c>
      <c r="AU242" s="190" t="s">
        <v>90</v>
      </c>
      <c r="AV242" s="13" t="s">
        <v>90</v>
      </c>
      <c r="AW242" s="13" t="s">
        <v>42</v>
      </c>
      <c r="AX242" s="13" t="s">
        <v>79</v>
      </c>
      <c r="AY242" s="190" t="s">
        <v>142</v>
      </c>
    </row>
    <row r="243" spans="2:65" s="13" customFormat="1">
      <c r="B243" s="189"/>
      <c r="D243" s="177" t="s">
        <v>192</v>
      </c>
      <c r="E243" s="190" t="s">
        <v>22</v>
      </c>
      <c r="F243" s="191" t="s">
        <v>274</v>
      </c>
      <c r="H243" s="192">
        <v>4.2000000000000003E-2</v>
      </c>
      <c r="I243" s="193"/>
      <c r="L243" s="189"/>
      <c r="M243" s="194"/>
      <c r="T243" s="195"/>
      <c r="AT243" s="190" t="s">
        <v>192</v>
      </c>
      <c r="AU243" s="190" t="s">
        <v>90</v>
      </c>
      <c r="AV243" s="13" t="s">
        <v>90</v>
      </c>
      <c r="AW243" s="13" t="s">
        <v>42</v>
      </c>
      <c r="AX243" s="13" t="s">
        <v>79</v>
      </c>
      <c r="AY243" s="190" t="s">
        <v>142</v>
      </c>
    </row>
    <row r="244" spans="2:65" s="14" customFormat="1">
      <c r="B244" s="196"/>
      <c r="D244" s="177" t="s">
        <v>192</v>
      </c>
      <c r="E244" s="197" t="s">
        <v>22</v>
      </c>
      <c r="F244" s="198" t="s">
        <v>198</v>
      </c>
      <c r="H244" s="199">
        <v>1.238</v>
      </c>
      <c r="I244" s="200"/>
      <c r="L244" s="196"/>
      <c r="M244" s="201"/>
      <c r="T244" s="202"/>
      <c r="AT244" s="197" t="s">
        <v>192</v>
      </c>
      <c r="AU244" s="197" t="s">
        <v>90</v>
      </c>
      <c r="AV244" s="14" t="s">
        <v>104</v>
      </c>
      <c r="AW244" s="14" t="s">
        <v>42</v>
      </c>
      <c r="AX244" s="14" t="s">
        <v>79</v>
      </c>
      <c r="AY244" s="197" t="s">
        <v>142</v>
      </c>
    </row>
    <row r="245" spans="2:65" s="12" customFormat="1">
      <c r="B245" s="183"/>
      <c r="D245" s="177" t="s">
        <v>192</v>
      </c>
      <c r="E245" s="184" t="s">
        <v>22</v>
      </c>
      <c r="F245" s="185" t="s">
        <v>275</v>
      </c>
      <c r="H245" s="184" t="s">
        <v>22</v>
      </c>
      <c r="I245" s="186"/>
      <c r="L245" s="183"/>
      <c r="M245" s="187"/>
      <c r="T245" s="188"/>
      <c r="AT245" s="184" t="s">
        <v>192</v>
      </c>
      <c r="AU245" s="184" t="s">
        <v>90</v>
      </c>
      <c r="AV245" s="12" t="s">
        <v>24</v>
      </c>
      <c r="AW245" s="12" t="s">
        <v>42</v>
      </c>
      <c r="AX245" s="12" t="s">
        <v>79</v>
      </c>
      <c r="AY245" s="184" t="s">
        <v>142</v>
      </c>
    </row>
    <row r="246" spans="2:65" s="13" customFormat="1">
      <c r="B246" s="189"/>
      <c r="D246" s="177" t="s">
        <v>192</v>
      </c>
      <c r="E246" s="190" t="s">
        <v>22</v>
      </c>
      <c r="F246" s="191" t="s">
        <v>276</v>
      </c>
      <c r="H246" s="192">
        <v>0.4</v>
      </c>
      <c r="I246" s="193"/>
      <c r="L246" s="189"/>
      <c r="M246" s="194"/>
      <c r="T246" s="195"/>
      <c r="AT246" s="190" t="s">
        <v>192</v>
      </c>
      <c r="AU246" s="190" t="s">
        <v>90</v>
      </c>
      <c r="AV246" s="13" t="s">
        <v>90</v>
      </c>
      <c r="AW246" s="13" t="s">
        <v>42</v>
      </c>
      <c r="AX246" s="13" t="s">
        <v>79</v>
      </c>
      <c r="AY246" s="190" t="s">
        <v>142</v>
      </c>
    </row>
    <row r="247" spans="2:65" s="14" customFormat="1">
      <c r="B247" s="196"/>
      <c r="D247" s="177" t="s">
        <v>192</v>
      </c>
      <c r="E247" s="197" t="s">
        <v>22</v>
      </c>
      <c r="F247" s="198" t="s">
        <v>198</v>
      </c>
      <c r="H247" s="199">
        <v>0.4</v>
      </c>
      <c r="I247" s="200"/>
      <c r="L247" s="196"/>
      <c r="M247" s="201"/>
      <c r="T247" s="202"/>
      <c r="AT247" s="197" t="s">
        <v>192</v>
      </c>
      <c r="AU247" s="197" t="s">
        <v>90</v>
      </c>
      <c r="AV247" s="14" t="s">
        <v>104</v>
      </c>
      <c r="AW247" s="14" t="s">
        <v>42</v>
      </c>
      <c r="AX247" s="14" t="s">
        <v>79</v>
      </c>
      <c r="AY247" s="197" t="s">
        <v>142</v>
      </c>
    </row>
    <row r="248" spans="2:65" s="15" customFormat="1">
      <c r="B248" s="203"/>
      <c r="D248" s="177" t="s">
        <v>192</v>
      </c>
      <c r="E248" s="204" t="s">
        <v>22</v>
      </c>
      <c r="F248" s="205" t="s">
        <v>202</v>
      </c>
      <c r="H248" s="206">
        <v>7.9720000000000004</v>
      </c>
      <c r="I248" s="207"/>
      <c r="L248" s="203"/>
      <c r="M248" s="208"/>
      <c r="T248" s="209"/>
      <c r="AT248" s="204" t="s">
        <v>192</v>
      </c>
      <c r="AU248" s="204" t="s">
        <v>90</v>
      </c>
      <c r="AV248" s="15" t="s">
        <v>188</v>
      </c>
      <c r="AW248" s="15" t="s">
        <v>42</v>
      </c>
      <c r="AX248" s="15" t="s">
        <v>24</v>
      </c>
      <c r="AY248" s="204" t="s">
        <v>142</v>
      </c>
    </row>
    <row r="249" spans="2:65" s="11" customFormat="1" ht="29.9" customHeight="1">
      <c r="B249" s="153"/>
      <c r="D249" s="154" t="s">
        <v>78</v>
      </c>
      <c r="E249" s="163" t="s">
        <v>188</v>
      </c>
      <c r="F249" s="163" t="s">
        <v>277</v>
      </c>
      <c r="I249" s="156"/>
      <c r="J249" s="164">
        <f>BK249</f>
        <v>173366.76</v>
      </c>
      <c r="L249" s="153"/>
      <c r="M249" s="158"/>
      <c r="P249" s="159">
        <f>SUM(P250:P349)</f>
        <v>0</v>
      </c>
      <c r="R249" s="159">
        <f>SUM(R250:R349)</f>
        <v>19.906409099999998</v>
      </c>
      <c r="T249" s="160">
        <f>SUM(T250:T349)</f>
        <v>0</v>
      </c>
      <c r="AR249" s="154" t="s">
        <v>24</v>
      </c>
      <c r="AT249" s="161" t="s">
        <v>78</v>
      </c>
      <c r="AU249" s="161" t="s">
        <v>24</v>
      </c>
      <c r="AY249" s="154" t="s">
        <v>142</v>
      </c>
      <c r="BK249" s="162">
        <f>SUM(BK250:BK349)</f>
        <v>173366.76</v>
      </c>
    </row>
    <row r="250" spans="2:65" s="1" customFormat="1" ht="38.25" customHeight="1">
      <c r="B250" s="40"/>
      <c r="C250" s="165" t="s">
        <v>278</v>
      </c>
      <c r="D250" s="165" t="s">
        <v>145</v>
      </c>
      <c r="E250" s="166" t="s">
        <v>279</v>
      </c>
      <c r="F250" s="167" t="s">
        <v>280</v>
      </c>
      <c r="G250" s="168" t="s">
        <v>205</v>
      </c>
      <c r="H250" s="169">
        <v>5.1280000000000001</v>
      </c>
      <c r="I250" s="170">
        <v>8200</v>
      </c>
      <c r="J250" s="171">
        <f>ROUND(I250*H250,2)</f>
        <v>42049.599999999999</v>
      </c>
      <c r="K250" s="167" t="s">
        <v>149</v>
      </c>
      <c r="L250" s="40"/>
      <c r="M250" s="172" t="s">
        <v>22</v>
      </c>
      <c r="N250" s="173" t="s">
        <v>51</v>
      </c>
      <c r="P250" s="174">
        <f>O250*H250</f>
        <v>0</v>
      </c>
      <c r="Q250" s="174">
        <v>2.45343</v>
      </c>
      <c r="R250" s="174">
        <f>Q250*H250</f>
        <v>12.58118904</v>
      </c>
      <c r="S250" s="174">
        <v>0</v>
      </c>
      <c r="T250" s="175">
        <f>S250*H250</f>
        <v>0</v>
      </c>
      <c r="AR250" s="24" t="s">
        <v>188</v>
      </c>
      <c r="AT250" s="24" t="s">
        <v>145</v>
      </c>
      <c r="AU250" s="24" t="s">
        <v>90</v>
      </c>
      <c r="AY250" s="24" t="s">
        <v>142</v>
      </c>
      <c r="BE250" s="176">
        <f>IF(N250="základní",J250,0)</f>
        <v>0</v>
      </c>
      <c r="BF250" s="176">
        <f>IF(N250="snížená",J250,0)</f>
        <v>42049.599999999999</v>
      </c>
      <c r="BG250" s="176">
        <f>IF(N250="zákl. přenesená",J250,0)</f>
        <v>0</v>
      </c>
      <c r="BH250" s="176">
        <f>IF(N250="sníž. přenesená",J250,0)</f>
        <v>0</v>
      </c>
      <c r="BI250" s="176">
        <f>IF(N250="nulová",J250,0)</f>
        <v>0</v>
      </c>
      <c r="BJ250" s="24" t="s">
        <v>90</v>
      </c>
      <c r="BK250" s="176">
        <f>ROUND(I250*H250,2)</f>
        <v>42049.599999999999</v>
      </c>
      <c r="BL250" s="24" t="s">
        <v>188</v>
      </c>
      <c r="BM250" s="24" t="s">
        <v>281</v>
      </c>
    </row>
    <row r="251" spans="2:65" s="12" customFormat="1">
      <c r="B251" s="183"/>
      <c r="D251" s="177" t="s">
        <v>192</v>
      </c>
      <c r="E251" s="184" t="s">
        <v>22</v>
      </c>
      <c r="F251" s="185" t="s">
        <v>199</v>
      </c>
      <c r="H251" s="184" t="s">
        <v>22</v>
      </c>
      <c r="I251" s="186"/>
      <c r="L251" s="183"/>
      <c r="M251" s="187"/>
      <c r="T251" s="188"/>
      <c r="AT251" s="184" t="s">
        <v>192</v>
      </c>
      <c r="AU251" s="184" t="s">
        <v>90</v>
      </c>
      <c r="AV251" s="12" t="s">
        <v>24</v>
      </c>
      <c r="AW251" s="12" t="s">
        <v>42</v>
      </c>
      <c r="AX251" s="12" t="s">
        <v>79</v>
      </c>
      <c r="AY251" s="184" t="s">
        <v>142</v>
      </c>
    </row>
    <row r="252" spans="2:65" s="13" customFormat="1">
      <c r="B252" s="189"/>
      <c r="D252" s="177" t="s">
        <v>192</v>
      </c>
      <c r="E252" s="190" t="s">
        <v>22</v>
      </c>
      <c r="F252" s="191" t="s">
        <v>282</v>
      </c>
      <c r="H252" s="192">
        <v>2.0150000000000001</v>
      </c>
      <c r="I252" s="193"/>
      <c r="L252" s="189"/>
      <c r="M252" s="194"/>
      <c r="T252" s="195"/>
      <c r="AT252" s="190" t="s">
        <v>192</v>
      </c>
      <c r="AU252" s="190" t="s">
        <v>90</v>
      </c>
      <c r="AV252" s="13" t="s">
        <v>90</v>
      </c>
      <c r="AW252" s="13" t="s">
        <v>42</v>
      </c>
      <c r="AX252" s="13" t="s">
        <v>79</v>
      </c>
      <c r="AY252" s="190" t="s">
        <v>142</v>
      </c>
    </row>
    <row r="253" spans="2:65" s="14" customFormat="1">
      <c r="B253" s="196"/>
      <c r="D253" s="177" t="s">
        <v>192</v>
      </c>
      <c r="E253" s="197" t="s">
        <v>22</v>
      </c>
      <c r="F253" s="198" t="s">
        <v>198</v>
      </c>
      <c r="H253" s="199">
        <v>2.0150000000000001</v>
      </c>
      <c r="I253" s="200"/>
      <c r="L253" s="196"/>
      <c r="M253" s="201"/>
      <c r="T253" s="202"/>
      <c r="AT253" s="197" t="s">
        <v>192</v>
      </c>
      <c r="AU253" s="197" t="s">
        <v>90</v>
      </c>
      <c r="AV253" s="14" t="s">
        <v>104</v>
      </c>
      <c r="AW253" s="14" t="s">
        <v>42</v>
      </c>
      <c r="AX253" s="14" t="s">
        <v>79</v>
      </c>
      <c r="AY253" s="197" t="s">
        <v>142</v>
      </c>
    </row>
    <row r="254" spans="2:65" s="12" customFormat="1">
      <c r="B254" s="183"/>
      <c r="D254" s="177" t="s">
        <v>192</v>
      </c>
      <c r="E254" s="184" t="s">
        <v>22</v>
      </c>
      <c r="F254" s="185" t="s">
        <v>200</v>
      </c>
      <c r="H254" s="184" t="s">
        <v>22</v>
      </c>
      <c r="I254" s="186"/>
      <c r="L254" s="183"/>
      <c r="M254" s="187"/>
      <c r="T254" s="188"/>
      <c r="AT254" s="184" t="s">
        <v>192</v>
      </c>
      <c r="AU254" s="184" t="s">
        <v>90</v>
      </c>
      <c r="AV254" s="12" t="s">
        <v>24</v>
      </c>
      <c r="AW254" s="12" t="s">
        <v>42</v>
      </c>
      <c r="AX254" s="12" t="s">
        <v>79</v>
      </c>
      <c r="AY254" s="184" t="s">
        <v>142</v>
      </c>
    </row>
    <row r="255" spans="2:65" s="13" customFormat="1">
      <c r="B255" s="189"/>
      <c r="D255" s="177" t="s">
        <v>192</v>
      </c>
      <c r="E255" s="190" t="s">
        <v>22</v>
      </c>
      <c r="F255" s="191" t="s">
        <v>283</v>
      </c>
      <c r="H255" s="192">
        <v>2.093</v>
      </c>
      <c r="I255" s="193"/>
      <c r="L255" s="189"/>
      <c r="M255" s="194"/>
      <c r="T255" s="195"/>
      <c r="AT255" s="190" t="s">
        <v>192</v>
      </c>
      <c r="AU255" s="190" t="s">
        <v>90</v>
      </c>
      <c r="AV255" s="13" t="s">
        <v>90</v>
      </c>
      <c r="AW255" s="13" t="s">
        <v>42</v>
      </c>
      <c r="AX255" s="13" t="s">
        <v>79</v>
      </c>
      <c r="AY255" s="190" t="s">
        <v>142</v>
      </c>
    </row>
    <row r="256" spans="2:65" s="14" customFormat="1">
      <c r="B256" s="196"/>
      <c r="D256" s="177" t="s">
        <v>192</v>
      </c>
      <c r="E256" s="197" t="s">
        <v>22</v>
      </c>
      <c r="F256" s="198" t="s">
        <v>198</v>
      </c>
      <c r="H256" s="199">
        <v>2.093</v>
      </c>
      <c r="I256" s="200"/>
      <c r="L256" s="196"/>
      <c r="M256" s="201"/>
      <c r="T256" s="202"/>
      <c r="AT256" s="197" t="s">
        <v>192</v>
      </c>
      <c r="AU256" s="197" t="s">
        <v>90</v>
      </c>
      <c r="AV256" s="14" t="s">
        <v>104</v>
      </c>
      <c r="AW256" s="14" t="s">
        <v>42</v>
      </c>
      <c r="AX256" s="14" t="s">
        <v>79</v>
      </c>
      <c r="AY256" s="197" t="s">
        <v>142</v>
      </c>
    </row>
    <row r="257" spans="2:65" s="12" customFormat="1">
      <c r="B257" s="183"/>
      <c r="D257" s="177" t="s">
        <v>192</v>
      </c>
      <c r="E257" s="184" t="s">
        <v>22</v>
      </c>
      <c r="F257" s="185" t="s">
        <v>201</v>
      </c>
      <c r="H257" s="184" t="s">
        <v>22</v>
      </c>
      <c r="I257" s="186"/>
      <c r="L257" s="183"/>
      <c r="M257" s="187"/>
      <c r="T257" s="188"/>
      <c r="AT257" s="184" t="s">
        <v>192</v>
      </c>
      <c r="AU257" s="184" t="s">
        <v>90</v>
      </c>
      <c r="AV257" s="12" t="s">
        <v>24</v>
      </c>
      <c r="AW257" s="12" t="s">
        <v>42</v>
      </c>
      <c r="AX257" s="12" t="s">
        <v>79</v>
      </c>
      <c r="AY257" s="184" t="s">
        <v>142</v>
      </c>
    </row>
    <row r="258" spans="2:65" s="13" customFormat="1">
      <c r="B258" s="189"/>
      <c r="D258" s="177" t="s">
        <v>192</v>
      </c>
      <c r="E258" s="190" t="s">
        <v>22</v>
      </c>
      <c r="F258" s="191" t="s">
        <v>284</v>
      </c>
      <c r="H258" s="192">
        <v>1.02</v>
      </c>
      <c r="I258" s="193"/>
      <c r="L258" s="189"/>
      <c r="M258" s="194"/>
      <c r="T258" s="195"/>
      <c r="AT258" s="190" t="s">
        <v>192</v>
      </c>
      <c r="AU258" s="190" t="s">
        <v>90</v>
      </c>
      <c r="AV258" s="13" t="s">
        <v>90</v>
      </c>
      <c r="AW258" s="13" t="s">
        <v>42</v>
      </c>
      <c r="AX258" s="13" t="s">
        <v>79</v>
      </c>
      <c r="AY258" s="190" t="s">
        <v>142</v>
      </c>
    </row>
    <row r="259" spans="2:65" s="14" customFormat="1">
      <c r="B259" s="196"/>
      <c r="D259" s="177" t="s">
        <v>192</v>
      </c>
      <c r="E259" s="197" t="s">
        <v>22</v>
      </c>
      <c r="F259" s="198" t="s">
        <v>198</v>
      </c>
      <c r="H259" s="199">
        <v>1.02</v>
      </c>
      <c r="I259" s="200"/>
      <c r="L259" s="196"/>
      <c r="M259" s="201"/>
      <c r="T259" s="202"/>
      <c r="AT259" s="197" t="s">
        <v>192</v>
      </c>
      <c r="AU259" s="197" t="s">
        <v>90</v>
      </c>
      <c r="AV259" s="14" t="s">
        <v>104</v>
      </c>
      <c r="AW259" s="14" t="s">
        <v>42</v>
      </c>
      <c r="AX259" s="14" t="s">
        <v>79</v>
      </c>
      <c r="AY259" s="197" t="s">
        <v>142</v>
      </c>
    </row>
    <row r="260" spans="2:65" s="15" customFormat="1">
      <c r="B260" s="203"/>
      <c r="D260" s="177" t="s">
        <v>192</v>
      </c>
      <c r="E260" s="204" t="s">
        <v>22</v>
      </c>
      <c r="F260" s="205" t="s">
        <v>202</v>
      </c>
      <c r="H260" s="206">
        <v>5.1280000000000001</v>
      </c>
      <c r="I260" s="207"/>
      <c r="L260" s="203"/>
      <c r="M260" s="208"/>
      <c r="T260" s="209"/>
      <c r="AT260" s="204" t="s">
        <v>192</v>
      </c>
      <c r="AU260" s="204" t="s">
        <v>90</v>
      </c>
      <c r="AV260" s="15" t="s">
        <v>188</v>
      </c>
      <c r="AW260" s="15" t="s">
        <v>42</v>
      </c>
      <c r="AX260" s="15" t="s">
        <v>24</v>
      </c>
      <c r="AY260" s="204" t="s">
        <v>142</v>
      </c>
    </row>
    <row r="261" spans="2:65" s="1" customFormat="1" ht="76.5" customHeight="1">
      <c r="B261" s="40"/>
      <c r="C261" s="165" t="s">
        <v>29</v>
      </c>
      <c r="D261" s="165" t="s">
        <v>145</v>
      </c>
      <c r="E261" s="166" t="s">
        <v>285</v>
      </c>
      <c r="F261" s="167" t="s">
        <v>286</v>
      </c>
      <c r="G261" s="168" t="s">
        <v>229</v>
      </c>
      <c r="H261" s="169">
        <v>82.031999999999996</v>
      </c>
      <c r="I261" s="170">
        <v>380</v>
      </c>
      <c r="J261" s="171">
        <f>ROUND(I261*H261,2)</f>
        <v>31172.16</v>
      </c>
      <c r="K261" s="167" t="s">
        <v>149</v>
      </c>
      <c r="L261" s="40"/>
      <c r="M261" s="172" t="s">
        <v>22</v>
      </c>
      <c r="N261" s="173" t="s">
        <v>51</v>
      </c>
      <c r="P261" s="174">
        <f>O261*H261</f>
        <v>0</v>
      </c>
      <c r="Q261" s="174">
        <v>1.0829999999999999E-2</v>
      </c>
      <c r="R261" s="174">
        <f>Q261*H261</f>
        <v>0.88840655999999996</v>
      </c>
      <c r="S261" s="174">
        <v>0</v>
      </c>
      <c r="T261" s="175">
        <f>S261*H261</f>
        <v>0</v>
      </c>
      <c r="AR261" s="24" t="s">
        <v>188</v>
      </c>
      <c r="AT261" s="24" t="s">
        <v>145</v>
      </c>
      <c r="AU261" s="24" t="s">
        <v>90</v>
      </c>
      <c r="AY261" s="24" t="s">
        <v>142</v>
      </c>
      <c r="BE261" s="176">
        <f>IF(N261="základní",J261,0)</f>
        <v>0</v>
      </c>
      <c r="BF261" s="176">
        <f>IF(N261="snížená",J261,0)</f>
        <v>31172.16</v>
      </c>
      <c r="BG261" s="176">
        <f>IF(N261="zákl. přenesená",J261,0)</f>
        <v>0</v>
      </c>
      <c r="BH261" s="176">
        <f>IF(N261="sníž. přenesená",J261,0)</f>
        <v>0</v>
      </c>
      <c r="BI261" s="176">
        <f>IF(N261="nulová",J261,0)</f>
        <v>0</v>
      </c>
      <c r="BJ261" s="24" t="s">
        <v>90</v>
      </c>
      <c r="BK261" s="176">
        <f>ROUND(I261*H261,2)</f>
        <v>31172.16</v>
      </c>
      <c r="BL261" s="24" t="s">
        <v>188</v>
      </c>
      <c r="BM261" s="24" t="s">
        <v>287</v>
      </c>
    </row>
    <row r="262" spans="2:65" s="1" customFormat="1" ht="47.5">
      <c r="B262" s="40"/>
      <c r="D262" s="177" t="s">
        <v>190</v>
      </c>
      <c r="F262" s="178" t="s">
        <v>288</v>
      </c>
      <c r="I262" s="106"/>
      <c r="L262" s="40"/>
      <c r="M262" s="182"/>
      <c r="T262" s="65"/>
      <c r="AT262" s="24" t="s">
        <v>190</v>
      </c>
      <c r="AU262" s="24" t="s">
        <v>90</v>
      </c>
    </row>
    <row r="263" spans="2:65" s="12" customFormat="1">
      <c r="B263" s="183"/>
      <c r="D263" s="177" t="s">
        <v>192</v>
      </c>
      <c r="E263" s="184" t="s">
        <v>22</v>
      </c>
      <c r="F263" s="185" t="s">
        <v>199</v>
      </c>
      <c r="H263" s="184" t="s">
        <v>22</v>
      </c>
      <c r="I263" s="186"/>
      <c r="L263" s="183"/>
      <c r="M263" s="187"/>
      <c r="T263" s="188"/>
      <c r="AT263" s="184" t="s">
        <v>192</v>
      </c>
      <c r="AU263" s="184" t="s">
        <v>90</v>
      </c>
      <c r="AV263" s="12" t="s">
        <v>24</v>
      </c>
      <c r="AW263" s="12" t="s">
        <v>42</v>
      </c>
      <c r="AX263" s="12" t="s">
        <v>79</v>
      </c>
      <c r="AY263" s="184" t="s">
        <v>142</v>
      </c>
    </row>
    <row r="264" spans="2:65" s="13" customFormat="1">
      <c r="B264" s="189"/>
      <c r="D264" s="177" t="s">
        <v>192</v>
      </c>
      <c r="E264" s="190" t="s">
        <v>22</v>
      </c>
      <c r="F264" s="191" t="s">
        <v>289</v>
      </c>
      <c r="H264" s="192">
        <v>32.231999999999999</v>
      </c>
      <c r="I264" s="193"/>
      <c r="L264" s="189"/>
      <c r="M264" s="194"/>
      <c r="T264" s="195"/>
      <c r="AT264" s="190" t="s">
        <v>192</v>
      </c>
      <c r="AU264" s="190" t="s">
        <v>90</v>
      </c>
      <c r="AV264" s="13" t="s">
        <v>90</v>
      </c>
      <c r="AW264" s="13" t="s">
        <v>42</v>
      </c>
      <c r="AX264" s="13" t="s">
        <v>79</v>
      </c>
      <c r="AY264" s="190" t="s">
        <v>142</v>
      </c>
    </row>
    <row r="265" spans="2:65" s="14" customFormat="1">
      <c r="B265" s="196"/>
      <c r="D265" s="177" t="s">
        <v>192</v>
      </c>
      <c r="E265" s="197" t="s">
        <v>22</v>
      </c>
      <c r="F265" s="198" t="s">
        <v>198</v>
      </c>
      <c r="H265" s="199">
        <v>32.231999999999999</v>
      </c>
      <c r="I265" s="200"/>
      <c r="L265" s="196"/>
      <c r="M265" s="201"/>
      <c r="T265" s="202"/>
      <c r="AT265" s="197" t="s">
        <v>192</v>
      </c>
      <c r="AU265" s="197" t="s">
        <v>90</v>
      </c>
      <c r="AV265" s="14" t="s">
        <v>104</v>
      </c>
      <c r="AW265" s="14" t="s">
        <v>42</v>
      </c>
      <c r="AX265" s="14" t="s">
        <v>79</v>
      </c>
      <c r="AY265" s="197" t="s">
        <v>142</v>
      </c>
    </row>
    <row r="266" spans="2:65" s="12" customFormat="1">
      <c r="B266" s="183"/>
      <c r="D266" s="177" t="s">
        <v>192</v>
      </c>
      <c r="E266" s="184" t="s">
        <v>22</v>
      </c>
      <c r="F266" s="185" t="s">
        <v>200</v>
      </c>
      <c r="H266" s="184" t="s">
        <v>22</v>
      </c>
      <c r="I266" s="186"/>
      <c r="L266" s="183"/>
      <c r="M266" s="187"/>
      <c r="T266" s="188"/>
      <c r="AT266" s="184" t="s">
        <v>192</v>
      </c>
      <c r="AU266" s="184" t="s">
        <v>90</v>
      </c>
      <c r="AV266" s="12" t="s">
        <v>24</v>
      </c>
      <c r="AW266" s="12" t="s">
        <v>42</v>
      </c>
      <c r="AX266" s="12" t="s">
        <v>79</v>
      </c>
      <c r="AY266" s="184" t="s">
        <v>142</v>
      </c>
    </row>
    <row r="267" spans="2:65" s="13" customFormat="1">
      <c r="B267" s="189"/>
      <c r="D267" s="177" t="s">
        <v>192</v>
      </c>
      <c r="E267" s="190" t="s">
        <v>22</v>
      </c>
      <c r="F267" s="191" t="s">
        <v>290</v>
      </c>
      <c r="H267" s="192">
        <v>33.479999999999997</v>
      </c>
      <c r="I267" s="193"/>
      <c r="L267" s="189"/>
      <c r="M267" s="194"/>
      <c r="T267" s="195"/>
      <c r="AT267" s="190" t="s">
        <v>192</v>
      </c>
      <c r="AU267" s="190" t="s">
        <v>90</v>
      </c>
      <c r="AV267" s="13" t="s">
        <v>90</v>
      </c>
      <c r="AW267" s="13" t="s">
        <v>42</v>
      </c>
      <c r="AX267" s="13" t="s">
        <v>79</v>
      </c>
      <c r="AY267" s="190" t="s">
        <v>142</v>
      </c>
    </row>
    <row r="268" spans="2:65" s="14" customFormat="1">
      <c r="B268" s="196"/>
      <c r="D268" s="177" t="s">
        <v>192</v>
      </c>
      <c r="E268" s="197" t="s">
        <v>22</v>
      </c>
      <c r="F268" s="198" t="s">
        <v>198</v>
      </c>
      <c r="H268" s="199">
        <v>33.479999999999997</v>
      </c>
      <c r="I268" s="200"/>
      <c r="L268" s="196"/>
      <c r="M268" s="201"/>
      <c r="T268" s="202"/>
      <c r="AT268" s="197" t="s">
        <v>192</v>
      </c>
      <c r="AU268" s="197" t="s">
        <v>90</v>
      </c>
      <c r="AV268" s="14" t="s">
        <v>104</v>
      </c>
      <c r="AW268" s="14" t="s">
        <v>42</v>
      </c>
      <c r="AX268" s="14" t="s">
        <v>79</v>
      </c>
      <c r="AY268" s="197" t="s">
        <v>142</v>
      </c>
    </row>
    <row r="269" spans="2:65" s="12" customFormat="1">
      <c r="B269" s="183"/>
      <c r="D269" s="177" t="s">
        <v>192</v>
      </c>
      <c r="E269" s="184" t="s">
        <v>22</v>
      </c>
      <c r="F269" s="185" t="s">
        <v>201</v>
      </c>
      <c r="H269" s="184" t="s">
        <v>22</v>
      </c>
      <c r="I269" s="186"/>
      <c r="L269" s="183"/>
      <c r="M269" s="187"/>
      <c r="T269" s="188"/>
      <c r="AT269" s="184" t="s">
        <v>192</v>
      </c>
      <c r="AU269" s="184" t="s">
        <v>90</v>
      </c>
      <c r="AV269" s="12" t="s">
        <v>24</v>
      </c>
      <c r="AW269" s="12" t="s">
        <v>42</v>
      </c>
      <c r="AX269" s="12" t="s">
        <v>79</v>
      </c>
      <c r="AY269" s="184" t="s">
        <v>142</v>
      </c>
    </row>
    <row r="270" spans="2:65" s="13" customFormat="1">
      <c r="B270" s="189"/>
      <c r="D270" s="177" t="s">
        <v>192</v>
      </c>
      <c r="E270" s="190" t="s">
        <v>22</v>
      </c>
      <c r="F270" s="191" t="s">
        <v>291</v>
      </c>
      <c r="H270" s="192">
        <v>16.32</v>
      </c>
      <c r="I270" s="193"/>
      <c r="L270" s="189"/>
      <c r="M270" s="194"/>
      <c r="T270" s="195"/>
      <c r="AT270" s="190" t="s">
        <v>192</v>
      </c>
      <c r="AU270" s="190" t="s">
        <v>90</v>
      </c>
      <c r="AV270" s="13" t="s">
        <v>90</v>
      </c>
      <c r="AW270" s="13" t="s">
        <v>42</v>
      </c>
      <c r="AX270" s="13" t="s">
        <v>79</v>
      </c>
      <c r="AY270" s="190" t="s">
        <v>142</v>
      </c>
    </row>
    <row r="271" spans="2:65" s="14" customFormat="1">
      <c r="B271" s="196"/>
      <c r="D271" s="177" t="s">
        <v>192</v>
      </c>
      <c r="E271" s="197" t="s">
        <v>22</v>
      </c>
      <c r="F271" s="198" t="s">
        <v>198</v>
      </c>
      <c r="H271" s="199">
        <v>16.32</v>
      </c>
      <c r="I271" s="200"/>
      <c r="L271" s="196"/>
      <c r="M271" s="201"/>
      <c r="T271" s="202"/>
      <c r="AT271" s="197" t="s">
        <v>192</v>
      </c>
      <c r="AU271" s="197" t="s">
        <v>90</v>
      </c>
      <c r="AV271" s="14" t="s">
        <v>104</v>
      </c>
      <c r="AW271" s="14" t="s">
        <v>42</v>
      </c>
      <c r="AX271" s="14" t="s">
        <v>79</v>
      </c>
      <c r="AY271" s="197" t="s">
        <v>142</v>
      </c>
    </row>
    <row r="272" spans="2:65" s="15" customFormat="1">
      <c r="B272" s="203"/>
      <c r="D272" s="177" t="s">
        <v>192</v>
      </c>
      <c r="E272" s="204" t="s">
        <v>22</v>
      </c>
      <c r="F272" s="205" t="s">
        <v>202</v>
      </c>
      <c r="H272" s="206">
        <v>82.031999999999996</v>
      </c>
      <c r="I272" s="207"/>
      <c r="L272" s="203"/>
      <c r="M272" s="208"/>
      <c r="T272" s="209"/>
      <c r="AT272" s="204" t="s">
        <v>192</v>
      </c>
      <c r="AU272" s="204" t="s">
        <v>90</v>
      </c>
      <c r="AV272" s="15" t="s">
        <v>188</v>
      </c>
      <c r="AW272" s="15" t="s">
        <v>42</v>
      </c>
      <c r="AX272" s="15" t="s">
        <v>24</v>
      </c>
      <c r="AY272" s="204" t="s">
        <v>142</v>
      </c>
    </row>
    <row r="273" spans="2:65" s="1" customFormat="1" ht="63.75" customHeight="1">
      <c r="B273" s="40"/>
      <c r="C273" s="165" t="s">
        <v>292</v>
      </c>
      <c r="D273" s="165" t="s">
        <v>145</v>
      </c>
      <c r="E273" s="166" t="s">
        <v>293</v>
      </c>
      <c r="F273" s="167" t="s">
        <v>294</v>
      </c>
      <c r="G273" s="168" t="s">
        <v>216</v>
      </c>
      <c r="H273" s="169">
        <v>0.27700000000000002</v>
      </c>
      <c r="I273" s="170">
        <v>31000</v>
      </c>
      <c r="J273" s="171">
        <f>ROUND(I273*H273,2)</f>
        <v>8587</v>
      </c>
      <c r="K273" s="167" t="s">
        <v>149</v>
      </c>
      <c r="L273" s="40"/>
      <c r="M273" s="172" t="s">
        <v>22</v>
      </c>
      <c r="N273" s="173" t="s">
        <v>51</v>
      </c>
      <c r="P273" s="174">
        <f>O273*H273</f>
        <v>0</v>
      </c>
      <c r="Q273" s="174">
        <v>1.0530600000000001</v>
      </c>
      <c r="R273" s="174">
        <f>Q273*H273</f>
        <v>0.29169762000000005</v>
      </c>
      <c r="S273" s="174">
        <v>0</v>
      </c>
      <c r="T273" s="175">
        <f>S273*H273</f>
        <v>0</v>
      </c>
      <c r="AR273" s="24" t="s">
        <v>188</v>
      </c>
      <c r="AT273" s="24" t="s">
        <v>145</v>
      </c>
      <c r="AU273" s="24" t="s">
        <v>90</v>
      </c>
      <c r="AY273" s="24" t="s">
        <v>142</v>
      </c>
      <c r="BE273" s="176">
        <f>IF(N273="základní",J273,0)</f>
        <v>0</v>
      </c>
      <c r="BF273" s="176">
        <f>IF(N273="snížená",J273,0)</f>
        <v>8587</v>
      </c>
      <c r="BG273" s="176">
        <f>IF(N273="zákl. přenesená",J273,0)</f>
        <v>0</v>
      </c>
      <c r="BH273" s="176">
        <f>IF(N273="sníž. přenesená",J273,0)</f>
        <v>0</v>
      </c>
      <c r="BI273" s="176">
        <f>IF(N273="nulová",J273,0)</f>
        <v>0</v>
      </c>
      <c r="BJ273" s="24" t="s">
        <v>90</v>
      </c>
      <c r="BK273" s="176">
        <f>ROUND(I273*H273,2)</f>
        <v>8587</v>
      </c>
      <c r="BL273" s="24" t="s">
        <v>188</v>
      </c>
      <c r="BM273" s="24" t="s">
        <v>295</v>
      </c>
    </row>
    <row r="274" spans="2:65" s="12" customFormat="1">
      <c r="B274" s="183"/>
      <c r="D274" s="177" t="s">
        <v>192</v>
      </c>
      <c r="E274" s="184" t="s">
        <v>22</v>
      </c>
      <c r="F274" s="185" t="s">
        <v>199</v>
      </c>
      <c r="H274" s="184" t="s">
        <v>22</v>
      </c>
      <c r="I274" s="186"/>
      <c r="L274" s="183"/>
      <c r="M274" s="187"/>
      <c r="T274" s="188"/>
      <c r="AT274" s="184" t="s">
        <v>192</v>
      </c>
      <c r="AU274" s="184" t="s">
        <v>90</v>
      </c>
      <c r="AV274" s="12" t="s">
        <v>24</v>
      </c>
      <c r="AW274" s="12" t="s">
        <v>42</v>
      </c>
      <c r="AX274" s="12" t="s">
        <v>79</v>
      </c>
      <c r="AY274" s="184" t="s">
        <v>142</v>
      </c>
    </row>
    <row r="275" spans="2:65" s="13" customFormat="1">
      <c r="B275" s="189"/>
      <c r="D275" s="177" t="s">
        <v>192</v>
      </c>
      <c r="E275" s="190" t="s">
        <v>22</v>
      </c>
      <c r="F275" s="191" t="s">
        <v>296</v>
      </c>
      <c r="H275" s="192">
        <v>0.109</v>
      </c>
      <c r="I275" s="193"/>
      <c r="L275" s="189"/>
      <c r="M275" s="194"/>
      <c r="T275" s="195"/>
      <c r="AT275" s="190" t="s">
        <v>192</v>
      </c>
      <c r="AU275" s="190" t="s">
        <v>90</v>
      </c>
      <c r="AV275" s="13" t="s">
        <v>90</v>
      </c>
      <c r="AW275" s="13" t="s">
        <v>42</v>
      </c>
      <c r="AX275" s="13" t="s">
        <v>79</v>
      </c>
      <c r="AY275" s="190" t="s">
        <v>142</v>
      </c>
    </row>
    <row r="276" spans="2:65" s="14" customFormat="1">
      <c r="B276" s="196"/>
      <c r="D276" s="177" t="s">
        <v>192</v>
      </c>
      <c r="E276" s="197" t="s">
        <v>22</v>
      </c>
      <c r="F276" s="198" t="s">
        <v>198</v>
      </c>
      <c r="H276" s="199">
        <v>0.109</v>
      </c>
      <c r="I276" s="200"/>
      <c r="L276" s="196"/>
      <c r="M276" s="201"/>
      <c r="T276" s="202"/>
      <c r="AT276" s="197" t="s">
        <v>192</v>
      </c>
      <c r="AU276" s="197" t="s">
        <v>90</v>
      </c>
      <c r="AV276" s="14" t="s">
        <v>104</v>
      </c>
      <c r="AW276" s="14" t="s">
        <v>42</v>
      </c>
      <c r="AX276" s="14" t="s">
        <v>79</v>
      </c>
      <c r="AY276" s="197" t="s">
        <v>142</v>
      </c>
    </row>
    <row r="277" spans="2:65" s="12" customFormat="1">
      <c r="B277" s="183"/>
      <c r="D277" s="177" t="s">
        <v>192</v>
      </c>
      <c r="E277" s="184" t="s">
        <v>22</v>
      </c>
      <c r="F277" s="185" t="s">
        <v>200</v>
      </c>
      <c r="H277" s="184" t="s">
        <v>22</v>
      </c>
      <c r="I277" s="186"/>
      <c r="L277" s="183"/>
      <c r="M277" s="187"/>
      <c r="T277" s="188"/>
      <c r="AT277" s="184" t="s">
        <v>192</v>
      </c>
      <c r="AU277" s="184" t="s">
        <v>90</v>
      </c>
      <c r="AV277" s="12" t="s">
        <v>24</v>
      </c>
      <c r="AW277" s="12" t="s">
        <v>42</v>
      </c>
      <c r="AX277" s="12" t="s">
        <v>79</v>
      </c>
      <c r="AY277" s="184" t="s">
        <v>142</v>
      </c>
    </row>
    <row r="278" spans="2:65" s="13" customFormat="1">
      <c r="B278" s="189"/>
      <c r="D278" s="177" t="s">
        <v>192</v>
      </c>
      <c r="E278" s="190" t="s">
        <v>22</v>
      </c>
      <c r="F278" s="191" t="s">
        <v>297</v>
      </c>
      <c r="H278" s="192">
        <v>0.113</v>
      </c>
      <c r="I278" s="193"/>
      <c r="L278" s="189"/>
      <c r="M278" s="194"/>
      <c r="T278" s="195"/>
      <c r="AT278" s="190" t="s">
        <v>192</v>
      </c>
      <c r="AU278" s="190" t="s">
        <v>90</v>
      </c>
      <c r="AV278" s="13" t="s">
        <v>90</v>
      </c>
      <c r="AW278" s="13" t="s">
        <v>42</v>
      </c>
      <c r="AX278" s="13" t="s">
        <v>79</v>
      </c>
      <c r="AY278" s="190" t="s">
        <v>142</v>
      </c>
    </row>
    <row r="279" spans="2:65" s="14" customFormat="1">
      <c r="B279" s="196"/>
      <c r="D279" s="177" t="s">
        <v>192</v>
      </c>
      <c r="E279" s="197" t="s">
        <v>22</v>
      </c>
      <c r="F279" s="198" t="s">
        <v>198</v>
      </c>
      <c r="H279" s="199">
        <v>0.113</v>
      </c>
      <c r="I279" s="200"/>
      <c r="L279" s="196"/>
      <c r="M279" s="201"/>
      <c r="T279" s="202"/>
      <c r="AT279" s="197" t="s">
        <v>192</v>
      </c>
      <c r="AU279" s="197" t="s">
        <v>90</v>
      </c>
      <c r="AV279" s="14" t="s">
        <v>104</v>
      </c>
      <c r="AW279" s="14" t="s">
        <v>42</v>
      </c>
      <c r="AX279" s="14" t="s">
        <v>79</v>
      </c>
      <c r="AY279" s="197" t="s">
        <v>142</v>
      </c>
    </row>
    <row r="280" spans="2:65" s="12" customFormat="1">
      <c r="B280" s="183"/>
      <c r="D280" s="177" t="s">
        <v>192</v>
      </c>
      <c r="E280" s="184" t="s">
        <v>22</v>
      </c>
      <c r="F280" s="185" t="s">
        <v>201</v>
      </c>
      <c r="H280" s="184" t="s">
        <v>22</v>
      </c>
      <c r="I280" s="186"/>
      <c r="L280" s="183"/>
      <c r="M280" s="187"/>
      <c r="T280" s="188"/>
      <c r="AT280" s="184" t="s">
        <v>192</v>
      </c>
      <c r="AU280" s="184" t="s">
        <v>90</v>
      </c>
      <c r="AV280" s="12" t="s">
        <v>24</v>
      </c>
      <c r="AW280" s="12" t="s">
        <v>42</v>
      </c>
      <c r="AX280" s="12" t="s">
        <v>79</v>
      </c>
      <c r="AY280" s="184" t="s">
        <v>142</v>
      </c>
    </row>
    <row r="281" spans="2:65" s="13" customFormat="1">
      <c r="B281" s="189"/>
      <c r="D281" s="177" t="s">
        <v>192</v>
      </c>
      <c r="E281" s="190" t="s">
        <v>22</v>
      </c>
      <c r="F281" s="191" t="s">
        <v>298</v>
      </c>
      <c r="H281" s="192">
        <v>5.5E-2</v>
      </c>
      <c r="I281" s="193"/>
      <c r="L281" s="189"/>
      <c r="M281" s="194"/>
      <c r="T281" s="195"/>
      <c r="AT281" s="190" t="s">
        <v>192</v>
      </c>
      <c r="AU281" s="190" t="s">
        <v>90</v>
      </c>
      <c r="AV281" s="13" t="s">
        <v>90</v>
      </c>
      <c r="AW281" s="13" t="s">
        <v>42</v>
      </c>
      <c r="AX281" s="13" t="s">
        <v>79</v>
      </c>
      <c r="AY281" s="190" t="s">
        <v>142</v>
      </c>
    </row>
    <row r="282" spans="2:65" s="14" customFormat="1">
      <c r="B282" s="196"/>
      <c r="D282" s="177" t="s">
        <v>192</v>
      </c>
      <c r="E282" s="197" t="s">
        <v>22</v>
      </c>
      <c r="F282" s="198" t="s">
        <v>198</v>
      </c>
      <c r="H282" s="199">
        <v>5.5E-2</v>
      </c>
      <c r="I282" s="200"/>
      <c r="L282" s="196"/>
      <c r="M282" s="201"/>
      <c r="T282" s="202"/>
      <c r="AT282" s="197" t="s">
        <v>192</v>
      </c>
      <c r="AU282" s="197" t="s">
        <v>90</v>
      </c>
      <c r="AV282" s="14" t="s">
        <v>104</v>
      </c>
      <c r="AW282" s="14" t="s">
        <v>42</v>
      </c>
      <c r="AX282" s="14" t="s">
        <v>79</v>
      </c>
      <c r="AY282" s="197" t="s">
        <v>142</v>
      </c>
    </row>
    <row r="283" spans="2:65" s="15" customFormat="1">
      <c r="B283" s="203"/>
      <c r="D283" s="177" t="s">
        <v>192</v>
      </c>
      <c r="E283" s="204" t="s">
        <v>22</v>
      </c>
      <c r="F283" s="205" t="s">
        <v>202</v>
      </c>
      <c r="H283" s="206">
        <v>0.27700000000000002</v>
      </c>
      <c r="I283" s="207"/>
      <c r="L283" s="203"/>
      <c r="M283" s="208"/>
      <c r="T283" s="209"/>
      <c r="AT283" s="204" t="s">
        <v>192</v>
      </c>
      <c r="AU283" s="204" t="s">
        <v>90</v>
      </c>
      <c r="AV283" s="15" t="s">
        <v>188</v>
      </c>
      <c r="AW283" s="15" t="s">
        <v>42</v>
      </c>
      <c r="AX283" s="15" t="s">
        <v>24</v>
      </c>
      <c r="AY283" s="204" t="s">
        <v>142</v>
      </c>
    </row>
    <row r="284" spans="2:65" s="1" customFormat="1" ht="25.5" customHeight="1">
      <c r="B284" s="40"/>
      <c r="C284" s="165" t="s">
        <v>299</v>
      </c>
      <c r="D284" s="165" t="s">
        <v>145</v>
      </c>
      <c r="E284" s="166" t="s">
        <v>300</v>
      </c>
      <c r="F284" s="167" t="s">
        <v>301</v>
      </c>
      <c r="G284" s="168" t="s">
        <v>187</v>
      </c>
      <c r="H284" s="169">
        <v>56</v>
      </c>
      <c r="I284" s="170">
        <v>90</v>
      </c>
      <c r="J284" s="171">
        <f>ROUND(I284*H284,2)</f>
        <v>5040</v>
      </c>
      <c r="K284" s="167" t="s">
        <v>149</v>
      </c>
      <c r="L284" s="40"/>
      <c r="M284" s="172" t="s">
        <v>22</v>
      </c>
      <c r="N284" s="173" t="s">
        <v>51</v>
      </c>
      <c r="P284" s="174">
        <f>O284*H284</f>
        <v>0</v>
      </c>
      <c r="Q284" s="174">
        <v>2.2780000000000002E-2</v>
      </c>
      <c r="R284" s="174">
        <f>Q284*H284</f>
        <v>1.2756800000000001</v>
      </c>
      <c r="S284" s="174">
        <v>0</v>
      </c>
      <c r="T284" s="175">
        <f>S284*H284</f>
        <v>0</v>
      </c>
      <c r="AR284" s="24" t="s">
        <v>188</v>
      </c>
      <c r="AT284" s="24" t="s">
        <v>145</v>
      </c>
      <c r="AU284" s="24" t="s">
        <v>90</v>
      </c>
      <c r="AY284" s="24" t="s">
        <v>142</v>
      </c>
      <c r="BE284" s="176">
        <f>IF(N284="základní",J284,0)</f>
        <v>0</v>
      </c>
      <c r="BF284" s="176">
        <f>IF(N284="snížená",J284,0)</f>
        <v>5040</v>
      </c>
      <c r="BG284" s="176">
        <f>IF(N284="zákl. přenesená",J284,0)</f>
        <v>0</v>
      </c>
      <c r="BH284" s="176">
        <f>IF(N284="sníž. přenesená",J284,0)</f>
        <v>0</v>
      </c>
      <c r="BI284" s="176">
        <f>IF(N284="nulová",J284,0)</f>
        <v>0</v>
      </c>
      <c r="BJ284" s="24" t="s">
        <v>90</v>
      </c>
      <c r="BK284" s="176">
        <f>ROUND(I284*H284,2)</f>
        <v>5040</v>
      </c>
      <c r="BL284" s="24" t="s">
        <v>188</v>
      </c>
      <c r="BM284" s="24" t="s">
        <v>302</v>
      </c>
    </row>
    <row r="285" spans="2:65" s="12" customFormat="1">
      <c r="B285" s="183"/>
      <c r="D285" s="177" t="s">
        <v>192</v>
      </c>
      <c r="E285" s="184" t="s">
        <v>22</v>
      </c>
      <c r="F285" s="185" t="s">
        <v>193</v>
      </c>
      <c r="H285" s="184" t="s">
        <v>22</v>
      </c>
      <c r="I285" s="186"/>
      <c r="L285" s="183"/>
      <c r="M285" s="187"/>
      <c r="T285" s="188"/>
      <c r="AT285" s="184" t="s">
        <v>192</v>
      </c>
      <c r="AU285" s="184" t="s">
        <v>90</v>
      </c>
      <c r="AV285" s="12" t="s">
        <v>24</v>
      </c>
      <c r="AW285" s="12" t="s">
        <v>42</v>
      </c>
      <c r="AX285" s="12" t="s">
        <v>79</v>
      </c>
      <c r="AY285" s="184" t="s">
        <v>142</v>
      </c>
    </row>
    <row r="286" spans="2:65" s="12" customFormat="1">
      <c r="B286" s="183"/>
      <c r="D286" s="177" t="s">
        <v>192</v>
      </c>
      <c r="E286" s="184" t="s">
        <v>22</v>
      </c>
      <c r="F286" s="185" t="s">
        <v>194</v>
      </c>
      <c r="H286" s="184" t="s">
        <v>22</v>
      </c>
      <c r="I286" s="186"/>
      <c r="L286" s="183"/>
      <c r="M286" s="187"/>
      <c r="T286" s="188"/>
      <c r="AT286" s="184" t="s">
        <v>192</v>
      </c>
      <c r="AU286" s="184" t="s">
        <v>90</v>
      </c>
      <c r="AV286" s="12" t="s">
        <v>24</v>
      </c>
      <c r="AW286" s="12" t="s">
        <v>42</v>
      </c>
      <c r="AX286" s="12" t="s">
        <v>79</v>
      </c>
      <c r="AY286" s="184" t="s">
        <v>142</v>
      </c>
    </row>
    <row r="287" spans="2:65" s="13" customFormat="1">
      <c r="B287" s="189"/>
      <c r="D287" s="177" t="s">
        <v>192</v>
      </c>
      <c r="E287" s="190" t="s">
        <v>22</v>
      </c>
      <c r="F287" s="191" t="s">
        <v>303</v>
      </c>
      <c r="H287" s="192">
        <v>6</v>
      </c>
      <c r="I287" s="193"/>
      <c r="L287" s="189"/>
      <c r="M287" s="194"/>
      <c r="T287" s="195"/>
      <c r="AT287" s="190" t="s">
        <v>192</v>
      </c>
      <c r="AU287" s="190" t="s">
        <v>90</v>
      </c>
      <c r="AV287" s="13" t="s">
        <v>90</v>
      </c>
      <c r="AW287" s="13" t="s">
        <v>42</v>
      </c>
      <c r="AX287" s="13" t="s">
        <v>79</v>
      </c>
      <c r="AY287" s="190" t="s">
        <v>142</v>
      </c>
    </row>
    <row r="288" spans="2:65" s="13" customFormat="1">
      <c r="B288" s="189"/>
      <c r="D288" s="177" t="s">
        <v>192</v>
      </c>
      <c r="E288" s="190" t="s">
        <v>22</v>
      </c>
      <c r="F288" s="191" t="s">
        <v>304</v>
      </c>
      <c r="H288" s="192">
        <v>6</v>
      </c>
      <c r="I288" s="193"/>
      <c r="L288" s="189"/>
      <c r="M288" s="194"/>
      <c r="T288" s="195"/>
      <c r="AT288" s="190" t="s">
        <v>192</v>
      </c>
      <c r="AU288" s="190" t="s">
        <v>90</v>
      </c>
      <c r="AV288" s="13" t="s">
        <v>90</v>
      </c>
      <c r="AW288" s="13" t="s">
        <v>42</v>
      </c>
      <c r="AX288" s="13" t="s">
        <v>79</v>
      </c>
      <c r="AY288" s="190" t="s">
        <v>142</v>
      </c>
    </row>
    <row r="289" spans="2:51" s="14" customFormat="1">
      <c r="B289" s="196"/>
      <c r="D289" s="177" t="s">
        <v>192</v>
      </c>
      <c r="E289" s="197" t="s">
        <v>22</v>
      </c>
      <c r="F289" s="198" t="s">
        <v>198</v>
      </c>
      <c r="H289" s="199">
        <v>12</v>
      </c>
      <c r="I289" s="200"/>
      <c r="L289" s="196"/>
      <c r="M289" s="201"/>
      <c r="T289" s="202"/>
      <c r="AT289" s="197" t="s">
        <v>192</v>
      </c>
      <c r="AU289" s="197" t="s">
        <v>90</v>
      </c>
      <c r="AV289" s="14" t="s">
        <v>104</v>
      </c>
      <c r="AW289" s="14" t="s">
        <v>42</v>
      </c>
      <c r="AX289" s="14" t="s">
        <v>79</v>
      </c>
      <c r="AY289" s="197" t="s">
        <v>142</v>
      </c>
    </row>
    <row r="290" spans="2:51" s="12" customFormat="1">
      <c r="B290" s="183"/>
      <c r="D290" s="177" t="s">
        <v>192</v>
      </c>
      <c r="E290" s="184" t="s">
        <v>22</v>
      </c>
      <c r="F290" s="185" t="s">
        <v>199</v>
      </c>
      <c r="H290" s="184" t="s">
        <v>22</v>
      </c>
      <c r="I290" s="186"/>
      <c r="L290" s="183"/>
      <c r="M290" s="187"/>
      <c r="T290" s="188"/>
      <c r="AT290" s="184" t="s">
        <v>192</v>
      </c>
      <c r="AU290" s="184" t="s">
        <v>90</v>
      </c>
      <c r="AV290" s="12" t="s">
        <v>24</v>
      </c>
      <c r="AW290" s="12" t="s">
        <v>42</v>
      </c>
      <c r="AX290" s="12" t="s">
        <v>79</v>
      </c>
      <c r="AY290" s="184" t="s">
        <v>142</v>
      </c>
    </row>
    <row r="291" spans="2:51" s="13" customFormat="1">
      <c r="B291" s="189"/>
      <c r="D291" s="177" t="s">
        <v>192</v>
      </c>
      <c r="E291" s="190" t="s">
        <v>22</v>
      </c>
      <c r="F291" s="191" t="s">
        <v>304</v>
      </c>
      <c r="H291" s="192">
        <v>6</v>
      </c>
      <c r="I291" s="193"/>
      <c r="L291" s="189"/>
      <c r="M291" s="194"/>
      <c r="T291" s="195"/>
      <c r="AT291" s="190" t="s">
        <v>192</v>
      </c>
      <c r="AU291" s="190" t="s">
        <v>90</v>
      </c>
      <c r="AV291" s="13" t="s">
        <v>90</v>
      </c>
      <c r="AW291" s="13" t="s">
        <v>42</v>
      </c>
      <c r="AX291" s="13" t="s">
        <v>79</v>
      </c>
      <c r="AY291" s="190" t="s">
        <v>142</v>
      </c>
    </row>
    <row r="292" spans="2:51" s="13" customFormat="1">
      <c r="B292" s="189"/>
      <c r="D292" s="177" t="s">
        <v>192</v>
      </c>
      <c r="E292" s="190" t="s">
        <v>22</v>
      </c>
      <c r="F292" s="191" t="s">
        <v>303</v>
      </c>
      <c r="H292" s="192">
        <v>6</v>
      </c>
      <c r="I292" s="193"/>
      <c r="L292" s="189"/>
      <c r="M292" s="194"/>
      <c r="T292" s="195"/>
      <c r="AT292" s="190" t="s">
        <v>192</v>
      </c>
      <c r="AU292" s="190" t="s">
        <v>90</v>
      </c>
      <c r="AV292" s="13" t="s">
        <v>90</v>
      </c>
      <c r="AW292" s="13" t="s">
        <v>42</v>
      </c>
      <c r="AX292" s="13" t="s">
        <v>79</v>
      </c>
      <c r="AY292" s="190" t="s">
        <v>142</v>
      </c>
    </row>
    <row r="293" spans="2:51" s="13" customFormat="1">
      <c r="B293" s="189"/>
      <c r="D293" s="177" t="s">
        <v>192</v>
      </c>
      <c r="E293" s="190" t="s">
        <v>22</v>
      </c>
      <c r="F293" s="191" t="s">
        <v>305</v>
      </c>
      <c r="H293" s="192">
        <v>4</v>
      </c>
      <c r="I293" s="193"/>
      <c r="L293" s="189"/>
      <c r="M293" s="194"/>
      <c r="T293" s="195"/>
      <c r="AT293" s="190" t="s">
        <v>192</v>
      </c>
      <c r="AU293" s="190" t="s">
        <v>90</v>
      </c>
      <c r="AV293" s="13" t="s">
        <v>90</v>
      </c>
      <c r="AW293" s="13" t="s">
        <v>42</v>
      </c>
      <c r="AX293" s="13" t="s">
        <v>79</v>
      </c>
      <c r="AY293" s="190" t="s">
        <v>142</v>
      </c>
    </row>
    <row r="294" spans="2:51" s="14" customFormat="1">
      <c r="B294" s="196"/>
      <c r="D294" s="177" t="s">
        <v>192</v>
      </c>
      <c r="E294" s="197" t="s">
        <v>22</v>
      </c>
      <c r="F294" s="198" t="s">
        <v>198</v>
      </c>
      <c r="H294" s="199">
        <v>16</v>
      </c>
      <c r="I294" s="200"/>
      <c r="L294" s="196"/>
      <c r="M294" s="201"/>
      <c r="T294" s="202"/>
      <c r="AT294" s="197" t="s">
        <v>192</v>
      </c>
      <c r="AU294" s="197" t="s">
        <v>90</v>
      </c>
      <c r="AV294" s="14" t="s">
        <v>104</v>
      </c>
      <c r="AW294" s="14" t="s">
        <v>42</v>
      </c>
      <c r="AX294" s="14" t="s">
        <v>79</v>
      </c>
      <c r="AY294" s="197" t="s">
        <v>142</v>
      </c>
    </row>
    <row r="295" spans="2:51" s="12" customFormat="1">
      <c r="B295" s="183"/>
      <c r="D295" s="177" t="s">
        <v>192</v>
      </c>
      <c r="E295" s="184" t="s">
        <v>22</v>
      </c>
      <c r="F295" s="185" t="s">
        <v>200</v>
      </c>
      <c r="H295" s="184" t="s">
        <v>22</v>
      </c>
      <c r="I295" s="186"/>
      <c r="L295" s="183"/>
      <c r="M295" s="187"/>
      <c r="T295" s="188"/>
      <c r="AT295" s="184" t="s">
        <v>192</v>
      </c>
      <c r="AU295" s="184" t="s">
        <v>90</v>
      </c>
      <c r="AV295" s="12" t="s">
        <v>24</v>
      </c>
      <c r="AW295" s="12" t="s">
        <v>42</v>
      </c>
      <c r="AX295" s="12" t="s">
        <v>79</v>
      </c>
      <c r="AY295" s="184" t="s">
        <v>142</v>
      </c>
    </row>
    <row r="296" spans="2:51" s="13" customFormat="1">
      <c r="B296" s="189"/>
      <c r="D296" s="177" t="s">
        <v>192</v>
      </c>
      <c r="E296" s="190" t="s">
        <v>22</v>
      </c>
      <c r="F296" s="191" t="s">
        <v>304</v>
      </c>
      <c r="H296" s="192">
        <v>6</v>
      </c>
      <c r="I296" s="193"/>
      <c r="L296" s="189"/>
      <c r="M296" s="194"/>
      <c r="T296" s="195"/>
      <c r="AT296" s="190" t="s">
        <v>192</v>
      </c>
      <c r="AU296" s="190" t="s">
        <v>90</v>
      </c>
      <c r="AV296" s="13" t="s">
        <v>90</v>
      </c>
      <c r="AW296" s="13" t="s">
        <v>42</v>
      </c>
      <c r="AX296" s="13" t="s">
        <v>79</v>
      </c>
      <c r="AY296" s="190" t="s">
        <v>142</v>
      </c>
    </row>
    <row r="297" spans="2:51" s="13" customFormat="1">
      <c r="B297" s="189"/>
      <c r="D297" s="177" t="s">
        <v>192</v>
      </c>
      <c r="E297" s="190" t="s">
        <v>22</v>
      </c>
      <c r="F297" s="191" t="s">
        <v>303</v>
      </c>
      <c r="H297" s="192">
        <v>6</v>
      </c>
      <c r="I297" s="193"/>
      <c r="L297" s="189"/>
      <c r="M297" s="194"/>
      <c r="T297" s="195"/>
      <c r="AT297" s="190" t="s">
        <v>192</v>
      </c>
      <c r="AU297" s="190" t="s">
        <v>90</v>
      </c>
      <c r="AV297" s="13" t="s">
        <v>90</v>
      </c>
      <c r="AW297" s="13" t="s">
        <v>42</v>
      </c>
      <c r="AX297" s="13" t="s">
        <v>79</v>
      </c>
      <c r="AY297" s="190" t="s">
        <v>142</v>
      </c>
    </row>
    <row r="298" spans="2:51" s="13" customFormat="1">
      <c r="B298" s="189"/>
      <c r="D298" s="177" t="s">
        <v>192</v>
      </c>
      <c r="E298" s="190" t="s">
        <v>22</v>
      </c>
      <c r="F298" s="191" t="s">
        <v>305</v>
      </c>
      <c r="H298" s="192">
        <v>4</v>
      </c>
      <c r="I298" s="193"/>
      <c r="L298" s="189"/>
      <c r="M298" s="194"/>
      <c r="T298" s="195"/>
      <c r="AT298" s="190" t="s">
        <v>192</v>
      </c>
      <c r="AU298" s="190" t="s">
        <v>90</v>
      </c>
      <c r="AV298" s="13" t="s">
        <v>90</v>
      </c>
      <c r="AW298" s="13" t="s">
        <v>42</v>
      </c>
      <c r="AX298" s="13" t="s">
        <v>79</v>
      </c>
      <c r="AY298" s="190" t="s">
        <v>142</v>
      </c>
    </row>
    <row r="299" spans="2:51" s="14" customFormat="1">
      <c r="B299" s="196"/>
      <c r="D299" s="177" t="s">
        <v>192</v>
      </c>
      <c r="E299" s="197" t="s">
        <v>22</v>
      </c>
      <c r="F299" s="198" t="s">
        <v>198</v>
      </c>
      <c r="H299" s="199">
        <v>16</v>
      </c>
      <c r="I299" s="200"/>
      <c r="L299" s="196"/>
      <c r="M299" s="201"/>
      <c r="T299" s="202"/>
      <c r="AT299" s="197" t="s">
        <v>192</v>
      </c>
      <c r="AU299" s="197" t="s">
        <v>90</v>
      </c>
      <c r="AV299" s="14" t="s">
        <v>104</v>
      </c>
      <c r="AW299" s="14" t="s">
        <v>42</v>
      </c>
      <c r="AX299" s="14" t="s">
        <v>79</v>
      </c>
      <c r="AY299" s="197" t="s">
        <v>142</v>
      </c>
    </row>
    <row r="300" spans="2:51" s="12" customFormat="1">
      <c r="B300" s="183"/>
      <c r="D300" s="177" t="s">
        <v>192</v>
      </c>
      <c r="E300" s="184" t="s">
        <v>22</v>
      </c>
      <c r="F300" s="185" t="s">
        <v>201</v>
      </c>
      <c r="H300" s="184" t="s">
        <v>22</v>
      </c>
      <c r="I300" s="186"/>
      <c r="L300" s="183"/>
      <c r="M300" s="187"/>
      <c r="T300" s="188"/>
      <c r="AT300" s="184" t="s">
        <v>192</v>
      </c>
      <c r="AU300" s="184" t="s">
        <v>90</v>
      </c>
      <c r="AV300" s="12" t="s">
        <v>24</v>
      </c>
      <c r="AW300" s="12" t="s">
        <v>42</v>
      </c>
      <c r="AX300" s="12" t="s">
        <v>79</v>
      </c>
      <c r="AY300" s="184" t="s">
        <v>142</v>
      </c>
    </row>
    <row r="301" spans="2:51" s="13" customFormat="1">
      <c r="B301" s="189"/>
      <c r="D301" s="177" t="s">
        <v>192</v>
      </c>
      <c r="E301" s="190" t="s">
        <v>22</v>
      </c>
      <c r="F301" s="191" t="s">
        <v>304</v>
      </c>
      <c r="H301" s="192">
        <v>6</v>
      </c>
      <c r="I301" s="193"/>
      <c r="L301" s="189"/>
      <c r="M301" s="194"/>
      <c r="T301" s="195"/>
      <c r="AT301" s="190" t="s">
        <v>192</v>
      </c>
      <c r="AU301" s="190" t="s">
        <v>90</v>
      </c>
      <c r="AV301" s="13" t="s">
        <v>90</v>
      </c>
      <c r="AW301" s="13" t="s">
        <v>42</v>
      </c>
      <c r="AX301" s="13" t="s">
        <v>79</v>
      </c>
      <c r="AY301" s="190" t="s">
        <v>142</v>
      </c>
    </row>
    <row r="302" spans="2:51" s="13" customFormat="1">
      <c r="B302" s="189"/>
      <c r="D302" s="177" t="s">
        <v>192</v>
      </c>
      <c r="E302" s="190" t="s">
        <v>22</v>
      </c>
      <c r="F302" s="191" t="s">
        <v>303</v>
      </c>
      <c r="H302" s="192">
        <v>6</v>
      </c>
      <c r="I302" s="193"/>
      <c r="L302" s="189"/>
      <c r="M302" s="194"/>
      <c r="T302" s="195"/>
      <c r="AT302" s="190" t="s">
        <v>192</v>
      </c>
      <c r="AU302" s="190" t="s">
        <v>90</v>
      </c>
      <c r="AV302" s="13" t="s">
        <v>90</v>
      </c>
      <c r="AW302" s="13" t="s">
        <v>42</v>
      </c>
      <c r="AX302" s="13" t="s">
        <v>79</v>
      </c>
      <c r="AY302" s="190" t="s">
        <v>142</v>
      </c>
    </row>
    <row r="303" spans="2:51" s="14" customFormat="1">
      <c r="B303" s="196"/>
      <c r="D303" s="177" t="s">
        <v>192</v>
      </c>
      <c r="E303" s="197" t="s">
        <v>22</v>
      </c>
      <c r="F303" s="198" t="s">
        <v>198</v>
      </c>
      <c r="H303" s="199">
        <v>12</v>
      </c>
      <c r="I303" s="200"/>
      <c r="L303" s="196"/>
      <c r="M303" s="201"/>
      <c r="T303" s="202"/>
      <c r="AT303" s="197" t="s">
        <v>192</v>
      </c>
      <c r="AU303" s="197" t="s">
        <v>90</v>
      </c>
      <c r="AV303" s="14" t="s">
        <v>104</v>
      </c>
      <c r="AW303" s="14" t="s">
        <v>42</v>
      </c>
      <c r="AX303" s="14" t="s">
        <v>79</v>
      </c>
      <c r="AY303" s="197" t="s">
        <v>142</v>
      </c>
    </row>
    <row r="304" spans="2:51" s="15" customFormat="1">
      <c r="B304" s="203"/>
      <c r="D304" s="177" t="s">
        <v>192</v>
      </c>
      <c r="E304" s="204" t="s">
        <v>22</v>
      </c>
      <c r="F304" s="205" t="s">
        <v>202</v>
      </c>
      <c r="H304" s="206">
        <v>56</v>
      </c>
      <c r="I304" s="207"/>
      <c r="L304" s="203"/>
      <c r="M304" s="208"/>
      <c r="T304" s="209"/>
      <c r="AT304" s="204" t="s">
        <v>192</v>
      </c>
      <c r="AU304" s="204" t="s">
        <v>90</v>
      </c>
      <c r="AV304" s="15" t="s">
        <v>188</v>
      </c>
      <c r="AW304" s="15" t="s">
        <v>42</v>
      </c>
      <c r="AX304" s="15" t="s">
        <v>24</v>
      </c>
      <c r="AY304" s="204" t="s">
        <v>142</v>
      </c>
    </row>
    <row r="305" spans="2:65" s="1" customFormat="1" ht="25.5" customHeight="1">
      <c r="B305" s="40"/>
      <c r="C305" s="165" t="s">
        <v>306</v>
      </c>
      <c r="D305" s="165" t="s">
        <v>145</v>
      </c>
      <c r="E305" s="166" t="s">
        <v>307</v>
      </c>
      <c r="F305" s="167" t="s">
        <v>308</v>
      </c>
      <c r="G305" s="168" t="s">
        <v>187</v>
      </c>
      <c r="H305" s="169">
        <v>44</v>
      </c>
      <c r="I305" s="170">
        <v>150</v>
      </c>
      <c r="J305" s="171">
        <f>ROUND(I305*H305,2)</f>
        <v>6600</v>
      </c>
      <c r="K305" s="167" t="s">
        <v>149</v>
      </c>
      <c r="L305" s="40"/>
      <c r="M305" s="172" t="s">
        <v>22</v>
      </c>
      <c r="N305" s="173" t="s">
        <v>51</v>
      </c>
      <c r="P305" s="174">
        <f>O305*H305</f>
        <v>0</v>
      </c>
      <c r="Q305" s="174">
        <v>5.8999999999999997E-2</v>
      </c>
      <c r="R305" s="174">
        <f>Q305*H305</f>
        <v>2.5960000000000001</v>
      </c>
      <c r="S305" s="174">
        <v>0</v>
      </c>
      <c r="T305" s="175">
        <f>S305*H305</f>
        <v>0</v>
      </c>
      <c r="AR305" s="24" t="s">
        <v>188</v>
      </c>
      <c r="AT305" s="24" t="s">
        <v>145</v>
      </c>
      <c r="AU305" s="24" t="s">
        <v>90</v>
      </c>
      <c r="AY305" s="24" t="s">
        <v>142</v>
      </c>
      <c r="BE305" s="176">
        <f>IF(N305="základní",J305,0)</f>
        <v>0</v>
      </c>
      <c r="BF305" s="176">
        <f>IF(N305="snížená",J305,0)</f>
        <v>6600</v>
      </c>
      <c r="BG305" s="176">
        <f>IF(N305="zákl. přenesená",J305,0)</f>
        <v>0</v>
      </c>
      <c r="BH305" s="176">
        <f>IF(N305="sníž. přenesená",J305,0)</f>
        <v>0</v>
      </c>
      <c r="BI305" s="176">
        <f>IF(N305="nulová",J305,0)</f>
        <v>0</v>
      </c>
      <c r="BJ305" s="24" t="s">
        <v>90</v>
      </c>
      <c r="BK305" s="176">
        <f>ROUND(I305*H305,2)</f>
        <v>6600</v>
      </c>
      <c r="BL305" s="24" t="s">
        <v>188</v>
      </c>
      <c r="BM305" s="24" t="s">
        <v>309</v>
      </c>
    </row>
    <row r="306" spans="2:65" s="12" customFormat="1">
      <c r="B306" s="183"/>
      <c r="D306" s="177" t="s">
        <v>192</v>
      </c>
      <c r="E306" s="184" t="s">
        <v>22</v>
      </c>
      <c r="F306" s="185" t="s">
        <v>193</v>
      </c>
      <c r="H306" s="184" t="s">
        <v>22</v>
      </c>
      <c r="I306" s="186"/>
      <c r="L306" s="183"/>
      <c r="M306" s="187"/>
      <c r="T306" s="188"/>
      <c r="AT306" s="184" t="s">
        <v>192</v>
      </c>
      <c r="AU306" s="184" t="s">
        <v>90</v>
      </c>
      <c r="AV306" s="12" t="s">
        <v>24</v>
      </c>
      <c r="AW306" s="12" t="s">
        <v>42</v>
      </c>
      <c r="AX306" s="12" t="s">
        <v>79</v>
      </c>
      <c r="AY306" s="184" t="s">
        <v>142</v>
      </c>
    </row>
    <row r="307" spans="2:65" s="12" customFormat="1">
      <c r="B307" s="183"/>
      <c r="D307" s="177" t="s">
        <v>192</v>
      </c>
      <c r="E307" s="184" t="s">
        <v>22</v>
      </c>
      <c r="F307" s="185" t="s">
        <v>194</v>
      </c>
      <c r="H307" s="184" t="s">
        <v>22</v>
      </c>
      <c r="I307" s="186"/>
      <c r="L307" s="183"/>
      <c r="M307" s="187"/>
      <c r="T307" s="188"/>
      <c r="AT307" s="184" t="s">
        <v>192</v>
      </c>
      <c r="AU307" s="184" t="s">
        <v>90</v>
      </c>
      <c r="AV307" s="12" t="s">
        <v>24</v>
      </c>
      <c r="AW307" s="12" t="s">
        <v>42</v>
      </c>
      <c r="AX307" s="12" t="s">
        <v>79</v>
      </c>
      <c r="AY307" s="184" t="s">
        <v>142</v>
      </c>
    </row>
    <row r="308" spans="2:65" s="13" customFormat="1">
      <c r="B308" s="189"/>
      <c r="D308" s="177" t="s">
        <v>192</v>
      </c>
      <c r="E308" s="190" t="s">
        <v>22</v>
      </c>
      <c r="F308" s="191" t="s">
        <v>310</v>
      </c>
      <c r="H308" s="192">
        <v>4</v>
      </c>
      <c r="I308" s="193"/>
      <c r="L308" s="189"/>
      <c r="M308" s="194"/>
      <c r="T308" s="195"/>
      <c r="AT308" s="190" t="s">
        <v>192</v>
      </c>
      <c r="AU308" s="190" t="s">
        <v>90</v>
      </c>
      <c r="AV308" s="13" t="s">
        <v>90</v>
      </c>
      <c r="AW308" s="13" t="s">
        <v>42</v>
      </c>
      <c r="AX308" s="13" t="s">
        <v>79</v>
      </c>
      <c r="AY308" s="190" t="s">
        <v>142</v>
      </c>
    </row>
    <row r="309" spans="2:65" s="14" customFormat="1">
      <c r="B309" s="196"/>
      <c r="D309" s="177" t="s">
        <v>192</v>
      </c>
      <c r="E309" s="197" t="s">
        <v>22</v>
      </c>
      <c r="F309" s="198" t="s">
        <v>198</v>
      </c>
      <c r="H309" s="199">
        <v>4</v>
      </c>
      <c r="I309" s="200"/>
      <c r="L309" s="196"/>
      <c r="M309" s="201"/>
      <c r="T309" s="202"/>
      <c r="AT309" s="197" t="s">
        <v>192</v>
      </c>
      <c r="AU309" s="197" t="s">
        <v>90</v>
      </c>
      <c r="AV309" s="14" t="s">
        <v>104</v>
      </c>
      <c r="AW309" s="14" t="s">
        <v>42</v>
      </c>
      <c r="AX309" s="14" t="s">
        <v>79</v>
      </c>
      <c r="AY309" s="197" t="s">
        <v>142</v>
      </c>
    </row>
    <row r="310" spans="2:65" s="12" customFormat="1">
      <c r="B310" s="183"/>
      <c r="D310" s="177" t="s">
        <v>192</v>
      </c>
      <c r="E310" s="184" t="s">
        <v>22</v>
      </c>
      <c r="F310" s="185" t="s">
        <v>199</v>
      </c>
      <c r="H310" s="184" t="s">
        <v>22</v>
      </c>
      <c r="I310" s="186"/>
      <c r="L310" s="183"/>
      <c r="M310" s="187"/>
      <c r="T310" s="188"/>
      <c r="AT310" s="184" t="s">
        <v>192</v>
      </c>
      <c r="AU310" s="184" t="s">
        <v>90</v>
      </c>
      <c r="AV310" s="12" t="s">
        <v>24</v>
      </c>
      <c r="AW310" s="12" t="s">
        <v>42</v>
      </c>
      <c r="AX310" s="12" t="s">
        <v>79</v>
      </c>
      <c r="AY310" s="184" t="s">
        <v>142</v>
      </c>
    </row>
    <row r="311" spans="2:65" s="13" customFormat="1">
      <c r="B311" s="189"/>
      <c r="D311" s="177" t="s">
        <v>192</v>
      </c>
      <c r="E311" s="190" t="s">
        <v>22</v>
      </c>
      <c r="F311" s="191" t="s">
        <v>311</v>
      </c>
      <c r="H311" s="192">
        <v>16</v>
      </c>
      <c r="I311" s="193"/>
      <c r="L311" s="189"/>
      <c r="M311" s="194"/>
      <c r="T311" s="195"/>
      <c r="AT311" s="190" t="s">
        <v>192</v>
      </c>
      <c r="AU311" s="190" t="s">
        <v>90</v>
      </c>
      <c r="AV311" s="13" t="s">
        <v>90</v>
      </c>
      <c r="AW311" s="13" t="s">
        <v>42</v>
      </c>
      <c r="AX311" s="13" t="s">
        <v>79</v>
      </c>
      <c r="AY311" s="190" t="s">
        <v>142</v>
      </c>
    </row>
    <row r="312" spans="2:65" s="14" customFormat="1">
      <c r="B312" s="196"/>
      <c r="D312" s="177" t="s">
        <v>192</v>
      </c>
      <c r="E312" s="197" t="s">
        <v>22</v>
      </c>
      <c r="F312" s="198" t="s">
        <v>198</v>
      </c>
      <c r="H312" s="199">
        <v>16</v>
      </c>
      <c r="I312" s="200"/>
      <c r="L312" s="196"/>
      <c r="M312" s="201"/>
      <c r="T312" s="202"/>
      <c r="AT312" s="197" t="s">
        <v>192</v>
      </c>
      <c r="AU312" s="197" t="s">
        <v>90</v>
      </c>
      <c r="AV312" s="14" t="s">
        <v>104</v>
      </c>
      <c r="AW312" s="14" t="s">
        <v>42</v>
      </c>
      <c r="AX312" s="14" t="s">
        <v>79</v>
      </c>
      <c r="AY312" s="197" t="s">
        <v>142</v>
      </c>
    </row>
    <row r="313" spans="2:65" s="12" customFormat="1">
      <c r="B313" s="183"/>
      <c r="D313" s="177" t="s">
        <v>192</v>
      </c>
      <c r="E313" s="184" t="s">
        <v>22</v>
      </c>
      <c r="F313" s="185" t="s">
        <v>200</v>
      </c>
      <c r="H313" s="184" t="s">
        <v>22</v>
      </c>
      <c r="I313" s="186"/>
      <c r="L313" s="183"/>
      <c r="M313" s="187"/>
      <c r="T313" s="188"/>
      <c r="AT313" s="184" t="s">
        <v>192</v>
      </c>
      <c r="AU313" s="184" t="s">
        <v>90</v>
      </c>
      <c r="AV313" s="12" t="s">
        <v>24</v>
      </c>
      <c r="AW313" s="12" t="s">
        <v>42</v>
      </c>
      <c r="AX313" s="12" t="s">
        <v>79</v>
      </c>
      <c r="AY313" s="184" t="s">
        <v>142</v>
      </c>
    </row>
    <row r="314" spans="2:65" s="13" customFormat="1">
      <c r="B314" s="189"/>
      <c r="D314" s="177" t="s">
        <v>192</v>
      </c>
      <c r="E314" s="190" t="s">
        <v>22</v>
      </c>
      <c r="F314" s="191" t="s">
        <v>312</v>
      </c>
      <c r="H314" s="192">
        <v>16</v>
      </c>
      <c r="I314" s="193"/>
      <c r="L314" s="189"/>
      <c r="M314" s="194"/>
      <c r="T314" s="195"/>
      <c r="AT314" s="190" t="s">
        <v>192</v>
      </c>
      <c r="AU314" s="190" t="s">
        <v>90</v>
      </c>
      <c r="AV314" s="13" t="s">
        <v>90</v>
      </c>
      <c r="AW314" s="13" t="s">
        <v>42</v>
      </c>
      <c r="AX314" s="13" t="s">
        <v>79</v>
      </c>
      <c r="AY314" s="190" t="s">
        <v>142</v>
      </c>
    </row>
    <row r="315" spans="2:65" s="14" customFormat="1">
      <c r="B315" s="196"/>
      <c r="D315" s="177" t="s">
        <v>192</v>
      </c>
      <c r="E315" s="197" t="s">
        <v>22</v>
      </c>
      <c r="F315" s="198" t="s">
        <v>198</v>
      </c>
      <c r="H315" s="199">
        <v>16</v>
      </c>
      <c r="I315" s="200"/>
      <c r="L315" s="196"/>
      <c r="M315" s="201"/>
      <c r="T315" s="202"/>
      <c r="AT315" s="197" t="s">
        <v>192</v>
      </c>
      <c r="AU315" s="197" t="s">
        <v>90</v>
      </c>
      <c r="AV315" s="14" t="s">
        <v>104</v>
      </c>
      <c r="AW315" s="14" t="s">
        <v>42</v>
      </c>
      <c r="AX315" s="14" t="s">
        <v>79</v>
      </c>
      <c r="AY315" s="197" t="s">
        <v>142</v>
      </c>
    </row>
    <row r="316" spans="2:65" s="12" customFormat="1">
      <c r="B316" s="183"/>
      <c r="D316" s="177" t="s">
        <v>192</v>
      </c>
      <c r="E316" s="184" t="s">
        <v>22</v>
      </c>
      <c r="F316" s="185" t="s">
        <v>201</v>
      </c>
      <c r="H316" s="184" t="s">
        <v>22</v>
      </c>
      <c r="I316" s="186"/>
      <c r="L316" s="183"/>
      <c r="M316" s="187"/>
      <c r="T316" s="188"/>
      <c r="AT316" s="184" t="s">
        <v>192</v>
      </c>
      <c r="AU316" s="184" t="s">
        <v>90</v>
      </c>
      <c r="AV316" s="12" t="s">
        <v>24</v>
      </c>
      <c r="AW316" s="12" t="s">
        <v>42</v>
      </c>
      <c r="AX316" s="12" t="s">
        <v>79</v>
      </c>
      <c r="AY316" s="184" t="s">
        <v>142</v>
      </c>
    </row>
    <row r="317" spans="2:65" s="13" customFormat="1">
      <c r="B317" s="189"/>
      <c r="D317" s="177" t="s">
        <v>192</v>
      </c>
      <c r="E317" s="190" t="s">
        <v>22</v>
      </c>
      <c r="F317" s="191" t="s">
        <v>313</v>
      </c>
      <c r="H317" s="192">
        <v>8</v>
      </c>
      <c r="I317" s="193"/>
      <c r="L317" s="189"/>
      <c r="M317" s="194"/>
      <c r="T317" s="195"/>
      <c r="AT317" s="190" t="s">
        <v>192</v>
      </c>
      <c r="AU317" s="190" t="s">
        <v>90</v>
      </c>
      <c r="AV317" s="13" t="s">
        <v>90</v>
      </c>
      <c r="AW317" s="13" t="s">
        <v>42</v>
      </c>
      <c r="AX317" s="13" t="s">
        <v>79</v>
      </c>
      <c r="AY317" s="190" t="s">
        <v>142</v>
      </c>
    </row>
    <row r="318" spans="2:65" s="14" customFormat="1">
      <c r="B318" s="196"/>
      <c r="D318" s="177" t="s">
        <v>192</v>
      </c>
      <c r="E318" s="197" t="s">
        <v>22</v>
      </c>
      <c r="F318" s="198" t="s">
        <v>198</v>
      </c>
      <c r="H318" s="199">
        <v>8</v>
      </c>
      <c r="I318" s="200"/>
      <c r="L318" s="196"/>
      <c r="M318" s="201"/>
      <c r="T318" s="202"/>
      <c r="AT318" s="197" t="s">
        <v>192</v>
      </c>
      <c r="AU318" s="197" t="s">
        <v>90</v>
      </c>
      <c r="AV318" s="14" t="s">
        <v>104</v>
      </c>
      <c r="AW318" s="14" t="s">
        <v>42</v>
      </c>
      <c r="AX318" s="14" t="s">
        <v>79</v>
      </c>
      <c r="AY318" s="197" t="s">
        <v>142</v>
      </c>
    </row>
    <row r="319" spans="2:65" s="15" customFormat="1">
      <c r="B319" s="203"/>
      <c r="D319" s="177" t="s">
        <v>192</v>
      </c>
      <c r="E319" s="204" t="s">
        <v>22</v>
      </c>
      <c r="F319" s="205" t="s">
        <v>202</v>
      </c>
      <c r="H319" s="206">
        <v>44</v>
      </c>
      <c r="I319" s="207"/>
      <c r="L319" s="203"/>
      <c r="M319" s="208"/>
      <c r="T319" s="209"/>
      <c r="AT319" s="204" t="s">
        <v>192</v>
      </c>
      <c r="AU319" s="204" t="s">
        <v>90</v>
      </c>
      <c r="AV319" s="15" t="s">
        <v>188</v>
      </c>
      <c r="AW319" s="15" t="s">
        <v>42</v>
      </c>
      <c r="AX319" s="15" t="s">
        <v>24</v>
      </c>
      <c r="AY319" s="204" t="s">
        <v>142</v>
      </c>
    </row>
    <row r="320" spans="2:65" s="1" customFormat="1" ht="25.5" customHeight="1">
      <c r="B320" s="40"/>
      <c r="C320" s="165" t="s">
        <v>314</v>
      </c>
      <c r="D320" s="165" t="s">
        <v>145</v>
      </c>
      <c r="E320" s="166" t="s">
        <v>315</v>
      </c>
      <c r="F320" s="167" t="s">
        <v>316</v>
      </c>
      <c r="G320" s="168" t="s">
        <v>216</v>
      </c>
      <c r="H320" s="169">
        <v>2.1320000000000001</v>
      </c>
      <c r="I320" s="170">
        <v>16500</v>
      </c>
      <c r="J320" s="171">
        <f>ROUND(I320*H320,2)</f>
        <v>35178</v>
      </c>
      <c r="K320" s="167" t="s">
        <v>149</v>
      </c>
      <c r="L320" s="40"/>
      <c r="M320" s="172" t="s">
        <v>22</v>
      </c>
      <c r="N320" s="173" t="s">
        <v>51</v>
      </c>
      <c r="P320" s="174">
        <f>O320*H320</f>
        <v>0</v>
      </c>
      <c r="Q320" s="174">
        <v>1.7090000000000001E-2</v>
      </c>
      <c r="R320" s="174">
        <f>Q320*H320</f>
        <v>3.6435880000000004E-2</v>
      </c>
      <c r="S320" s="174">
        <v>0</v>
      </c>
      <c r="T320" s="175">
        <f>S320*H320</f>
        <v>0</v>
      </c>
      <c r="AR320" s="24" t="s">
        <v>188</v>
      </c>
      <c r="AT320" s="24" t="s">
        <v>145</v>
      </c>
      <c r="AU320" s="24" t="s">
        <v>90</v>
      </c>
      <c r="AY320" s="24" t="s">
        <v>142</v>
      </c>
      <c r="BE320" s="176">
        <f>IF(N320="základní",J320,0)</f>
        <v>0</v>
      </c>
      <c r="BF320" s="176">
        <f>IF(N320="snížená",J320,0)</f>
        <v>35178</v>
      </c>
      <c r="BG320" s="176">
        <f>IF(N320="zákl. přenesená",J320,0)</f>
        <v>0</v>
      </c>
      <c r="BH320" s="176">
        <f>IF(N320="sníž. přenesená",J320,0)</f>
        <v>0</v>
      </c>
      <c r="BI320" s="176">
        <f>IF(N320="nulová",J320,0)</f>
        <v>0</v>
      </c>
      <c r="BJ320" s="24" t="s">
        <v>90</v>
      </c>
      <c r="BK320" s="176">
        <f>ROUND(I320*H320,2)</f>
        <v>35178</v>
      </c>
      <c r="BL320" s="24" t="s">
        <v>188</v>
      </c>
      <c r="BM320" s="24" t="s">
        <v>317</v>
      </c>
    </row>
    <row r="321" spans="2:65" s="1" customFormat="1" ht="47.5">
      <c r="B321" s="40"/>
      <c r="D321" s="177" t="s">
        <v>190</v>
      </c>
      <c r="F321" s="178" t="s">
        <v>318</v>
      </c>
      <c r="I321" s="106"/>
      <c r="L321" s="40"/>
      <c r="M321" s="182"/>
      <c r="T321" s="65"/>
      <c r="AT321" s="24" t="s">
        <v>190</v>
      </c>
      <c r="AU321" s="24" t="s">
        <v>90</v>
      </c>
    </row>
    <row r="322" spans="2:65" s="12" customFormat="1">
      <c r="B322" s="183"/>
      <c r="D322" s="177" t="s">
        <v>192</v>
      </c>
      <c r="E322" s="184" t="s">
        <v>22</v>
      </c>
      <c r="F322" s="185" t="s">
        <v>193</v>
      </c>
      <c r="H322" s="184" t="s">
        <v>22</v>
      </c>
      <c r="I322" s="186"/>
      <c r="L322" s="183"/>
      <c r="M322" s="187"/>
      <c r="T322" s="188"/>
      <c r="AT322" s="184" t="s">
        <v>192</v>
      </c>
      <c r="AU322" s="184" t="s">
        <v>90</v>
      </c>
      <c r="AV322" s="12" t="s">
        <v>24</v>
      </c>
      <c r="AW322" s="12" t="s">
        <v>42</v>
      </c>
      <c r="AX322" s="12" t="s">
        <v>79</v>
      </c>
      <c r="AY322" s="184" t="s">
        <v>142</v>
      </c>
    </row>
    <row r="323" spans="2:65" s="12" customFormat="1">
      <c r="B323" s="183"/>
      <c r="D323" s="177" t="s">
        <v>192</v>
      </c>
      <c r="E323" s="184" t="s">
        <v>22</v>
      </c>
      <c r="F323" s="185" t="s">
        <v>199</v>
      </c>
      <c r="H323" s="184" t="s">
        <v>22</v>
      </c>
      <c r="I323" s="186"/>
      <c r="L323" s="183"/>
      <c r="M323" s="187"/>
      <c r="T323" s="188"/>
      <c r="AT323" s="184" t="s">
        <v>192</v>
      </c>
      <c r="AU323" s="184" t="s">
        <v>90</v>
      </c>
      <c r="AV323" s="12" t="s">
        <v>24</v>
      </c>
      <c r="AW323" s="12" t="s">
        <v>42</v>
      </c>
      <c r="AX323" s="12" t="s">
        <v>79</v>
      </c>
      <c r="AY323" s="184" t="s">
        <v>142</v>
      </c>
    </row>
    <row r="324" spans="2:65" s="13" customFormat="1">
      <c r="B324" s="189"/>
      <c r="D324" s="177" t="s">
        <v>192</v>
      </c>
      <c r="E324" s="190" t="s">
        <v>22</v>
      </c>
      <c r="F324" s="191" t="s">
        <v>319</v>
      </c>
      <c r="H324" s="192">
        <v>0.42299999999999999</v>
      </c>
      <c r="I324" s="193"/>
      <c r="L324" s="189"/>
      <c r="M324" s="194"/>
      <c r="T324" s="195"/>
      <c r="AT324" s="190" t="s">
        <v>192</v>
      </c>
      <c r="AU324" s="190" t="s">
        <v>90</v>
      </c>
      <c r="AV324" s="13" t="s">
        <v>90</v>
      </c>
      <c r="AW324" s="13" t="s">
        <v>42</v>
      </c>
      <c r="AX324" s="13" t="s">
        <v>79</v>
      </c>
      <c r="AY324" s="190" t="s">
        <v>142</v>
      </c>
    </row>
    <row r="325" spans="2:65" s="13" customFormat="1">
      <c r="B325" s="189"/>
      <c r="D325" s="177" t="s">
        <v>192</v>
      </c>
      <c r="E325" s="190" t="s">
        <v>22</v>
      </c>
      <c r="F325" s="191" t="s">
        <v>320</v>
      </c>
      <c r="H325" s="192">
        <v>0.41599999999999998</v>
      </c>
      <c r="I325" s="193"/>
      <c r="L325" s="189"/>
      <c r="M325" s="194"/>
      <c r="T325" s="195"/>
      <c r="AT325" s="190" t="s">
        <v>192</v>
      </c>
      <c r="AU325" s="190" t="s">
        <v>90</v>
      </c>
      <c r="AV325" s="13" t="s">
        <v>90</v>
      </c>
      <c r="AW325" s="13" t="s">
        <v>42</v>
      </c>
      <c r="AX325" s="13" t="s">
        <v>79</v>
      </c>
      <c r="AY325" s="190" t="s">
        <v>142</v>
      </c>
    </row>
    <row r="326" spans="2:65" s="14" customFormat="1">
      <c r="B326" s="196"/>
      <c r="D326" s="177" t="s">
        <v>192</v>
      </c>
      <c r="E326" s="197" t="s">
        <v>22</v>
      </c>
      <c r="F326" s="198" t="s">
        <v>198</v>
      </c>
      <c r="H326" s="199">
        <v>0.83899999999999997</v>
      </c>
      <c r="I326" s="200"/>
      <c r="L326" s="196"/>
      <c r="M326" s="201"/>
      <c r="T326" s="202"/>
      <c r="AT326" s="197" t="s">
        <v>192</v>
      </c>
      <c r="AU326" s="197" t="s">
        <v>90</v>
      </c>
      <c r="AV326" s="14" t="s">
        <v>104</v>
      </c>
      <c r="AW326" s="14" t="s">
        <v>42</v>
      </c>
      <c r="AX326" s="14" t="s">
        <v>79</v>
      </c>
      <c r="AY326" s="197" t="s">
        <v>142</v>
      </c>
    </row>
    <row r="327" spans="2:65" s="12" customFormat="1">
      <c r="B327" s="183"/>
      <c r="D327" s="177" t="s">
        <v>192</v>
      </c>
      <c r="E327" s="184" t="s">
        <v>22</v>
      </c>
      <c r="F327" s="185" t="s">
        <v>200</v>
      </c>
      <c r="H327" s="184" t="s">
        <v>22</v>
      </c>
      <c r="I327" s="186"/>
      <c r="L327" s="183"/>
      <c r="M327" s="187"/>
      <c r="T327" s="188"/>
      <c r="AT327" s="184" t="s">
        <v>192</v>
      </c>
      <c r="AU327" s="184" t="s">
        <v>90</v>
      </c>
      <c r="AV327" s="12" t="s">
        <v>24</v>
      </c>
      <c r="AW327" s="12" t="s">
        <v>42</v>
      </c>
      <c r="AX327" s="12" t="s">
        <v>79</v>
      </c>
      <c r="AY327" s="184" t="s">
        <v>142</v>
      </c>
    </row>
    <row r="328" spans="2:65" s="13" customFormat="1">
      <c r="B328" s="189"/>
      <c r="D328" s="177" t="s">
        <v>192</v>
      </c>
      <c r="E328" s="190" t="s">
        <v>22</v>
      </c>
      <c r="F328" s="191" t="s">
        <v>321</v>
      </c>
      <c r="H328" s="192">
        <v>0.42499999999999999</v>
      </c>
      <c r="I328" s="193"/>
      <c r="L328" s="189"/>
      <c r="M328" s="194"/>
      <c r="T328" s="195"/>
      <c r="AT328" s="190" t="s">
        <v>192</v>
      </c>
      <c r="AU328" s="190" t="s">
        <v>90</v>
      </c>
      <c r="AV328" s="13" t="s">
        <v>90</v>
      </c>
      <c r="AW328" s="13" t="s">
        <v>42</v>
      </c>
      <c r="AX328" s="13" t="s">
        <v>79</v>
      </c>
      <c r="AY328" s="190" t="s">
        <v>142</v>
      </c>
    </row>
    <row r="329" spans="2:65" s="13" customFormat="1">
      <c r="B329" s="189"/>
      <c r="D329" s="177" t="s">
        <v>192</v>
      </c>
      <c r="E329" s="190" t="s">
        <v>22</v>
      </c>
      <c r="F329" s="191" t="s">
        <v>322</v>
      </c>
      <c r="H329" s="192">
        <v>0.434</v>
      </c>
      <c r="I329" s="193"/>
      <c r="L329" s="189"/>
      <c r="M329" s="194"/>
      <c r="T329" s="195"/>
      <c r="AT329" s="190" t="s">
        <v>192</v>
      </c>
      <c r="AU329" s="190" t="s">
        <v>90</v>
      </c>
      <c r="AV329" s="13" t="s">
        <v>90</v>
      </c>
      <c r="AW329" s="13" t="s">
        <v>42</v>
      </c>
      <c r="AX329" s="13" t="s">
        <v>79</v>
      </c>
      <c r="AY329" s="190" t="s">
        <v>142</v>
      </c>
    </row>
    <row r="330" spans="2:65" s="14" customFormat="1">
      <c r="B330" s="196"/>
      <c r="D330" s="177" t="s">
        <v>192</v>
      </c>
      <c r="E330" s="197" t="s">
        <v>22</v>
      </c>
      <c r="F330" s="198" t="s">
        <v>198</v>
      </c>
      <c r="H330" s="199">
        <v>0.85899999999999999</v>
      </c>
      <c r="I330" s="200"/>
      <c r="L330" s="196"/>
      <c r="M330" s="201"/>
      <c r="T330" s="202"/>
      <c r="AT330" s="197" t="s">
        <v>192</v>
      </c>
      <c r="AU330" s="197" t="s">
        <v>90</v>
      </c>
      <c r="AV330" s="14" t="s">
        <v>104</v>
      </c>
      <c r="AW330" s="14" t="s">
        <v>42</v>
      </c>
      <c r="AX330" s="14" t="s">
        <v>79</v>
      </c>
      <c r="AY330" s="197" t="s">
        <v>142</v>
      </c>
    </row>
    <row r="331" spans="2:65" s="12" customFormat="1">
      <c r="B331" s="183"/>
      <c r="D331" s="177" t="s">
        <v>192</v>
      </c>
      <c r="E331" s="184" t="s">
        <v>22</v>
      </c>
      <c r="F331" s="185" t="s">
        <v>201</v>
      </c>
      <c r="H331" s="184" t="s">
        <v>22</v>
      </c>
      <c r="I331" s="186"/>
      <c r="L331" s="183"/>
      <c r="M331" s="187"/>
      <c r="T331" s="188"/>
      <c r="AT331" s="184" t="s">
        <v>192</v>
      </c>
      <c r="AU331" s="184" t="s">
        <v>90</v>
      </c>
      <c r="AV331" s="12" t="s">
        <v>24</v>
      </c>
      <c r="AW331" s="12" t="s">
        <v>42</v>
      </c>
      <c r="AX331" s="12" t="s">
        <v>79</v>
      </c>
      <c r="AY331" s="184" t="s">
        <v>142</v>
      </c>
    </row>
    <row r="332" spans="2:65" s="13" customFormat="1">
      <c r="B332" s="189"/>
      <c r="D332" s="177" t="s">
        <v>192</v>
      </c>
      <c r="E332" s="190" t="s">
        <v>22</v>
      </c>
      <c r="F332" s="191" t="s">
        <v>322</v>
      </c>
      <c r="H332" s="192">
        <v>0.434</v>
      </c>
      <c r="I332" s="193"/>
      <c r="L332" s="189"/>
      <c r="M332" s="194"/>
      <c r="T332" s="195"/>
      <c r="AT332" s="190" t="s">
        <v>192</v>
      </c>
      <c r="AU332" s="190" t="s">
        <v>90</v>
      </c>
      <c r="AV332" s="13" t="s">
        <v>90</v>
      </c>
      <c r="AW332" s="13" t="s">
        <v>42</v>
      </c>
      <c r="AX332" s="13" t="s">
        <v>79</v>
      </c>
      <c r="AY332" s="190" t="s">
        <v>142</v>
      </c>
    </row>
    <row r="333" spans="2:65" s="14" customFormat="1">
      <c r="B333" s="196"/>
      <c r="D333" s="177" t="s">
        <v>192</v>
      </c>
      <c r="E333" s="197" t="s">
        <v>22</v>
      </c>
      <c r="F333" s="198" t="s">
        <v>198</v>
      </c>
      <c r="H333" s="199">
        <v>0.434</v>
      </c>
      <c r="I333" s="200"/>
      <c r="L333" s="196"/>
      <c r="M333" s="201"/>
      <c r="T333" s="202"/>
      <c r="AT333" s="197" t="s">
        <v>192</v>
      </c>
      <c r="AU333" s="197" t="s">
        <v>90</v>
      </c>
      <c r="AV333" s="14" t="s">
        <v>104</v>
      </c>
      <c r="AW333" s="14" t="s">
        <v>42</v>
      </c>
      <c r="AX333" s="14" t="s">
        <v>79</v>
      </c>
      <c r="AY333" s="197" t="s">
        <v>142</v>
      </c>
    </row>
    <row r="334" spans="2:65" s="15" customFormat="1">
      <c r="B334" s="203"/>
      <c r="D334" s="177" t="s">
        <v>192</v>
      </c>
      <c r="E334" s="204" t="s">
        <v>22</v>
      </c>
      <c r="F334" s="205" t="s">
        <v>202</v>
      </c>
      <c r="H334" s="206">
        <v>2.1320000000000001</v>
      </c>
      <c r="I334" s="207"/>
      <c r="L334" s="203"/>
      <c r="M334" s="208"/>
      <c r="T334" s="209"/>
      <c r="AT334" s="204" t="s">
        <v>192</v>
      </c>
      <c r="AU334" s="204" t="s">
        <v>90</v>
      </c>
      <c r="AV334" s="15" t="s">
        <v>188</v>
      </c>
      <c r="AW334" s="15" t="s">
        <v>42</v>
      </c>
      <c r="AX334" s="15" t="s">
        <v>24</v>
      </c>
      <c r="AY334" s="204" t="s">
        <v>142</v>
      </c>
    </row>
    <row r="335" spans="2:65" s="1" customFormat="1" ht="25.5" customHeight="1">
      <c r="B335" s="40"/>
      <c r="C335" s="210" t="s">
        <v>10</v>
      </c>
      <c r="D335" s="210" t="s">
        <v>323</v>
      </c>
      <c r="E335" s="211" t="s">
        <v>324</v>
      </c>
      <c r="F335" s="212" t="s">
        <v>325</v>
      </c>
      <c r="G335" s="213" t="s">
        <v>216</v>
      </c>
      <c r="H335" s="214">
        <v>2.2370000000000001</v>
      </c>
      <c r="I335" s="215">
        <v>20000</v>
      </c>
      <c r="J335" s="216">
        <f>ROUND(I335*H335,2)</f>
        <v>44740</v>
      </c>
      <c r="K335" s="212" t="s">
        <v>149</v>
      </c>
      <c r="L335" s="217"/>
      <c r="M335" s="218" t="s">
        <v>22</v>
      </c>
      <c r="N335" s="219" t="s">
        <v>51</v>
      </c>
      <c r="P335" s="174">
        <f>O335*H335</f>
        <v>0</v>
      </c>
      <c r="Q335" s="174">
        <v>1</v>
      </c>
      <c r="R335" s="174">
        <f>Q335*H335</f>
        <v>2.2370000000000001</v>
      </c>
      <c r="S335" s="174">
        <v>0</v>
      </c>
      <c r="T335" s="175">
        <f>S335*H335</f>
        <v>0</v>
      </c>
      <c r="AR335" s="24" t="s">
        <v>251</v>
      </c>
      <c r="AT335" s="24" t="s">
        <v>323</v>
      </c>
      <c r="AU335" s="24" t="s">
        <v>90</v>
      </c>
      <c r="AY335" s="24" t="s">
        <v>142</v>
      </c>
      <c r="BE335" s="176">
        <f>IF(N335="základní",J335,0)</f>
        <v>0</v>
      </c>
      <c r="BF335" s="176">
        <f>IF(N335="snížená",J335,0)</f>
        <v>44740</v>
      </c>
      <c r="BG335" s="176">
        <f>IF(N335="zákl. přenesená",J335,0)</f>
        <v>0</v>
      </c>
      <c r="BH335" s="176">
        <f>IF(N335="sníž. přenesená",J335,0)</f>
        <v>0</v>
      </c>
      <c r="BI335" s="176">
        <f>IF(N335="nulová",J335,0)</f>
        <v>0</v>
      </c>
      <c r="BJ335" s="24" t="s">
        <v>90</v>
      </c>
      <c r="BK335" s="176">
        <f>ROUND(I335*H335,2)</f>
        <v>44740</v>
      </c>
      <c r="BL335" s="24" t="s">
        <v>188</v>
      </c>
      <c r="BM335" s="24" t="s">
        <v>326</v>
      </c>
    </row>
    <row r="336" spans="2:65" s="1" customFormat="1" ht="19">
      <c r="B336" s="40"/>
      <c r="D336" s="177" t="s">
        <v>152</v>
      </c>
      <c r="F336" s="178" t="s">
        <v>327</v>
      </c>
      <c r="I336" s="106"/>
      <c r="L336" s="40"/>
      <c r="M336" s="182"/>
      <c r="T336" s="65"/>
      <c r="AT336" s="24" t="s">
        <v>152</v>
      </c>
      <c r="AU336" s="24" t="s">
        <v>90</v>
      </c>
    </row>
    <row r="337" spans="2:65" s="12" customFormat="1">
      <c r="B337" s="183"/>
      <c r="D337" s="177" t="s">
        <v>192</v>
      </c>
      <c r="E337" s="184" t="s">
        <v>22</v>
      </c>
      <c r="F337" s="185" t="s">
        <v>193</v>
      </c>
      <c r="H337" s="184" t="s">
        <v>22</v>
      </c>
      <c r="I337" s="186"/>
      <c r="L337" s="183"/>
      <c r="M337" s="187"/>
      <c r="T337" s="188"/>
      <c r="AT337" s="184" t="s">
        <v>192</v>
      </c>
      <c r="AU337" s="184" t="s">
        <v>90</v>
      </c>
      <c r="AV337" s="12" t="s">
        <v>24</v>
      </c>
      <c r="AW337" s="12" t="s">
        <v>42</v>
      </c>
      <c r="AX337" s="12" t="s">
        <v>79</v>
      </c>
      <c r="AY337" s="184" t="s">
        <v>142</v>
      </c>
    </row>
    <row r="338" spans="2:65" s="12" customFormat="1">
      <c r="B338" s="183"/>
      <c r="D338" s="177" t="s">
        <v>192</v>
      </c>
      <c r="E338" s="184" t="s">
        <v>22</v>
      </c>
      <c r="F338" s="185" t="s">
        <v>199</v>
      </c>
      <c r="H338" s="184" t="s">
        <v>22</v>
      </c>
      <c r="I338" s="186"/>
      <c r="L338" s="183"/>
      <c r="M338" s="187"/>
      <c r="T338" s="188"/>
      <c r="AT338" s="184" t="s">
        <v>192</v>
      </c>
      <c r="AU338" s="184" t="s">
        <v>90</v>
      </c>
      <c r="AV338" s="12" t="s">
        <v>24</v>
      </c>
      <c r="AW338" s="12" t="s">
        <v>42</v>
      </c>
      <c r="AX338" s="12" t="s">
        <v>79</v>
      </c>
      <c r="AY338" s="184" t="s">
        <v>142</v>
      </c>
    </row>
    <row r="339" spans="2:65" s="13" customFormat="1">
      <c r="B339" s="189"/>
      <c r="D339" s="177" t="s">
        <v>192</v>
      </c>
      <c r="E339" s="190" t="s">
        <v>22</v>
      </c>
      <c r="F339" s="191" t="s">
        <v>328</v>
      </c>
      <c r="H339" s="192">
        <v>0.44400000000000001</v>
      </c>
      <c r="I339" s="193"/>
      <c r="L339" s="189"/>
      <c r="M339" s="194"/>
      <c r="T339" s="195"/>
      <c r="AT339" s="190" t="s">
        <v>192</v>
      </c>
      <c r="AU339" s="190" t="s">
        <v>90</v>
      </c>
      <c r="AV339" s="13" t="s">
        <v>90</v>
      </c>
      <c r="AW339" s="13" t="s">
        <v>42</v>
      </c>
      <c r="AX339" s="13" t="s">
        <v>79</v>
      </c>
      <c r="AY339" s="190" t="s">
        <v>142</v>
      </c>
    </row>
    <row r="340" spans="2:65" s="13" customFormat="1">
      <c r="B340" s="189"/>
      <c r="D340" s="177" t="s">
        <v>192</v>
      </c>
      <c r="E340" s="190" t="s">
        <v>22</v>
      </c>
      <c r="F340" s="191" t="s">
        <v>329</v>
      </c>
      <c r="H340" s="192">
        <v>0.437</v>
      </c>
      <c r="I340" s="193"/>
      <c r="L340" s="189"/>
      <c r="M340" s="194"/>
      <c r="T340" s="195"/>
      <c r="AT340" s="190" t="s">
        <v>192</v>
      </c>
      <c r="AU340" s="190" t="s">
        <v>90</v>
      </c>
      <c r="AV340" s="13" t="s">
        <v>90</v>
      </c>
      <c r="AW340" s="13" t="s">
        <v>42</v>
      </c>
      <c r="AX340" s="13" t="s">
        <v>79</v>
      </c>
      <c r="AY340" s="190" t="s">
        <v>142</v>
      </c>
    </row>
    <row r="341" spans="2:65" s="14" customFormat="1">
      <c r="B341" s="196"/>
      <c r="D341" s="177" t="s">
        <v>192</v>
      </c>
      <c r="E341" s="197" t="s">
        <v>22</v>
      </c>
      <c r="F341" s="198" t="s">
        <v>198</v>
      </c>
      <c r="H341" s="199">
        <v>0.88100000000000001</v>
      </c>
      <c r="I341" s="200"/>
      <c r="L341" s="196"/>
      <c r="M341" s="201"/>
      <c r="T341" s="202"/>
      <c r="AT341" s="197" t="s">
        <v>192</v>
      </c>
      <c r="AU341" s="197" t="s">
        <v>90</v>
      </c>
      <c r="AV341" s="14" t="s">
        <v>104</v>
      </c>
      <c r="AW341" s="14" t="s">
        <v>42</v>
      </c>
      <c r="AX341" s="14" t="s">
        <v>79</v>
      </c>
      <c r="AY341" s="197" t="s">
        <v>142</v>
      </c>
    </row>
    <row r="342" spans="2:65" s="12" customFormat="1">
      <c r="B342" s="183"/>
      <c r="D342" s="177" t="s">
        <v>192</v>
      </c>
      <c r="E342" s="184" t="s">
        <v>22</v>
      </c>
      <c r="F342" s="185" t="s">
        <v>200</v>
      </c>
      <c r="H342" s="184" t="s">
        <v>22</v>
      </c>
      <c r="I342" s="186"/>
      <c r="L342" s="183"/>
      <c r="M342" s="187"/>
      <c r="T342" s="188"/>
      <c r="AT342" s="184" t="s">
        <v>192</v>
      </c>
      <c r="AU342" s="184" t="s">
        <v>90</v>
      </c>
      <c r="AV342" s="12" t="s">
        <v>24</v>
      </c>
      <c r="AW342" s="12" t="s">
        <v>42</v>
      </c>
      <c r="AX342" s="12" t="s">
        <v>79</v>
      </c>
      <c r="AY342" s="184" t="s">
        <v>142</v>
      </c>
    </row>
    <row r="343" spans="2:65" s="13" customFormat="1">
      <c r="B343" s="189"/>
      <c r="D343" s="177" t="s">
        <v>192</v>
      </c>
      <c r="E343" s="190" t="s">
        <v>22</v>
      </c>
      <c r="F343" s="191" t="s">
        <v>330</v>
      </c>
      <c r="H343" s="192">
        <v>0.44600000000000001</v>
      </c>
      <c r="I343" s="193"/>
      <c r="L343" s="189"/>
      <c r="M343" s="194"/>
      <c r="T343" s="195"/>
      <c r="AT343" s="190" t="s">
        <v>192</v>
      </c>
      <c r="AU343" s="190" t="s">
        <v>90</v>
      </c>
      <c r="AV343" s="13" t="s">
        <v>90</v>
      </c>
      <c r="AW343" s="13" t="s">
        <v>42</v>
      </c>
      <c r="AX343" s="13" t="s">
        <v>79</v>
      </c>
      <c r="AY343" s="190" t="s">
        <v>142</v>
      </c>
    </row>
    <row r="344" spans="2:65" s="13" customFormat="1">
      <c r="B344" s="189"/>
      <c r="D344" s="177" t="s">
        <v>192</v>
      </c>
      <c r="E344" s="190" t="s">
        <v>22</v>
      </c>
      <c r="F344" s="191" t="s">
        <v>331</v>
      </c>
      <c r="H344" s="192">
        <v>0.45500000000000002</v>
      </c>
      <c r="I344" s="193"/>
      <c r="L344" s="189"/>
      <c r="M344" s="194"/>
      <c r="T344" s="195"/>
      <c r="AT344" s="190" t="s">
        <v>192</v>
      </c>
      <c r="AU344" s="190" t="s">
        <v>90</v>
      </c>
      <c r="AV344" s="13" t="s">
        <v>90</v>
      </c>
      <c r="AW344" s="13" t="s">
        <v>42</v>
      </c>
      <c r="AX344" s="13" t="s">
        <v>79</v>
      </c>
      <c r="AY344" s="190" t="s">
        <v>142</v>
      </c>
    </row>
    <row r="345" spans="2:65" s="14" customFormat="1">
      <c r="B345" s="196"/>
      <c r="D345" s="177" t="s">
        <v>192</v>
      </c>
      <c r="E345" s="197" t="s">
        <v>22</v>
      </c>
      <c r="F345" s="198" t="s">
        <v>198</v>
      </c>
      <c r="H345" s="199">
        <v>0.90100000000000002</v>
      </c>
      <c r="I345" s="200"/>
      <c r="L345" s="196"/>
      <c r="M345" s="201"/>
      <c r="T345" s="202"/>
      <c r="AT345" s="197" t="s">
        <v>192</v>
      </c>
      <c r="AU345" s="197" t="s">
        <v>90</v>
      </c>
      <c r="AV345" s="14" t="s">
        <v>104</v>
      </c>
      <c r="AW345" s="14" t="s">
        <v>42</v>
      </c>
      <c r="AX345" s="14" t="s">
        <v>79</v>
      </c>
      <c r="AY345" s="197" t="s">
        <v>142</v>
      </c>
    </row>
    <row r="346" spans="2:65" s="12" customFormat="1">
      <c r="B346" s="183"/>
      <c r="D346" s="177" t="s">
        <v>192</v>
      </c>
      <c r="E346" s="184" t="s">
        <v>22</v>
      </c>
      <c r="F346" s="185" t="s">
        <v>201</v>
      </c>
      <c r="H346" s="184" t="s">
        <v>22</v>
      </c>
      <c r="I346" s="186"/>
      <c r="L346" s="183"/>
      <c r="M346" s="187"/>
      <c r="T346" s="188"/>
      <c r="AT346" s="184" t="s">
        <v>192</v>
      </c>
      <c r="AU346" s="184" t="s">
        <v>90</v>
      </c>
      <c r="AV346" s="12" t="s">
        <v>24</v>
      </c>
      <c r="AW346" s="12" t="s">
        <v>42</v>
      </c>
      <c r="AX346" s="12" t="s">
        <v>79</v>
      </c>
      <c r="AY346" s="184" t="s">
        <v>142</v>
      </c>
    </row>
    <row r="347" spans="2:65" s="13" customFormat="1">
      <c r="B347" s="189"/>
      <c r="D347" s="177" t="s">
        <v>192</v>
      </c>
      <c r="E347" s="190" t="s">
        <v>22</v>
      </c>
      <c r="F347" s="191" t="s">
        <v>331</v>
      </c>
      <c r="H347" s="192">
        <v>0.45500000000000002</v>
      </c>
      <c r="I347" s="193"/>
      <c r="L347" s="189"/>
      <c r="M347" s="194"/>
      <c r="T347" s="195"/>
      <c r="AT347" s="190" t="s">
        <v>192</v>
      </c>
      <c r="AU347" s="190" t="s">
        <v>90</v>
      </c>
      <c r="AV347" s="13" t="s">
        <v>90</v>
      </c>
      <c r="AW347" s="13" t="s">
        <v>42</v>
      </c>
      <c r="AX347" s="13" t="s">
        <v>79</v>
      </c>
      <c r="AY347" s="190" t="s">
        <v>142</v>
      </c>
    </row>
    <row r="348" spans="2:65" s="14" customFormat="1">
      <c r="B348" s="196"/>
      <c r="D348" s="177" t="s">
        <v>192</v>
      </c>
      <c r="E348" s="197" t="s">
        <v>22</v>
      </c>
      <c r="F348" s="198" t="s">
        <v>198</v>
      </c>
      <c r="H348" s="199">
        <v>0.45500000000000002</v>
      </c>
      <c r="I348" s="200"/>
      <c r="L348" s="196"/>
      <c r="M348" s="201"/>
      <c r="T348" s="202"/>
      <c r="AT348" s="197" t="s">
        <v>192</v>
      </c>
      <c r="AU348" s="197" t="s">
        <v>90</v>
      </c>
      <c r="AV348" s="14" t="s">
        <v>104</v>
      </c>
      <c r="AW348" s="14" t="s">
        <v>42</v>
      </c>
      <c r="AX348" s="14" t="s">
        <v>79</v>
      </c>
      <c r="AY348" s="197" t="s">
        <v>142</v>
      </c>
    </row>
    <row r="349" spans="2:65" s="15" customFormat="1">
      <c r="B349" s="203"/>
      <c r="D349" s="177" t="s">
        <v>192</v>
      </c>
      <c r="E349" s="204" t="s">
        <v>22</v>
      </c>
      <c r="F349" s="205" t="s">
        <v>202</v>
      </c>
      <c r="H349" s="206">
        <v>2.2370000000000001</v>
      </c>
      <c r="I349" s="207"/>
      <c r="L349" s="203"/>
      <c r="M349" s="208"/>
      <c r="T349" s="209"/>
      <c r="AT349" s="204" t="s">
        <v>192</v>
      </c>
      <c r="AU349" s="204" t="s">
        <v>90</v>
      </c>
      <c r="AV349" s="15" t="s">
        <v>188</v>
      </c>
      <c r="AW349" s="15" t="s">
        <v>42</v>
      </c>
      <c r="AX349" s="15" t="s">
        <v>24</v>
      </c>
      <c r="AY349" s="204" t="s">
        <v>142</v>
      </c>
    </row>
    <row r="350" spans="2:65" s="11" customFormat="1" ht="29.9" customHeight="1">
      <c r="B350" s="153"/>
      <c r="D350" s="154" t="s">
        <v>78</v>
      </c>
      <c r="E350" s="163" t="s">
        <v>141</v>
      </c>
      <c r="F350" s="163" t="s">
        <v>332</v>
      </c>
      <c r="I350" s="156"/>
      <c r="J350" s="164">
        <f>BK350</f>
        <v>35442.1</v>
      </c>
      <c r="L350" s="153"/>
      <c r="M350" s="158"/>
      <c r="P350" s="159">
        <f>SUM(P351:P364)</f>
        <v>0</v>
      </c>
      <c r="R350" s="159">
        <f>SUM(R351:R364)</f>
        <v>9.7014849999999999</v>
      </c>
      <c r="T350" s="160">
        <f>SUM(T351:T364)</f>
        <v>0</v>
      </c>
      <c r="AR350" s="154" t="s">
        <v>24</v>
      </c>
      <c r="AT350" s="161" t="s">
        <v>78</v>
      </c>
      <c r="AU350" s="161" t="s">
        <v>24</v>
      </c>
      <c r="AY350" s="154" t="s">
        <v>142</v>
      </c>
      <c r="BK350" s="162">
        <f>SUM(BK351:BK364)</f>
        <v>35442.1</v>
      </c>
    </row>
    <row r="351" spans="2:65" s="1" customFormat="1" ht="51" customHeight="1">
      <c r="B351" s="40"/>
      <c r="C351" s="165" t="s">
        <v>333</v>
      </c>
      <c r="D351" s="165" t="s">
        <v>145</v>
      </c>
      <c r="E351" s="166" t="s">
        <v>334</v>
      </c>
      <c r="F351" s="167" t="s">
        <v>335</v>
      </c>
      <c r="G351" s="168" t="s">
        <v>229</v>
      </c>
      <c r="H351" s="169">
        <v>49.82</v>
      </c>
      <c r="I351" s="170">
        <v>320</v>
      </c>
      <c r="J351" s="171">
        <f>ROUND(I351*H351,2)</f>
        <v>15942.4</v>
      </c>
      <c r="K351" s="167" t="s">
        <v>149</v>
      </c>
      <c r="L351" s="40"/>
      <c r="M351" s="172" t="s">
        <v>22</v>
      </c>
      <c r="N351" s="173" t="s">
        <v>51</v>
      </c>
      <c r="P351" s="174">
        <f>O351*H351</f>
        <v>0</v>
      </c>
      <c r="Q351" s="174">
        <v>0.10100000000000001</v>
      </c>
      <c r="R351" s="174">
        <f>Q351*H351</f>
        <v>5.0318200000000006</v>
      </c>
      <c r="S351" s="174">
        <v>0</v>
      </c>
      <c r="T351" s="175">
        <f>S351*H351</f>
        <v>0</v>
      </c>
      <c r="AR351" s="24" t="s">
        <v>188</v>
      </c>
      <c r="AT351" s="24" t="s">
        <v>145</v>
      </c>
      <c r="AU351" s="24" t="s">
        <v>90</v>
      </c>
      <c r="AY351" s="24" t="s">
        <v>142</v>
      </c>
      <c r="BE351" s="176">
        <f>IF(N351="základní",J351,0)</f>
        <v>0</v>
      </c>
      <c r="BF351" s="176">
        <f>IF(N351="snížená",J351,0)</f>
        <v>15942.4</v>
      </c>
      <c r="BG351" s="176">
        <f>IF(N351="zákl. přenesená",J351,0)</f>
        <v>0</v>
      </c>
      <c r="BH351" s="176">
        <f>IF(N351="sníž. přenesená",J351,0)</f>
        <v>0</v>
      </c>
      <c r="BI351" s="176">
        <f>IF(N351="nulová",J351,0)</f>
        <v>0</v>
      </c>
      <c r="BJ351" s="24" t="s">
        <v>90</v>
      </c>
      <c r="BK351" s="176">
        <f>ROUND(I351*H351,2)</f>
        <v>15942.4</v>
      </c>
      <c r="BL351" s="24" t="s">
        <v>188</v>
      </c>
      <c r="BM351" s="24" t="s">
        <v>336</v>
      </c>
    </row>
    <row r="352" spans="2:65" s="1" customFormat="1" ht="66.5">
      <c r="B352" s="40"/>
      <c r="D352" s="177" t="s">
        <v>190</v>
      </c>
      <c r="F352" s="178" t="s">
        <v>337</v>
      </c>
      <c r="I352" s="106"/>
      <c r="L352" s="40"/>
      <c r="M352" s="182"/>
      <c r="T352" s="65"/>
      <c r="AT352" s="24" t="s">
        <v>190</v>
      </c>
      <c r="AU352" s="24" t="s">
        <v>90</v>
      </c>
    </row>
    <row r="353" spans="2:65" s="12" customFormat="1">
      <c r="B353" s="183"/>
      <c r="D353" s="177" t="s">
        <v>192</v>
      </c>
      <c r="E353" s="184" t="s">
        <v>22</v>
      </c>
      <c r="F353" s="185" t="s">
        <v>193</v>
      </c>
      <c r="H353" s="184" t="s">
        <v>22</v>
      </c>
      <c r="I353" s="186"/>
      <c r="L353" s="183"/>
      <c r="M353" s="187"/>
      <c r="T353" s="188"/>
      <c r="AT353" s="184" t="s">
        <v>192</v>
      </c>
      <c r="AU353" s="184" t="s">
        <v>90</v>
      </c>
      <c r="AV353" s="12" t="s">
        <v>24</v>
      </c>
      <c r="AW353" s="12" t="s">
        <v>42</v>
      </c>
      <c r="AX353" s="12" t="s">
        <v>79</v>
      </c>
      <c r="AY353" s="184" t="s">
        <v>142</v>
      </c>
    </row>
    <row r="354" spans="2:65" s="12" customFormat="1">
      <c r="B354" s="183"/>
      <c r="D354" s="177" t="s">
        <v>192</v>
      </c>
      <c r="E354" s="184" t="s">
        <v>22</v>
      </c>
      <c r="F354" s="185" t="s">
        <v>338</v>
      </c>
      <c r="H354" s="184" t="s">
        <v>22</v>
      </c>
      <c r="I354" s="186"/>
      <c r="L354" s="183"/>
      <c r="M354" s="187"/>
      <c r="T354" s="188"/>
      <c r="AT354" s="184" t="s">
        <v>192</v>
      </c>
      <c r="AU354" s="184" t="s">
        <v>90</v>
      </c>
      <c r="AV354" s="12" t="s">
        <v>24</v>
      </c>
      <c r="AW354" s="12" t="s">
        <v>42</v>
      </c>
      <c r="AX354" s="12" t="s">
        <v>79</v>
      </c>
      <c r="AY354" s="184" t="s">
        <v>142</v>
      </c>
    </row>
    <row r="355" spans="2:65" s="13" customFormat="1">
      <c r="B355" s="189"/>
      <c r="D355" s="177" t="s">
        <v>192</v>
      </c>
      <c r="E355" s="190" t="s">
        <v>22</v>
      </c>
      <c r="F355" s="191" t="s">
        <v>339</v>
      </c>
      <c r="H355" s="192">
        <v>4.38</v>
      </c>
      <c r="I355" s="193"/>
      <c r="L355" s="189"/>
      <c r="M355" s="194"/>
      <c r="T355" s="195"/>
      <c r="AT355" s="190" t="s">
        <v>192</v>
      </c>
      <c r="AU355" s="190" t="s">
        <v>90</v>
      </c>
      <c r="AV355" s="13" t="s">
        <v>90</v>
      </c>
      <c r="AW355" s="13" t="s">
        <v>42</v>
      </c>
      <c r="AX355" s="13" t="s">
        <v>79</v>
      </c>
      <c r="AY355" s="190" t="s">
        <v>142</v>
      </c>
    </row>
    <row r="356" spans="2:65" s="13" customFormat="1">
      <c r="B356" s="189"/>
      <c r="D356" s="177" t="s">
        <v>192</v>
      </c>
      <c r="E356" s="190" t="s">
        <v>22</v>
      </c>
      <c r="F356" s="191" t="s">
        <v>340</v>
      </c>
      <c r="H356" s="192">
        <v>11.54</v>
      </c>
      <c r="I356" s="193"/>
      <c r="L356" s="189"/>
      <c r="M356" s="194"/>
      <c r="T356" s="195"/>
      <c r="AT356" s="190" t="s">
        <v>192</v>
      </c>
      <c r="AU356" s="190" t="s">
        <v>90</v>
      </c>
      <c r="AV356" s="13" t="s">
        <v>90</v>
      </c>
      <c r="AW356" s="13" t="s">
        <v>42</v>
      </c>
      <c r="AX356" s="13" t="s">
        <v>79</v>
      </c>
      <c r="AY356" s="190" t="s">
        <v>142</v>
      </c>
    </row>
    <row r="357" spans="2:65" s="13" customFormat="1">
      <c r="B357" s="189"/>
      <c r="D357" s="177" t="s">
        <v>192</v>
      </c>
      <c r="E357" s="190" t="s">
        <v>22</v>
      </c>
      <c r="F357" s="191" t="s">
        <v>341</v>
      </c>
      <c r="H357" s="192">
        <v>16.489999999999998</v>
      </c>
      <c r="I357" s="193"/>
      <c r="L357" s="189"/>
      <c r="M357" s="194"/>
      <c r="T357" s="195"/>
      <c r="AT357" s="190" t="s">
        <v>192</v>
      </c>
      <c r="AU357" s="190" t="s">
        <v>90</v>
      </c>
      <c r="AV357" s="13" t="s">
        <v>90</v>
      </c>
      <c r="AW357" s="13" t="s">
        <v>42</v>
      </c>
      <c r="AX357" s="13" t="s">
        <v>79</v>
      </c>
      <c r="AY357" s="190" t="s">
        <v>142</v>
      </c>
    </row>
    <row r="358" spans="2:65" s="13" customFormat="1">
      <c r="B358" s="189"/>
      <c r="D358" s="177" t="s">
        <v>192</v>
      </c>
      <c r="E358" s="190" t="s">
        <v>22</v>
      </c>
      <c r="F358" s="191" t="s">
        <v>342</v>
      </c>
      <c r="H358" s="192">
        <v>6.04</v>
      </c>
      <c r="I358" s="193"/>
      <c r="L358" s="189"/>
      <c r="M358" s="194"/>
      <c r="T358" s="195"/>
      <c r="AT358" s="190" t="s">
        <v>192</v>
      </c>
      <c r="AU358" s="190" t="s">
        <v>90</v>
      </c>
      <c r="AV358" s="13" t="s">
        <v>90</v>
      </c>
      <c r="AW358" s="13" t="s">
        <v>42</v>
      </c>
      <c r="AX358" s="13" t="s">
        <v>79</v>
      </c>
      <c r="AY358" s="190" t="s">
        <v>142</v>
      </c>
    </row>
    <row r="359" spans="2:65" s="13" customFormat="1">
      <c r="B359" s="189"/>
      <c r="D359" s="177" t="s">
        <v>192</v>
      </c>
      <c r="E359" s="190" t="s">
        <v>22</v>
      </c>
      <c r="F359" s="191" t="s">
        <v>343</v>
      </c>
      <c r="H359" s="192">
        <v>11.37</v>
      </c>
      <c r="I359" s="193"/>
      <c r="L359" s="189"/>
      <c r="M359" s="194"/>
      <c r="T359" s="195"/>
      <c r="AT359" s="190" t="s">
        <v>192</v>
      </c>
      <c r="AU359" s="190" t="s">
        <v>90</v>
      </c>
      <c r="AV359" s="13" t="s">
        <v>90</v>
      </c>
      <c r="AW359" s="13" t="s">
        <v>42</v>
      </c>
      <c r="AX359" s="13" t="s">
        <v>79</v>
      </c>
      <c r="AY359" s="190" t="s">
        <v>142</v>
      </c>
    </row>
    <row r="360" spans="2:65" s="14" customFormat="1">
      <c r="B360" s="196"/>
      <c r="D360" s="177" t="s">
        <v>192</v>
      </c>
      <c r="E360" s="197" t="s">
        <v>22</v>
      </c>
      <c r="F360" s="198" t="s">
        <v>198</v>
      </c>
      <c r="H360" s="199">
        <v>49.82</v>
      </c>
      <c r="I360" s="200"/>
      <c r="L360" s="196"/>
      <c r="M360" s="201"/>
      <c r="T360" s="202"/>
      <c r="AT360" s="197" t="s">
        <v>192</v>
      </c>
      <c r="AU360" s="197" t="s">
        <v>90</v>
      </c>
      <c r="AV360" s="14" t="s">
        <v>104</v>
      </c>
      <c r="AW360" s="14" t="s">
        <v>42</v>
      </c>
      <c r="AX360" s="14" t="s">
        <v>79</v>
      </c>
      <c r="AY360" s="197" t="s">
        <v>142</v>
      </c>
    </row>
    <row r="361" spans="2:65" s="15" customFormat="1">
      <c r="B361" s="203"/>
      <c r="D361" s="177" t="s">
        <v>192</v>
      </c>
      <c r="E361" s="204" t="s">
        <v>22</v>
      </c>
      <c r="F361" s="205" t="s">
        <v>202</v>
      </c>
      <c r="H361" s="206">
        <v>49.82</v>
      </c>
      <c r="I361" s="207"/>
      <c r="L361" s="203"/>
      <c r="M361" s="208"/>
      <c r="T361" s="209"/>
      <c r="AT361" s="204" t="s">
        <v>192</v>
      </c>
      <c r="AU361" s="204" t="s">
        <v>90</v>
      </c>
      <c r="AV361" s="15" t="s">
        <v>188</v>
      </c>
      <c r="AW361" s="15" t="s">
        <v>42</v>
      </c>
      <c r="AX361" s="15" t="s">
        <v>24</v>
      </c>
      <c r="AY361" s="204" t="s">
        <v>142</v>
      </c>
    </row>
    <row r="362" spans="2:65" s="1" customFormat="1" ht="25.5" customHeight="1">
      <c r="B362" s="40"/>
      <c r="C362" s="210" t="s">
        <v>344</v>
      </c>
      <c r="D362" s="210" t="s">
        <v>323</v>
      </c>
      <c r="E362" s="211" t="s">
        <v>345</v>
      </c>
      <c r="F362" s="212" t="s">
        <v>346</v>
      </c>
      <c r="G362" s="213" t="s">
        <v>229</v>
      </c>
      <c r="H362" s="214">
        <v>51.314999999999998</v>
      </c>
      <c r="I362" s="215">
        <v>380</v>
      </c>
      <c r="J362" s="216">
        <f>ROUND(I362*H362,2)</f>
        <v>19499.7</v>
      </c>
      <c r="K362" s="212" t="s">
        <v>149</v>
      </c>
      <c r="L362" s="217"/>
      <c r="M362" s="218" t="s">
        <v>22</v>
      </c>
      <c r="N362" s="219" t="s">
        <v>51</v>
      </c>
      <c r="P362" s="174">
        <f>O362*H362</f>
        <v>0</v>
      </c>
      <c r="Q362" s="174">
        <v>9.0999999999999998E-2</v>
      </c>
      <c r="R362" s="174">
        <f>Q362*H362</f>
        <v>4.6696649999999993</v>
      </c>
      <c r="S362" s="174">
        <v>0</v>
      </c>
      <c r="T362" s="175">
        <f>S362*H362</f>
        <v>0</v>
      </c>
      <c r="AR362" s="24" t="s">
        <v>251</v>
      </c>
      <c r="AT362" s="24" t="s">
        <v>323</v>
      </c>
      <c r="AU362" s="24" t="s">
        <v>90</v>
      </c>
      <c r="AY362" s="24" t="s">
        <v>142</v>
      </c>
      <c r="BE362" s="176">
        <f>IF(N362="základní",J362,0)</f>
        <v>0</v>
      </c>
      <c r="BF362" s="176">
        <f>IF(N362="snížená",J362,0)</f>
        <v>19499.7</v>
      </c>
      <c r="BG362" s="176">
        <f>IF(N362="zákl. přenesená",J362,0)</f>
        <v>0</v>
      </c>
      <c r="BH362" s="176">
        <f>IF(N362="sníž. přenesená",J362,0)</f>
        <v>0</v>
      </c>
      <c r="BI362" s="176">
        <f>IF(N362="nulová",J362,0)</f>
        <v>0</v>
      </c>
      <c r="BJ362" s="24" t="s">
        <v>90</v>
      </c>
      <c r="BK362" s="176">
        <f>ROUND(I362*H362,2)</f>
        <v>19499.7</v>
      </c>
      <c r="BL362" s="24" t="s">
        <v>188</v>
      </c>
      <c r="BM362" s="24" t="s">
        <v>347</v>
      </c>
    </row>
    <row r="363" spans="2:65" s="1" customFormat="1" ht="38">
      <c r="B363" s="40"/>
      <c r="D363" s="177" t="s">
        <v>152</v>
      </c>
      <c r="F363" s="178" t="s">
        <v>348</v>
      </c>
      <c r="I363" s="106"/>
      <c r="L363" s="40"/>
      <c r="M363" s="182"/>
      <c r="T363" s="65"/>
      <c r="AT363" s="24" t="s">
        <v>152</v>
      </c>
      <c r="AU363" s="24" t="s">
        <v>90</v>
      </c>
    </row>
    <row r="364" spans="2:65" s="13" customFormat="1">
      <c r="B364" s="189"/>
      <c r="D364" s="177" t="s">
        <v>192</v>
      </c>
      <c r="F364" s="191" t="s">
        <v>349</v>
      </c>
      <c r="H364" s="192">
        <v>51.314999999999998</v>
      </c>
      <c r="I364" s="193"/>
      <c r="L364" s="189"/>
      <c r="M364" s="194"/>
      <c r="T364" s="195"/>
      <c r="AT364" s="190" t="s">
        <v>192</v>
      </c>
      <c r="AU364" s="190" t="s">
        <v>90</v>
      </c>
      <c r="AV364" s="13" t="s">
        <v>90</v>
      </c>
      <c r="AW364" s="13" t="s">
        <v>6</v>
      </c>
      <c r="AX364" s="13" t="s">
        <v>24</v>
      </c>
      <c r="AY364" s="190" t="s">
        <v>142</v>
      </c>
    </row>
    <row r="365" spans="2:65" s="11" customFormat="1" ht="29.9" customHeight="1">
      <c r="B365" s="153"/>
      <c r="D365" s="154" t="s">
        <v>78</v>
      </c>
      <c r="E365" s="163" t="s">
        <v>237</v>
      </c>
      <c r="F365" s="163" t="s">
        <v>350</v>
      </c>
      <c r="I365" s="156"/>
      <c r="J365" s="164">
        <f>BK365</f>
        <v>554953.32000000007</v>
      </c>
      <c r="L365" s="153"/>
      <c r="M365" s="158"/>
      <c r="P365" s="159">
        <f>SUM(P366:P675)</f>
        <v>0</v>
      </c>
      <c r="R365" s="159">
        <f>SUM(R366:R675)</f>
        <v>72.878052410000009</v>
      </c>
      <c r="T365" s="160">
        <f>SUM(T366:T675)</f>
        <v>0</v>
      </c>
      <c r="AR365" s="154" t="s">
        <v>24</v>
      </c>
      <c r="AT365" s="161" t="s">
        <v>78</v>
      </c>
      <c r="AU365" s="161" t="s">
        <v>24</v>
      </c>
      <c r="AY365" s="154" t="s">
        <v>142</v>
      </c>
      <c r="BK365" s="162">
        <f>SUM(BK366:BK675)</f>
        <v>554953.32000000007</v>
      </c>
    </row>
    <row r="366" spans="2:65" s="1" customFormat="1" ht="25.5" customHeight="1">
      <c r="B366" s="40"/>
      <c r="C366" s="165" t="s">
        <v>351</v>
      </c>
      <c r="D366" s="165" t="s">
        <v>145</v>
      </c>
      <c r="E366" s="166" t="s">
        <v>352</v>
      </c>
      <c r="F366" s="167" t="s">
        <v>353</v>
      </c>
      <c r="G366" s="168" t="s">
        <v>229</v>
      </c>
      <c r="H366" s="169">
        <v>241.17599999999999</v>
      </c>
      <c r="I366" s="170">
        <v>170</v>
      </c>
      <c r="J366" s="171">
        <f>ROUND(I366*H366,2)</f>
        <v>40999.919999999998</v>
      </c>
      <c r="K366" s="167" t="s">
        <v>149</v>
      </c>
      <c r="L366" s="40"/>
      <c r="M366" s="172" t="s">
        <v>22</v>
      </c>
      <c r="N366" s="173" t="s">
        <v>51</v>
      </c>
      <c r="P366" s="174">
        <f>O366*H366</f>
        <v>0</v>
      </c>
      <c r="Q366" s="174">
        <v>4.8900000000000002E-3</v>
      </c>
      <c r="R366" s="174">
        <f>Q366*H366</f>
        <v>1.17935064</v>
      </c>
      <c r="S366" s="174">
        <v>0</v>
      </c>
      <c r="T366" s="175">
        <f>S366*H366</f>
        <v>0</v>
      </c>
      <c r="AR366" s="24" t="s">
        <v>188</v>
      </c>
      <c r="AT366" s="24" t="s">
        <v>145</v>
      </c>
      <c r="AU366" s="24" t="s">
        <v>90</v>
      </c>
      <c r="AY366" s="24" t="s">
        <v>142</v>
      </c>
      <c r="BE366" s="176">
        <f>IF(N366="základní",J366,0)</f>
        <v>0</v>
      </c>
      <c r="BF366" s="176">
        <f>IF(N366="snížená",J366,0)</f>
        <v>40999.919999999998</v>
      </c>
      <c r="BG366" s="176">
        <f>IF(N366="zákl. přenesená",J366,0)</f>
        <v>0</v>
      </c>
      <c r="BH366" s="176">
        <f>IF(N366="sníž. přenesená",J366,0)</f>
        <v>0</v>
      </c>
      <c r="BI366" s="176">
        <f>IF(N366="nulová",J366,0)</f>
        <v>0</v>
      </c>
      <c r="BJ366" s="24" t="s">
        <v>90</v>
      </c>
      <c r="BK366" s="176">
        <f>ROUND(I366*H366,2)</f>
        <v>40999.919999999998</v>
      </c>
      <c r="BL366" s="24" t="s">
        <v>188</v>
      </c>
      <c r="BM366" s="24" t="s">
        <v>354</v>
      </c>
    </row>
    <row r="367" spans="2:65" s="1" customFormat="1" ht="19">
      <c r="B367" s="40"/>
      <c r="D367" s="177" t="s">
        <v>190</v>
      </c>
      <c r="F367" s="178" t="s">
        <v>355</v>
      </c>
      <c r="I367" s="106"/>
      <c r="L367" s="40"/>
      <c r="M367" s="182"/>
      <c r="T367" s="65"/>
      <c r="AT367" s="24" t="s">
        <v>190</v>
      </c>
      <c r="AU367" s="24" t="s">
        <v>90</v>
      </c>
    </row>
    <row r="368" spans="2:65" s="12" customFormat="1">
      <c r="B368" s="183"/>
      <c r="D368" s="177" t="s">
        <v>192</v>
      </c>
      <c r="E368" s="184" t="s">
        <v>22</v>
      </c>
      <c r="F368" s="185" t="s">
        <v>193</v>
      </c>
      <c r="H368" s="184" t="s">
        <v>22</v>
      </c>
      <c r="I368" s="186"/>
      <c r="L368" s="183"/>
      <c r="M368" s="187"/>
      <c r="T368" s="188"/>
      <c r="AT368" s="184" t="s">
        <v>192</v>
      </c>
      <c r="AU368" s="184" t="s">
        <v>90</v>
      </c>
      <c r="AV368" s="12" t="s">
        <v>24</v>
      </c>
      <c r="AW368" s="12" t="s">
        <v>42</v>
      </c>
      <c r="AX368" s="12" t="s">
        <v>79</v>
      </c>
      <c r="AY368" s="184" t="s">
        <v>142</v>
      </c>
    </row>
    <row r="369" spans="2:51" s="12" customFormat="1">
      <c r="B369" s="183"/>
      <c r="D369" s="177" t="s">
        <v>192</v>
      </c>
      <c r="E369" s="184" t="s">
        <v>22</v>
      </c>
      <c r="F369" s="185" t="s">
        <v>194</v>
      </c>
      <c r="H369" s="184" t="s">
        <v>22</v>
      </c>
      <c r="I369" s="186"/>
      <c r="L369" s="183"/>
      <c r="M369" s="187"/>
      <c r="T369" s="188"/>
      <c r="AT369" s="184" t="s">
        <v>192</v>
      </c>
      <c r="AU369" s="184" t="s">
        <v>90</v>
      </c>
      <c r="AV369" s="12" t="s">
        <v>24</v>
      </c>
      <c r="AW369" s="12" t="s">
        <v>42</v>
      </c>
      <c r="AX369" s="12" t="s">
        <v>79</v>
      </c>
      <c r="AY369" s="184" t="s">
        <v>142</v>
      </c>
    </row>
    <row r="370" spans="2:51" s="13" customFormat="1">
      <c r="B370" s="189"/>
      <c r="D370" s="177" t="s">
        <v>192</v>
      </c>
      <c r="E370" s="190" t="s">
        <v>22</v>
      </c>
      <c r="F370" s="191" t="s">
        <v>356</v>
      </c>
      <c r="H370" s="192">
        <v>90</v>
      </c>
      <c r="I370" s="193"/>
      <c r="L370" s="189"/>
      <c r="M370" s="194"/>
      <c r="T370" s="195"/>
      <c r="AT370" s="190" t="s">
        <v>192</v>
      </c>
      <c r="AU370" s="190" t="s">
        <v>90</v>
      </c>
      <c r="AV370" s="13" t="s">
        <v>90</v>
      </c>
      <c r="AW370" s="13" t="s">
        <v>42</v>
      </c>
      <c r="AX370" s="13" t="s">
        <v>79</v>
      </c>
      <c r="AY370" s="190" t="s">
        <v>142</v>
      </c>
    </row>
    <row r="371" spans="2:51" s="13" customFormat="1">
      <c r="B371" s="189"/>
      <c r="D371" s="177" t="s">
        <v>192</v>
      </c>
      <c r="E371" s="190" t="s">
        <v>22</v>
      </c>
      <c r="F371" s="191" t="s">
        <v>357</v>
      </c>
      <c r="H371" s="192">
        <v>-18.8</v>
      </c>
      <c r="I371" s="193"/>
      <c r="L371" s="189"/>
      <c r="M371" s="194"/>
      <c r="T371" s="195"/>
      <c r="AT371" s="190" t="s">
        <v>192</v>
      </c>
      <c r="AU371" s="190" t="s">
        <v>90</v>
      </c>
      <c r="AV371" s="13" t="s">
        <v>90</v>
      </c>
      <c r="AW371" s="13" t="s">
        <v>42</v>
      </c>
      <c r="AX371" s="13" t="s">
        <v>79</v>
      </c>
      <c r="AY371" s="190" t="s">
        <v>142</v>
      </c>
    </row>
    <row r="372" spans="2:51" s="14" customFormat="1">
      <c r="B372" s="196"/>
      <c r="D372" s="177" t="s">
        <v>192</v>
      </c>
      <c r="E372" s="197" t="s">
        <v>22</v>
      </c>
      <c r="F372" s="198" t="s">
        <v>198</v>
      </c>
      <c r="H372" s="199">
        <v>71.2</v>
      </c>
      <c r="I372" s="200"/>
      <c r="L372" s="196"/>
      <c r="M372" s="201"/>
      <c r="T372" s="202"/>
      <c r="AT372" s="197" t="s">
        <v>192</v>
      </c>
      <c r="AU372" s="197" t="s">
        <v>90</v>
      </c>
      <c r="AV372" s="14" t="s">
        <v>104</v>
      </c>
      <c r="AW372" s="14" t="s">
        <v>42</v>
      </c>
      <c r="AX372" s="14" t="s">
        <v>79</v>
      </c>
      <c r="AY372" s="197" t="s">
        <v>142</v>
      </c>
    </row>
    <row r="373" spans="2:51" s="12" customFormat="1">
      <c r="B373" s="183"/>
      <c r="D373" s="177" t="s">
        <v>192</v>
      </c>
      <c r="E373" s="184" t="s">
        <v>22</v>
      </c>
      <c r="F373" s="185" t="s">
        <v>199</v>
      </c>
      <c r="H373" s="184" t="s">
        <v>22</v>
      </c>
      <c r="I373" s="186"/>
      <c r="L373" s="183"/>
      <c r="M373" s="187"/>
      <c r="T373" s="188"/>
      <c r="AT373" s="184" t="s">
        <v>192</v>
      </c>
      <c r="AU373" s="184" t="s">
        <v>90</v>
      </c>
      <c r="AV373" s="12" t="s">
        <v>24</v>
      </c>
      <c r="AW373" s="12" t="s">
        <v>42</v>
      </c>
      <c r="AX373" s="12" t="s">
        <v>79</v>
      </c>
      <c r="AY373" s="184" t="s">
        <v>142</v>
      </c>
    </row>
    <row r="374" spans="2:51" s="13" customFormat="1">
      <c r="B374" s="189"/>
      <c r="D374" s="177" t="s">
        <v>192</v>
      </c>
      <c r="E374" s="190" t="s">
        <v>22</v>
      </c>
      <c r="F374" s="191" t="s">
        <v>358</v>
      </c>
      <c r="H374" s="192">
        <v>77.400000000000006</v>
      </c>
      <c r="I374" s="193"/>
      <c r="L374" s="189"/>
      <c r="M374" s="194"/>
      <c r="T374" s="195"/>
      <c r="AT374" s="190" t="s">
        <v>192</v>
      </c>
      <c r="AU374" s="190" t="s">
        <v>90</v>
      </c>
      <c r="AV374" s="13" t="s">
        <v>90</v>
      </c>
      <c r="AW374" s="13" t="s">
        <v>42</v>
      </c>
      <c r="AX374" s="13" t="s">
        <v>79</v>
      </c>
      <c r="AY374" s="190" t="s">
        <v>142</v>
      </c>
    </row>
    <row r="375" spans="2:51" s="13" customFormat="1">
      <c r="B375" s="189"/>
      <c r="D375" s="177" t="s">
        <v>192</v>
      </c>
      <c r="E375" s="190" t="s">
        <v>22</v>
      </c>
      <c r="F375" s="191" t="s">
        <v>359</v>
      </c>
      <c r="H375" s="192">
        <v>-12</v>
      </c>
      <c r="I375" s="193"/>
      <c r="L375" s="189"/>
      <c r="M375" s="194"/>
      <c r="T375" s="195"/>
      <c r="AT375" s="190" t="s">
        <v>192</v>
      </c>
      <c r="AU375" s="190" t="s">
        <v>90</v>
      </c>
      <c r="AV375" s="13" t="s">
        <v>90</v>
      </c>
      <c r="AW375" s="13" t="s">
        <v>42</v>
      </c>
      <c r="AX375" s="13" t="s">
        <v>79</v>
      </c>
      <c r="AY375" s="190" t="s">
        <v>142</v>
      </c>
    </row>
    <row r="376" spans="2:51" s="14" customFormat="1">
      <c r="B376" s="196"/>
      <c r="D376" s="177" t="s">
        <v>192</v>
      </c>
      <c r="E376" s="197" t="s">
        <v>22</v>
      </c>
      <c r="F376" s="198" t="s">
        <v>198</v>
      </c>
      <c r="H376" s="199">
        <v>65.400000000000006</v>
      </c>
      <c r="I376" s="200"/>
      <c r="L376" s="196"/>
      <c r="M376" s="201"/>
      <c r="T376" s="202"/>
      <c r="AT376" s="197" t="s">
        <v>192</v>
      </c>
      <c r="AU376" s="197" t="s">
        <v>90</v>
      </c>
      <c r="AV376" s="14" t="s">
        <v>104</v>
      </c>
      <c r="AW376" s="14" t="s">
        <v>42</v>
      </c>
      <c r="AX376" s="14" t="s">
        <v>79</v>
      </c>
      <c r="AY376" s="197" t="s">
        <v>142</v>
      </c>
    </row>
    <row r="377" spans="2:51" s="12" customFormat="1">
      <c r="B377" s="183"/>
      <c r="D377" s="177" t="s">
        <v>192</v>
      </c>
      <c r="E377" s="184" t="s">
        <v>22</v>
      </c>
      <c r="F377" s="185" t="s">
        <v>200</v>
      </c>
      <c r="H377" s="184" t="s">
        <v>22</v>
      </c>
      <c r="I377" s="186"/>
      <c r="L377" s="183"/>
      <c r="M377" s="187"/>
      <c r="T377" s="188"/>
      <c r="AT377" s="184" t="s">
        <v>192</v>
      </c>
      <c r="AU377" s="184" t="s">
        <v>90</v>
      </c>
      <c r="AV377" s="12" t="s">
        <v>24</v>
      </c>
      <c r="AW377" s="12" t="s">
        <v>42</v>
      </c>
      <c r="AX377" s="12" t="s">
        <v>79</v>
      </c>
      <c r="AY377" s="184" t="s">
        <v>142</v>
      </c>
    </row>
    <row r="378" spans="2:51" s="13" customFormat="1">
      <c r="B378" s="189"/>
      <c r="D378" s="177" t="s">
        <v>192</v>
      </c>
      <c r="E378" s="190" t="s">
        <v>22</v>
      </c>
      <c r="F378" s="191" t="s">
        <v>358</v>
      </c>
      <c r="H378" s="192">
        <v>77.400000000000006</v>
      </c>
      <c r="I378" s="193"/>
      <c r="L378" s="189"/>
      <c r="M378" s="194"/>
      <c r="T378" s="195"/>
      <c r="AT378" s="190" t="s">
        <v>192</v>
      </c>
      <c r="AU378" s="190" t="s">
        <v>90</v>
      </c>
      <c r="AV378" s="13" t="s">
        <v>90</v>
      </c>
      <c r="AW378" s="13" t="s">
        <v>42</v>
      </c>
      <c r="AX378" s="13" t="s">
        <v>79</v>
      </c>
      <c r="AY378" s="190" t="s">
        <v>142</v>
      </c>
    </row>
    <row r="379" spans="2:51" s="13" customFormat="1">
      <c r="B379" s="189"/>
      <c r="D379" s="177" t="s">
        <v>192</v>
      </c>
      <c r="E379" s="190" t="s">
        <v>22</v>
      </c>
      <c r="F379" s="191" t="s">
        <v>359</v>
      </c>
      <c r="H379" s="192">
        <v>-12</v>
      </c>
      <c r="I379" s="193"/>
      <c r="L379" s="189"/>
      <c r="M379" s="194"/>
      <c r="T379" s="195"/>
      <c r="AT379" s="190" t="s">
        <v>192</v>
      </c>
      <c r="AU379" s="190" t="s">
        <v>90</v>
      </c>
      <c r="AV379" s="13" t="s">
        <v>90</v>
      </c>
      <c r="AW379" s="13" t="s">
        <v>42</v>
      </c>
      <c r="AX379" s="13" t="s">
        <v>79</v>
      </c>
      <c r="AY379" s="190" t="s">
        <v>142</v>
      </c>
    </row>
    <row r="380" spans="2:51" s="14" customFormat="1">
      <c r="B380" s="196"/>
      <c r="D380" s="177" t="s">
        <v>192</v>
      </c>
      <c r="E380" s="197" t="s">
        <v>22</v>
      </c>
      <c r="F380" s="198" t="s">
        <v>198</v>
      </c>
      <c r="H380" s="199">
        <v>65.400000000000006</v>
      </c>
      <c r="I380" s="200"/>
      <c r="L380" s="196"/>
      <c r="M380" s="201"/>
      <c r="T380" s="202"/>
      <c r="AT380" s="197" t="s">
        <v>192</v>
      </c>
      <c r="AU380" s="197" t="s">
        <v>90</v>
      </c>
      <c r="AV380" s="14" t="s">
        <v>104</v>
      </c>
      <c r="AW380" s="14" t="s">
        <v>42</v>
      </c>
      <c r="AX380" s="14" t="s">
        <v>79</v>
      </c>
      <c r="AY380" s="197" t="s">
        <v>142</v>
      </c>
    </row>
    <row r="381" spans="2:51" s="12" customFormat="1">
      <c r="B381" s="183"/>
      <c r="D381" s="177" t="s">
        <v>192</v>
      </c>
      <c r="E381" s="184" t="s">
        <v>22</v>
      </c>
      <c r="F381" s="185" t="s">
        <v>201</v>
      </c>
      <c r="H381" s="184" t="s">
        <v>22</v>
      </c>
      <c r="I381" s="186"/>
      <c r="L381" s="183"/>
      <c r="M381" s="187"/>
      <c r="T381" s="188"/>
      <c r="AT381" s="184" t="s">
        <v>192</v>
      </c>
      <c r="AU381" s="184" t="s">
        <v>90</v>
      </c>
      <c r="AV381" s="12" t="s">
        <v>24</v>
      </c>
      <c r="AW381" s="12" t="s">
        <v>42</v>
      </c>
      <c r="AX381" s="12" t="s">
        <v>79</v>
      </c>
      <c r="AY381" s="184" t="s">
        <v>142</v>
      </c>
    </row>
    <row r="382" spans="2:51" s="13" customFormat="1">
      <c r="B382" s="189"/>
      <c r="D382" s="177" t="s">
        <v>192</v>
      </c>
      <c r="E382" s="190" t="s">
        <v>22</v>
      </c>
      <c r="F382" s="191" t="s">
        <v>360</v>
      </c>
      <c r="H382" s="192">
        <v>44.776000000000003</v>
      </c>
      <c r="I382" s="193"/>
      <c r="L382" s="189"/>
      <c r="M382" s="194"/>
      <c r="T382" s="195"/>
      <c r="AT382" s="190" t="s">
        <v>192</v>
      </c>
      <c r="AU382" s="190" t="s">
        <v>90</v>
      </c>
      <c r="AV382" s="13" t="s">
        <v>90</v>
      </c>
      <c r="AW382" s="13" t="s">
        <v>42</v>
      </c>
      <c r="AX382" s="13" t="s">
        <v>79</v>
      </c>
      <c r="AY382" s="190" t="s">
        <v>142</v>
      </c>
    </row>
    <row r="383" spans="2:51" s="13" customFormat="1">
      <c r="B383" s="189"/>
      <c r="D383" s="177" t="s">
        <v>192</v>
      </c>
      <c r="E383" s="190" t="s">
        <v>22</v>
      </c>
      <c r="F383" s="191" t="s">
        <v>361</v>
      </c>
      <c r="H383" s="192">
        <v>-5.6</v>
      </c>
      <c r="I383" s="193"/>
      <c r="L383" s="189"/>
      <c r="M383" s="194"/>
      <c r="T383" s="195"/>
      <c r="AT383" s="190" t="s">
        <v>192</v>
      </c>
      <c r="AU383" s="190" t="s">
        <v>90</v>
      </c>
      <c r="AV383" s="13" t="s">
        <v>90</v>
      </c>
      <c r="AW383" s="13" t="s">
        <v>42</v>
      </c>
      <c r="AX383" s="13" t="s">
        <v>79</v>
      </c>
      <c r="AY383" s="190" t="s">
        <v>142</v>
      </c>
    </row>
    <row r="384" spans="2:51" s="14" customFormat="1">
      <c r="B384" s="196"/>
      <c r="D384" s="177" t="s">
        <v>192</v>
      </c>
      <c r="E384" s="197" t="s">
        <v>22</v>
      </c>
      <c r="F384" s="198" t="s">
        <v>198</v>
      </c>
      <c r="H384" s="199">
        <v>39.176000000000002</v>
      </c>
      <c r="I384" s="200"/>
      <c r="L384" s="196"/>
      <c r="M384" s="201"/>
      <c r="T384" s="202"/>
      <c r="AT384" s="197" t="s">
        <v>192</v>
      </c>
      <c r="AU384" s="197" t="s">
        <v>90</v>
      </c>
      <c r="AV384" s="14" t="s">
        <v>104</v>
      </c>
      <c r="AW384" s="14" t="s">
        <v>42</v>
      </c>
      <c r="AX384" s="14" t="s">
        <v>79</v>
      </c>
      <c r="AY384" s="197" t="s">
        <v>142</v>
      </c>
    </row>
    <row r="385" spans="2:65" s="15" customFormat="1">
      <c r="B385" s="203"/>
      <c r="D385" s="177" t="s">
        <v>192</v>
      </c>
      <c r="E385" s="204" t="s">
        <v>22</v>
      </c>
      <c r="F385" s="205" t="s">
        <v>202</v>
      </c>
      <c r="H385" s="206">
        <v>241.17599999999999</v>
      </c>
      <c r="I385" s="207"/>
      <c r="L385" s="203"/>
      <c r="M385" s="208"/>
      <c r="T385" s="209"/>
      <c r="AT385" s="204" t="s">
        <v>192</v>
      </c>
      <c r="AU385" s="204" t="s">
        <v>90</v>
      </c>
      <c r="AV385" s="15" t="s">
        <v>188</v>
      </c>
      <c r="AW385" s="15" t="s">
        <v>42</v>
      </c>
      <c r="AX385" s="15" t="s">
        <v>24</v>
      </c>
      <c r="AY385" s="204" t="s">
        <v>142</v>
      </c>
    </row>
    <row r="386" spans="2:65" s="1" customFormat="1" ht="25.5" customHeight="1">
      <c r="B386" s="40"/>
      <c r="C386" s="165" t="s">
        <v>362</v>
      </c>
      <c r="D386" s="165" t="s">
        <v>145</v>
      </c>
      <c r="E386" s="166" t="s">
        <v>363</v>
      </c>
      <c r="F386" s="167" t="s">
        <v>364</v>
      </c>
      <c r="G386" s="168" t="s">
        <v>229</v>
      </c>
      <c r="H386" s="169">
        <v>37.043999999999997</v>
      </c>
      <c r="I386" s="170">
        <v>140</v>
      </c>
      <c r="J386" s="171">
        <f>ROUND(I386*H386,2)</f>
        <v>5186.16</v>
      </c>
      <c r="K386" s="167" t="s">
        <v>149</v>
      </c>
      <c r="L386" s="40"/>
      <c r="M386" s="172" t="s">
        <v>22</v>
      </c>
      <c r="N386" s="173" t="s">
        <v>51</v>
      </c>
      <c r="P386" s="174">
        <f>O386*H386</f>
        <v>0</v>
      </c>
      <c r="Q386" s="174">
        <v>6.4000000000000005E-4</v>
      </c>
      <c r="R386" s="174">
        <f>Q386*H386</f>
        <v>2.3708159999999999E-2</v>
      </c>
      <c r="S386" s="174">
        <v>0</v>
      </c>
      <c r="T386" s="175">
        <f>S386*H386</f>
        <v>0</v>
      </c>
      <c r="AR386" s="24" t="s">
        <v>188</v>
      </c>
      <c r="AT386" s="24" t="s">
        <v>145</v>
      </c>
      <c r="AU386" s="24" t="s">
        <v>90</v>
      </c>
      <c r="AY386" s="24" t="s">
        <v>142</v>
      </c>
      <c r="BE386" s="176">
        <f>IF(N386="základní",J386,0)</f>
        <v>0</v>
      </c>
      <c r="BF386" s="176">
        <f>IF(N386="snížená",J386,0)</f>
        <v>5186.16</v>
      </c>
      <c r="BG386" s="176">
        <f>IF(N386="zákl. přenesená",J386,0)</f>
        <v>0</v>
      </c>
      <c r="BH386" s="176">
        <f>IF(N386="sníž. přenesená",J386,0)</f>
        <v>0</v>
      </c>
      <c r="BI386" s="176">
        <f>IF(N386="nulová",J386,0)</f>
        <v>0</v>
      </c>
      <c r="BJ386" s="24" t="s">
        <v>90</v>
      </c>
      <c r="BK386" s="176">
        <f>ROUND(I386*H386,2)</f>
        <v>5186.16</v>
      </c>
      <c r="BL386" s="24" t="s">
        <v>188</v>
      </c>
      <c r="BM386" s="24" t="s">
        <v>365</v>
      </c>
    </row>
    <row r="387" spans="2:65" s="1" customFormat="1" ht="19">
      <c r="B387" s="40"/>
      <c r="D387" s="177" t="s">
        <v>190</v>
      </c>
      <c r="F387" s="178" t="s">
        <v>355</v>
      </c>
      <c r="I387" s="106"/>
      <c r="L387" s="40"/>
      <c r="M387" s="182"/>
      <c r="T387" s="65"/>
      <c r="AT387" s="24" t="s">
        <v>190</v>
      </c>
      <c r="AU387" s="24" t="s">
        <v>90</v>
      </c>
    </row>
    <row r="388" spans="2:65" s="12" customFormat="1">
      <c r="B388" s="183"/>
      <c r="D388" s="177" t="s">
        <v>192</v>
      </c>
      <c r="E388" s="184" t="s">
        <v>22</v>
      </c>
      <c r="F388" s="185" t="s">
        <v>193</v>
      </c>
      <c r="H388" s="184" t="s">
        <v>22</v>
      </c>
      <c r="I388" s="186"/>
      <c r="L388" s="183"/>
      <c r="M388" s="187"/>
      <c r="T388" s="188"/>
      <c r="AT388" s="184" t="s">
        <v>192</v>
      </c>
      <c r="AU388" s="184" t="s">
        <v>90</v>
      </c>
      <c r="AV388" s="12" t="s">
        <v>24</v>
      </c>
      <c r="AW388" s="12" t="s">
        <v>42</v>
      </c>
      <c r="AX388" s="12" t="s">
        <v>79</v>
      </c>
      <c r="AY388" s="184" t="s">
        <v>142</v>
      </c>
    </row>
    <row r="389" spans="2:65" s="12" customFormat="1">
      <c r="B389" s="183"/>
      <c r="D389" s="177" t="s">
        <v>192</v>
      </c>
      <c r="E389" s="184" t="s">
        <v>22</v>
      </c>
      <c r="F389" s="185" t="s">
        <v>366</v>
      </c>
      <c r="H389" s="184" t="s">
        <v>22</v>
      </c>
      <c r="I389" s="186"/>
      <c r="L389" s="183"/>
      <c r="M389" s="187"/>
      <c r="T389" s="188"/>
      <c r="AT389" s="184" t="s">
        <v>192</v>
      </c>
      <c r="AU389" s="184" t="s">
        <v>90</v>
      </c>
      <c r="AV389" s="12" t="s">
        <v>24</v>
      </c>
      <c r="AW389" s="12" t="s">
        <v>42</v>
      </c>
      <c r="AX389" s="12" t="s">
        <v>79</v>
      </c>
      <c r="AY389" s="184" t="s">
        <v>142</v>
      </c>
    </row>
    <row r="390" spans="2:65" s="13" customFormat="1">
      <c r="B390" s="189"/>
      <c r="D390" s="177" t="s">
        <v>192</v>
      </c>
      <c r="E390" s="190" t="s">
        <v>22</v>
      </c>
      <c r="F390" s="191" t="s">
        <v>367</v>
      </c>
      <c r="H390" s="192">
        <v>37.043999999999997</v>
      </c>
      <c r="I390" s="193"/>
      <c r="L390" s="189"/>
      <c r="M390" s="194"/>
      <c r="T390" s="195"/>
      <c r="AT390" s="190" t="s">
        <v>192</v>
      </c>
      <c r="AU390" s="190" t="s">
        <v>90</v>
      </c>
      <c r="AV390" s="13" t="s">
        <v>90</v>
      </c>
      <c r="AW390" s="13" t="s">
        <v>42</v>
      </c>
      <c r="AX390" s="13" t="s">
        <v>79</v>
      </c>
      <c r="AY390" s="190" t="s">
        <v>142</v>
      </c>
    </row>
    <row r="391" spans="2:65" s="14" customFormat="1">
      <c r="B391" s="196"/>
      <c r="D391" s="177" t="s">
        <v>192</v>
      </c>
      <c r="E391" s="197" t="s">
        <v>22</v>
      </c>
      <c r="F391" s="198" t="s">
        <v>198</v>
      </c>
      <c r="H391" s="199">
        <v>37.043999999999997</v>
      </c>
      <c r="I391" s="200"/>
      <c r="L391" s="196"/>
      <c r="M391" s="201"/>
      <c r="T391" s="202"/>
      <c r="AT391" s="197" t="s">
        <v>192</v>
      </c>
      <c r="AU391" s="197" t="s">
        <v>90</v>
      </c>
      <c r="AV391" s="14" t="s">
        <v>104</v>
      </c>
      <c r="AW391" s="14" t="s">
        <v>42</v>
      </c>
      <c r="AX391" s="14" t="s">
        <v>79</v>
      </c>
      <c r="AY391" s="197" t="s">
        <v>142</v>
      </c>
    </row>
    <row r="392" spans="2:65" s="15" customFormat="1">
      <c r="B392" s="203"/>
      <c r="D392" s="177" t="s">
        <v>192</v>
      </c>
      <c r="E392" s="204" t="s">
        <v>22</v>
      </c>
      <c r="F392" s="205" t="s">
        <v>202</v>
      </c>
      <c r="H392" s="206">
        <v>37.043999999999997</v>
      </c>
      <c r="I392" s="207"/>
      <c r="L392" s="203"/>
      <c r="M392" s="208"/>
      <c r="T392" s="209"/>
      <c r="AT392" s="204" t="s">
        <v>192</v>
      </c>
      <c r="AU392" s="204" t="s">
        <v>90</v>
      </c>
      <c r="AV392" s="15" t="s">
        <v>188</v>
      </c>
      <c r="AW392" s="15" t="s">
        <v>42</v>
      </c>
      <c r="AX392" s="15" t="s">
        <v>24</v>
      </c>
      <c r="AY392" s="204" t="s">
        <v>142</v>
      </c>
    </row>
    <row r="393" spans="2:65" s="1" customFormat="1" ht="25.5" customHeight="1">
      <c r="B393" s="40"/>
      <c r="C393" s="165" t="s">
        <v>368</v>
      </c>
      <c r="D393" s="165" t="s">
        <v>145</v>
      </c>
      <c r="E393" s="166" t="s">
        <v>369</v>
      </c>
      <c r="F393" s="167" t="s">
        <v>370</v>
      </c>
      <c r="G393" s="168" t="s">
        <v>229</v>
      </c>
      <c r="H393" s="169">
        <v>1171.424</v>
      </c>
      <c r="I393" s="170">
        <v>120</v>
      </c>
      <c r="J393" s="171">
        <f>ROUND(I393*H393,2)</f>
        <v>140570.88</v>
      </c>
      <c r="K393" s="167" t="s">
        <v>149</v>
      </c>
      <c r="L393" s="40"/>
      <c r="M393" s="172" t="s">
        <v>22</v>
      </c>
      <c r="N393" s="173" t="s">
        <v>51</v>
      </c>
      <c r="P393" s="174">
        <f>O393*H393</f>
        <v>0</v>
      </c>
      <c r="Q393" s="174">
        <v>3.0000000000000001E-3</v>
      </c>
      <c r="R393" s="174">
        <f>Q393*H393</f>
        <v>3.5142720000000001</v>
      </c>
      <c r="S393" s="174">
        <v>0</v>
      </c>
      <c r="T393" s="175">
        <f>S393*H393</f>
        <v>0</v>
      </c>
      <c r="AR393" s="24" t="s">
        <v>188</v>
      </c>
      <c r="AT393" s="24" t="s">
        <v>145</v>
      </c>
      <c r="AU393" s="24" t="s">
        <v>90</v>
      </c>
      <c r="AY393" s="24" t="s">
        <v>142</v>
      </c>
      <c r="BE393" s="176">
        <f>IF(N393="základní",J393,0)</f>
        <v>0</v>
      </c>
      <c r="BF393" s="176">
        <f>IF(N393="snížená",J393,0)</f>
        <v>140570.88</v>
      </c>
      <c r="BG393" s="176">
        <f>IF(N393="zákl. přenesená",J393,0)</f>
        <v>0</v>
      </c>
      <c r="BH393" s="176">
        <f>IF(N393="sníž. přenesená",J393,0)</f>
        <v>0</v>
      </c>
      <c r="BI393" s="176">
        <f>IF(N393="nulová",J393,0)</f>
        <v>0</v>
      </c>
      <c r="BJ393" s="24" t="s">
        <v>90</v>
      </c>
      <c r="BK393" s="176">
        <f>ROUND(I393*H393,2)</f>
        <v>140570.88</v>
      </c>
      <c r="BL393" s="24" t="s">
        <v>188</v>
      </c>
      <c r="BM393" s="24" t="s">
        <v>371</v>
      </c>
    </row>
    <row r="394" spans="2:65" s="12" customFormat="1">
      <c r="B394" s="183"/>
      <c r="D394" s="177" t="s">
        <v>192</v>
      </c>
      <c r="E394" s="184" t="s">
        <v>22</v>
      </c>
      <c r="F394" s="185" t="s">
        <v>193</v>
      </c>
      <c r="H394" s="184" t="s">
        <v>22</v>
      </c>
      <c r="I394" s="186"/>
      <c r="L394" s="183"/>
      <c r="M394" s="187"/>
      <c r="T394" s="188"/>
      <c r="AT394" s="184" t="s">
        <v>192</v>
      </c>
      <c r="AU394" s="184" t="s">
        <v>90</v>
      </c>
      <c r="AV394" s="12" t="s">
        <v>24</v>
      </c>
      <c r="AW394" s="12" t="s">
        <v>42</v>
      </c>
      <c r="AX394" s="12" t="s">
        <v>79</v>
      </c>
      <c r="AY394" s="184" t="s">
        <v>142</v>
      </c>
    </row>
    <row r="395" spans="2:65" s="12" customFormat="1">
      <c r="B395" s="183"/>
      <c r="D395" s="177" t="s">
        <v>192</v>
      </c>
      <c r="E395" s="184" t="s">
        <v>22</v>
      </c>
      <c r="F395" s="185" t="s">
        <v>194</v>
      </c>
      <c r="H395" s="184" t="s">
        <v>22</v>
      </c>
      <c r="I395" s="186"/>
      <c r="L395" s="183"/>
      <c r="M395" s="187"/>
      <c r="T395" s="188"/>
      <c r="AT395" s="184" t="s">
        <v>192</v>
      </c>
      <c r="AU395" s="184" t="s">
        <v>90</v>
      </c>
      <c r="AV395" s="12" t="s">
        <v>24</v>
      </c>
      <c r="AW395" s="12" t="s">
        <v>42</v>
      </c>
      <c r="AX395" s="12" t="s">
        <v>79</v>
      </c>
      <c r="AY395" s="184" t="s">
        <v>142</v>
      </c>
    </row>
    <row r="396" spans="2:65" s="13" customFormat="1">
      <c r="B396" s="189"/>
      <c r="D396" s="177" t="s">
        <v>192</v>
      </c>
      <c r="E396" s="190" t="s">
        <v>22</v>
      </c>
      <c r="F396" s="191" t="s">
        <v>372</v>
      </c>
      <c r="H396" s="192">
        <v>32.292000000000002</v>
      </c>
      <c r="I396" s="193"/>
      <c r="L396" s="189"/>
      <c r="M396" s="194"/>
      <c r="T396" s="195"/>
      <c r="AT396" s="190" t="s">
        <v>192</v>
      </c>
      <c r="AU396" s="190" t="s">
        <v>90</v>
      </c>
      <c r="AV396" s="13" t="s">
        <v>90</v>
      </c>
      <c r="AW396" s="13" t="s">
        <v>42</v>
      </c>
      <c r="AX396" s="13" t="s">
        <v>79</v>
      </c>
      <c r="AY396" s="190" t="s">
        <v>142</v>
      </c>
    </row>
    <row r="397" spans="2:65" s="13" customFormat="1">
      <c r="B397" s="189"/>
      <c r="D397" s="177" t="s">
        <v>192</v>
      </c>
      <c r="E397" s="190" t="s">
        <v>22</v>
      </c>
      <c r="F397" s="191" t="s">
        <v>373</v>
      </c>
      <c r="H397" s="192">
        <v>62.4</v>
      </c>
      <c r="I397" s="193"/>
      <c r="L397" s="189"/>
      <c r="M397" s="194"/>
      <c r="T397" s="195"/>
      <c r="AT397" s="190" t="s">
        <v>192</v>
      </c>
      <c r="AU397" s="190" t="s">
        <v>90</v>
      </c>
      <c r="AV397" s="13" t="s">
        <v>90</v>
      </c>
      <c r="AW397" s="13" t="s">
        <v>42</v>
      </c>
      <c r="AX397" s="13" t="s">
        <v>79</v>
      </c>
      <c r="AY397" s="190" t="s">
        <v>142</v>
      </c>
    </row>
    <row r="398" spans="2:65" s="13" customFormat="1">
      <c r="B398" s="189"/>
      <c r="D398" s="177" t="s">
        <v>192</v>
      </c>
      <c r="E398" s="190" t="s">
        <v>22</v>
      </c>
      <c r="F398" s="191" t="s">
        <v>374</v>
      </c>
      <c r="H398" s="192">
        <v>11.492000000000001</v>
      </c>
      <c r="I398" s="193"/>
      <c r="L398" s="189"/>
      <c r="M398" s="194"/>
      <c r="T398" s="195"/>
      <c r="AT398" s="190" t="s">
        <v>192</v>
      </c>
      <c r="AU398" s="190" t="s">
        <v>90</v>
      </c>
      <c r="AV398" s="13" t="s">
        <v>90</v>
      </c>
      <c r="AW398" s="13" t="s">
        <v>42</v>
      </c>
      <c r="AX398" s="13" t="s">
        <v>79</v>
      </c>
      <c r="AY398" s="190" t="s">
        <v>142</v>
      </c>
    </row>
    <row r="399" spans="2:65" s="13" customFormat="1">
      <c r="B399" s="189"/>
      <c r="D399" s="177" t="s">
        <v>192</v>
      </c>
      <c r="E399" s="190" t="s">
        <v>22</v>
      </c>
      <c r="F399" s="191" t="s">
        <v>375</v>
      </c>
      <c r="H399" s="192">
        <v>24.96</v>
      </c>
      <c r="I399" s="193"/>
      <c r="L399" s="189"/>
      <c r="M399" s="194"/>
      <c r="T399" s="195"/>
      <c r="AT399" s="190" t="s">
        <v>192</v>
      </c>
      <c r="AU399" s="190" t="s">
        <v>90</v>
      </c>
      <c r="AV399" s="13" t="s">
        <v>90</v>
      </c>
      <c r="AW399" s="13" t="s">
        <v>42</v>
      </c>
      <c r="AX399" s="13" t="s">
        <v>79</v>
      </c>
      <c r="AY399" s="190" t="s">
        <v>142</v>
      </c>
    </row>
    <row r="400" spans="2:65" s="13" customFormat="1">
      <c r="B400" s="189"/>
      <c r="D400" s="177" t="s">
        <v>192</v>
      </c>
      <c r="E400" s="190" t="s">
        <v>22</v>
      </c>
      <c r="F400" s="191" t="s">
        <v>376</v>
      </c>
      <c r="H400" s="192">
        <v>20.28</v>
      </c>
      <c r="I400" s="193"/>
      <c r="L400" s="189"/>
      <c r="M400" s="194"/>
      <c r="T400" s="195"/>
      <c r="AT400" s="190" t="s">
        <v>192</v>
      </c>
      <c r="AU400" s="190" t="s">
        <v>90</v>
      </c>
      <c r="AV400" s="13" t="s">
        <v>90</v>
      </c>
      <c r="AW400" s="13" t="s">
        <v>42</v>
      </c>
      <c r="AX400" s="13" t="s">
        <v>79</v>
      </c>
      <c r="AY400" s="190" t="s">
        <v>142</v>
      </c>
    </row>
    <row r="401" spans="2:51" s="13" customFormat="1">
      <c r="B401" s="189"/>
      <c r="D401" s="177" t="s">
        <v>192</v>
      </c>
      <c r="E401" s="190" t="s">
        <v>22</v>
      </c>
      <c r="F401" s="191" t="s">
        <v>377</v>
      </c>
      <c r="H401" s="192">
        <v>20.54</v>
      </c>
      <c r="I401" s="193"/>
      <c r="L401" s="189"/>
      <c r="M401" s="194"/>
      <c r="T401" s="195"/>
      <c r="AT401" s="190" t="s">
        <v>192</v>
      </c>
      <c r="AU401" s="190" t="s">
        <v>90</v>
      </c>
      <c r="AV401" s="13" t="s">
        <v>90</v>
      </c>
      <c r="AW401" s="13" t="s">
        <v>42</v>
      </c>
      <c r="AX401" s="13" t="s">
        <v>79</v>
      </c>
      <c r="AY401" s="190" t="s">
        <v>142</v>
      </c>
    </row>
    <row r="402" spans="2:51" s="13" customFormat="1">
      <c r="B402" s="189"/>
      <c r="D402" s="177" t="s">
        <v>192</v>
      </c>
      <c r="E402" s="190" t="s">
        <v>22</v>
      </c>
      <c r="F402" s="191" t="s">
        <v>378</v>
      </c>
      <c r="H402" s="192">
        <v>45.24</v>
      </c>
      <c r="I402" s="193"/>
      <c r="L402" s="189"/>
      <c r="M402" s="194"/>
      <c r="T402" s="195"/>
      <c r="AT402" s="190" t="s">
        <v>192</v>
      </c>
      <c r="AU402" s="190" t="s">
        <v>90</v>
      </c>
      <c r="AV402" s="13" t="s">
        <v>90</v>
      </c>
      <c r="AW402" s="13" t="s">
        <v>42</v>
      </c>
      <c r="AX402" s="13" t="s">
        <v>79</v>
      </c>
      <c r="AY402" s="190" t="s">
        <v>142</v>
      </c>
    </row>
    <row r="403" spans="2:51" s="13" customFormat="1">
      <c r="B403" s="189"/>
      <c r="D403" s="177" t="s">
        <v>192</v>
      </c>
      <c r="E403" s="190" t="s">
        <v>22</v>
      </c>
      <c r="F403" s="191" t="s">
        <v>379</v>
      </c>
      <c r="H403" s="192">
        <v>45.24</v>
      </c>
      <c r="I403" s="193"/>
      <c r="L403" s="189"/>
      <c r="M403" s="194"/>
      <c r="T403" s="195"/>
      <c r="AT403" s="190" t="s">
        <v>192</v>
      </c>
      <c r="AU403" s="190" t="s">
        <v>90</v>
      </c>
      <c r="AV403" s="13" t="s">
        <v>90</v>
      </c>
      <c r="AW403" s="13" t="s">
        <v>42</v>
      </c>
      <c r="AX403" s="13" t="s">
        <v>79</v>
      </c>
      <c r="AY403" s="190" t="s">
        <v>142</v>
      </c>
    </row>
    <row r="404" spans="2:51" s="13" customFormat="1">
      <c r="B404" s="189"/>
      <c r="D404" s="177" t="s">
        <v>192</v>
      </c>
      <c r="E404" s="190" t="s">
        <v>22</v>
      </c>
      <c r="F404" s="191" t="s">
        <v>380</v>
      </c>
      <c r="H404" s="192">
        <v>20.28</v>
      </c>
      <c r="I404" s="193"/>
      <c r="L404" s="189"/>
      <c r="M404" s="194"/>
      <c r="T404" s="195"/>
      <c r="AT404" s="190" t="s">
        <v>192</v>
      </c>
      <c r="AU404" s="190" t="s">
        <v>90</v>
      </c>
      <c r="AV404" s="13" t="s">
        <v>90</v>
      </c>
      <c r="AW404" s="13" t="s">
        <v>42</v>
      </c>
      <c r="AX404" s="13" t="s">
        <v>79</v>
      </c>
      <c r="AY404" s="190" t="s">
        <v>142</v>
      </c>
    </row>
    <row r="405" spans="2:51" s="13" customFormat="1">
      <c r="B405" s="189"/>
      <c r="D405" s="177" t="s">
        <v>192</v>
      </c>
      <c r="E405" s="190" t="s">
        <v>22</v>
      </c>
      <c r="F405" s="191" t="s">
        <v>381</v>
      </c>
      <c r="H405" s="192">
        <v>20.54</v>
      </c>
      <c r="I405" s="193"/>
      <c r="L405" s="189"/>
      <c r="M405" s="194"/>
      <c r="T405" s="195"/>
      <c r="AT405" s="190" t="s">
        <v>192</v>
      </c>
      <c r="AU405" s="190" t="s">
        <v>90</v>
      </c>
      <c r="AV405" s="13" t="s">
        <v>90</v>
      </c>
      <c r="AW405" s="13" t="s">
        <v>42</v>
      </c>
      <c r="AX405" s="13" t="s">
        <v>79</v>
      </c>
      <c r="AY405" s="190" t="s">
        <v>142</v>
      </c>
    </row>
    <row r="406" spans="2:51" s="13" customFormat="1">
      <c r="B406" s="189"/>
      <c r="D406" s="177" t="s">
        <v>192</v>
      </c>
      <c r="E406" s="190" t="s">
        <v>22</v>
      </c>
      <c r="F406" s="191" t="s">
        <v>382</v>
      </c>
      <c r="H406" s="192">
        <v>24.96</v>
      </c>
      <c r="I406" s="193"/>
      <c r="L406" s="189"/>
      <c r="M406" s="194"/>
      <c r="T406" s="195"/>
      <c r="AT406" s="190" t="s">
        <v>192</v>
      </c>
      <c r="AU406" s="190" t="s">
        <v>90</v>
      </c>
      <c r="AV406" s="13" t="s">
        <v>90</v>
      </c>
      <c r="AW406" s="13" t="s">
        <v>42</v>
      </c>
      <c r="AX406" s="13" t="s">
        <v>79</v>
      </c>
      <c r="AY406" s="190" t="s">
        <v>142</v>
      </c>
    </row>
    <row r="407" spans="2:51" s="14" customFormat="1">
      <c r="B407" s="196"/>
      <c r="D407" s="177" t="s">
        <v>192</v>
      </c>
      <c r="E407" s="197" t="s">
        <v>22</v>
      </c>
      <c r="F407" s="198" t="s">
        <v>198</v>
      </c>
      <c r="H407" s="199">
        <v>328.22399999999999</v>
      </c>
      <c r="I407" s="200"/>
      <c r="L407" s="196"/>
      <c r="M407" s="201"/>
      <c r="T407" s="202"/>
      <c r="AT407" s="197" t="s">
        <v>192</v>
      </c>
      <c r="AU407" s="197" t="s">
        <v>90</v>
      </c>
      <c r="AV407" s="14" t="s">
        <v>104</v>
      </c>
      <c r="AW407" s="14" t="s">
        <v>42</v>
      </c>
      <c r="AX407" s="14" t="s">
        <v>79</v>
      </c>
      <c r="AY407" s="197" t="s">
        <v>142</v>
      </c>
    </row>
    <row r="408" spans="2:51" s="12" customFormat="1">
      <c r="B408" s="183"/>
      <c r="D408" s="177" t="s">
        <v>192</v>
      </c>
      <c r="E408" s="184" t="s">
        <v>22</v>
      </c>
      <c r="F408" s="185" t="s">
        <v>199</v>
      </c>
      <c r="H408" s="184" t="s">
        <v>22</v>
      </c>
      <c r="I408" s="186"/>
      <c r="L408" s="183"/>
      <c r="M408" s="187"/>
      <c r="T408" s="188"/>
      <c r="AT408" s="184" t="s">
        <v>192</v>
      </c>
      <c r="AU408" s="184" t="s">
        <v>90</v>
      </c>
      <c r="AV408" s="12" t="s">
        <v>24</v>
      </c>
      <c r="AW408" s="12" t="s">
        <v>42</v>
      </c>
      <c r="AX408" s="12" t="s">
        <v>79</v>
      </c>
      <c r="AY408" s="184" t="s">
        <v>142</v>
      </c>
    </row>
    <row r="409" spans="2:51" s="13" customFormat="1">
      <c r="B409" s="189"/>
      <c r="D409" s="177" t="s">
        <v>192</v>
      </c>
      <c r="E409" s="190" t="s">
        <v>22</v>
      </c>
      <c r="F409" s="191" t="s">
        <v>383</v>
      </c>
      <c r="H409" s="192">
        <v>61.62</v>
      </c>
      <c r="I409" s="193"/>
      <c r="L409" s="189"/>
      <c r="M409" s="194"/>
      <c r="T409" s="195"/>
      <c r="AT409" s="190" t="s">
        <v>192</v>
      </c>
      <c r="AU409" s="190" t="s">
        <v>90</v>
      </c>
      <c r="AV409" s="13" t="s">
        <v>90</v>
      </c>
      <c r="AW409" s="13" t="s">
        <v>42</v>
      </c>
      <c r="AX409" s="13" t="s">
        <v>79</v>
      </c>
      <c r="AY409" s="190" t="s">
        <v>142</v>
      </c>
    </row>
    <row r="410" spans="2:51" s="13" customFormat="1">
      <c r="B410" s="189"/>
      <c r="D410" s="177" t="s">
        <v>192</v>
      </c>
      <c r="E410" s="190" t="s">
        <v>22</v>
      </c>
      <c r="F410" s="191" t="s">
        <v>384</v>
      </c>
      <c r="H410" s="192">
        <v>11.7</v>
      </c>
      <c r="I410" s="193"/>
      <c r="L410" s="189"/>
      <c r="M410" s="194"/>
      <c r="T410" s="195"/>
      <c r="AT410" s="190" t="s">
        <v>192</v>
      </c>
      <c r="AU410" s="190" t="s">
        <v>90</v>
      </c>
      <c r="AV410" s="13" t="s">
        <v>90</v>
      </c>
      <c r="AW410" s="13" t="s">
        <v>42</v>
      </c>
      <c r="AX410" s="13" t="s">
        <v>79</v>
      </c>
      <c r="AY410" s="190" t="s">
        <v>142</v>
      </c>
    </row>
    <row r="411" spans="2:51" s="13" customFormat="1">
      <c r="B411" s="189"/>
      <c r="D411" s="177" t="s">
        <v>192</v>
      </c>
      <c r="E411" s="190" t="s">
        <v>22</v>
      </c>
      <c r="F411" s="191" t="s">
        <v>385</v>
      </c>
      <c r="H411" s="192">
        <v>24.96</v>
      </c>
      <c r="I411" s="193"/>
      <c r="L411" s="189"/>
      <c r="M411" s="194"/>
      <c r="T411" s="195"/>
      <c r="AT411" s="190" t="s">
        <v>192</v>
      </c>
      <c r="AU411" s="190" t="s">
        <v>90</v>
      </c>
      <c r="AV411" s="13" t="s">
        <v>90</v>
      </c>
      <c r="AW411" s="13" t="s">
        <v>42</v>
      </c>
      <c r="AX411" s="13" t="s">
        <v>79</v>
      </c>
      <c r="AY411" s="190" t="s">
        <v>142</v>
      </c>
    </row>
    <row r="412" spans="2:51" s="13" customFormat="1">
      <c r="B412" s="189"/>
      <c r="D412" s="177" t="s">
        <v>192</v>
      </c>
      <c r="E412" s="190" t="s">
        <v>22</v>
      </c>
      <c r="F412" s="191" t="s">
        <v>386</v>
      </c>
      <c r="H412" s="192">
        <v>20.28</v>
      </c>
      <c r="I412" s="193"/>
      <c r="L412" s="189"/>
      <c r="M412" s="194"/>
      <c r="T412" s="195"/>
      <c r="AT412" s="190" t="s">
        <v>192</v>
      </c>
      <c r="AU412" s="190" t="s">
        <v>90</v>
      </c>
      <c r="AV412" s="13" t="s">
        <v>90</v>
      </c>
      <c r="AW412" s="13" t="s">
        <v>42</v>
      </c>
      <c r="AX412" s="13" t="s">
        <v>79</v>
      </c>
      <c r="AY412" s="190" t="s">
        <v>142</v>
      </c>
    </row>
    <row r="413" spans="2:51" s="13" customFormat="1">
      <c r="B413" s="189"/>
      <c r="D413" s="177" t="s">
        <v>192</v>
      </c>
      <c r="E413" s="190" t="s">
        <v>22</v>
      </c>
      <c r="F413" s="191" t="s">
        <v>387</v>
      </c>
      <c r="H413" s="192">
        <v>20.54</v>
      </c>
      <c r="I413" s="193"/>
      <c r="L413" s="189"/>
      <c r="M413" s="194"/>
      <c r="T413" s="195"/>
      <c r="AT413" s="190" t="s">
        <v>192</v>
      </c>
      <c r="AU413" s="190" t="s">
        <v>90</v>
      </c>
      <c r="AV413" s="13" t="s">
        <v>90</v>
      </c>
      <c r="AW413" s="13" t="s">
        <v>42</v>
      </c>
      <c r="AX413" s="13" t="s">
        <v>79</v>
      </c>
      <c r="AY413" s="190" t="s">
        <v>142</v>
      </c>
    </row>
    <row r="414" spans="2:51" s="13" customFormat="1">
      <c r="B414" s="189"/>
      <c r="D414" s="177" t="s">
        <v>192</v>
      </c>
      <c r="E414" s="190" t="s">
        <v>22</v>
      </c>
      <c r="F414" s="191" t="s">
        <v>388</v>
      </c>
      <c r="H414" s="192">
        <v>43.16</v>
      </c>
      <c r="I414" s="193"/>
      <c r="L414" s="189"/>
      <c r="M414" s="194"/>
      <c r="T414" s="195"/>
      <c r="AT414" s="190" t="s">
        <v>192</v>
      </c>
      <c r="AU414" s="190" t="s">
        <v>90</v>
      </c>
      <c r="AV414" s="13" t="s">
        <v>90</v>
      </c>
      <c r="AW414" s="13" t="s">
        <v>42</v>
      </c>
      <c r="AX414" s="13" t="s">
        <v>79</v>
      </c>
      <c r="AY414" s="190" t="s">
        <v>142</v>
      </c>
    </row>
    <row r="415" spans="2:51" s="13" customFormat="1">
      <c r="B415" s="189"/>
      <c r="D415" s="177" t="s">
        <v>192</v>
      </c>
      <c r="E415" s="190" t="s">
        <v>22</v>
      </c>
      <c r="F415" s="191" t="s">
        <v>389</v>
      </c>
      <c r="H415" s="192">
        <v>41.08</v>
      </c>
      <c r="I415" s="193"/>
      <c r="L415" s="189"/>
      <c r="M415" s="194"/>
      <c r="T415" s="195"/>
      <c r="AT415" s="190" t="s">
        <v>192</v>
      </c>
      <c r="AU415" s="190" t="s">
        <v>90</v>
      </c>
      <c r="AV415" s="13" t="s">
        <v>90</v>
      </c>
      <c r="AW415" s="13" t="s">
        <v>42</v>
      </c>
      <c r="AX415" s="13" t="s">
        <v>79</v>
      </c>
      <c r="AY415" s="190" t="s">
        <v>142</v>
      </c>
    </row>
    <row r="416" spans="2:51" s="13" customFormat="1">
      <c r="B416" s="189"/>
      <c r="D416" s="177" t="s">
        <v>192</v>
      </c>
      <c r="E416" s="190" t="s">
        <v>22</v>
      </c>
      <c r="F416" s="191" t="s">
        <v>390</v>
      </c>
      <c r="H416" s="192">
        <v>43.16</v>
      </c>
      <c r="I416" s="193"/>
      <c r="L416" s="189"/>
      <c r="M416" s="194"/>
      <c r="T416" s="195"/>
      <c r="AT416" s="190" t="s">
        <v>192</v>
      </c>
      <c r="AU416" s="190" t="s">
        <v>90</v>
      </c>
      <c r="AV416" s="13" t="s">
        <v>90</v>
      </c>
      <c r="AW416" s="13" t="s">
        <v>42</v>
      </c>
      <c r="AX416" s="13" t="s">
        <v>79</v>
      </c>
      <c r="AY416" s="190" t="s">
        <v>142</v>
      </c>
    </row>
    <row r="417" spans="2:51" s="13" customFormat="1">
      <c r="B417" s="189"/>
      <c r="D417" s="177" t="s">
        <v>192</v>
      </c>
      <c r="E417" s="190" t="s">
        <v>22</v>
      </c>
      <c r="F417" s="191" t="s">
        <v>391</v>
      </c>
      <c r="H417" s="192">
        <v>20.28</v>
      </c>
      <c r="I417" s="193"/>
      <c r="L417" s="189"/>
      <c r="M417" s="194"/>
      <c r="T417" s="195"/>
      <c r="AT417" s="190" t="s">
        <v>192</v>
      </c>
      <c r="AU417" s="190" t="s">
        <v>90</v>
      </c>
      <c r="AV417" s="13" t="s">
        <v>90</v>
      </c>
      <c r="AW417" s="13" t="s">
        <v>42</v>
      </c>
      <c r="AX417" s="13" t="s">
        <v>79</v>
      </c>
      <c r="AY417" s="190" t="s">
        <v>142</v>
      </c>
    </row>
    <row r="418" spans="2:51" s="13" customFormat="1">
      <c r="B418" s="189"/>
      <c r="D418" s="177" t="s">
        <v>192</v>
      </c>
      <c r="E418" s="190" t="s">
        <v>22</v>
      </c>
      <c r="F418" s="191" t="s">
        <v>392</v>
      </c>
      <c r="H418" s="192">
        <v>20.54</v>
      </c>
      <c r="I418" s="193"/>
      <c r="L418" s="189"/>
      <c r="M418" s="194"/>
      <c r="T418" s="195"/>
      <c r="AT418" s="190" t="s">
        <v>192</v>
      </c>
      <c r="AU418" s="190" t="s">
        <v>90</v>
      </c>
      <c r="AV418" s="13" t="s">
        <v>90</v>
      </c>
      <c r="AW418" s="13" t="s">
        <v>42</v>
      </c>
      <c r="AX418" s="13" t="s">
        <v>79</v>
      </c>
      <c r="AY418" s="190" t="s">
        <v>142</v>
      </c>
    </row>
    <row r="419" spans="2:51" s="13" customFormat="1">
      <c r="B419" s="189"/>
      <c r="D419" s="177" t="s">
        <v>192</v>
      </c>
      <c r="E419" s="190" t="s">
        <v>22</v>
      </c>
      <c r="F419" s="191" t="s">
        <v>393</v>
      </c>
      <c r="H419" s="192">
        <v>24.96</v>
      </c>
      <c r="I419" s="193"/>
      <c r="L419" s="189"/>
      <c r="M419" s="194"/>
      <c r="T419" s="195"/>
      <c r="AT419" s="190" t="s">
        <v>192</v>
      </c>
      <c r="AU419" s="190" t="s">
        <v>90</v>
      </c>
      <c r="AV419" s="13" t="s">
        <v>90</v>
      </c>
      <c r="AW419" s="13" t="s">
        <v>42</v>
      </c>
      <c r="AX419" s="13" t="s">
        <v>79</v>
      </c>
      <c r="AY419" s="190" t="s">
        <v>142</v>
      </c>
    </row>
    <row r="420" spans="2:51" s="14" customFormat="1">
      <c r="B420" s="196"/>
      <c r="D420" s="177" t="s">
        <v>192</v>
      </c>
      <c r="E420" s="197" t="s">
        <v>22</v>
      </c>
      <c r="F420" s="198" t="s">
        <v>198</v>
      </c>
      <c r="H420" s="199">
        <v>332.28</v>
      </c>
      <c r="I420" s="200"/>
      <c r="L420" s="196"/>
      <c r="M420" s="201"/>
      <c r="T420" s="202"/>
      <c r="AT420" s="197" t="s">
        <v>192</v>
      </c>
      <c r="AU420" s="197" t="s">
        <v>90</v>
      </c>
      <c r="AV420" s="14" t="s">
        <v>104</v>
      </c>
      <c r="AW420" s="14" t="s">
        <v>42</v>
      </c>
      <c r="AX420" s="14" t="s">
        <v>79</v>
      </c>
      <c r="AY420" s="197" t="s">
        <v>142</v>
      </c>
    </row>
    <row r="421" spans="2:51" s="12" customFormat="1">
      <c r="B421" s="183"/>
      <c r="D421" s="177" t="s">
        <v>192</v>
      </c>
      <c r="E421" s="184" t="s">
        <v>22</v>
      </c>
      <c r="F421" s="185" t="s">
        <v>200</v>
      </c>
      <c r="H421" s="184" t="s">
        <v>22</v>
      </c>
      <c r="I421" s="186"/>
      <c r="L421" s="183"/>
      <c r="M421" s="187"/>
      <c r="T421" s="188"/>
      <c r="AT421" s="184" t="s">
        <v>192</v>
      </c>
      <c r="AU421" s="184" t="s">
        <v>90</v>
      </c>
      <c r="AV421" s="12" t="s">
        <v>24</v>
      </c>
      <c r="AW421" s="12" t="s">
        <v>42</v>
      </c>
      <c r="AX421" s="12" t="s">
        <v>79</v>
      </c>
      <c r="AY421" s="184" t="s">
        <v>142</v>
      </c>
    </row>
    <row r="422" spans="2:51" s="13" customFormat="1">
      <c r="B422" s="189"/>
      <c r="D422" s="177" t="s">
        <v>192</v>
      </c>
      <c r="E422" s="190" t="s">
        <v>22</v>
      </c>
      <c r="F422" s="191" t="s">
        <v>394</v>
      </c>
      <c r="H422" s="192">
        <v>61.62</v>
      </c>
      <c r="I422" s="193"/>
      <c r="L422" s="189"/>
      <c r="M422" s="194"/>
      <c r="T422" s="195"/>
      <c r="AT422" s="190" t="s">
        <v>192</v>
      </c>
      <c r="AU422" s="190" t="s">
        <v>90</v>
      </c>
      <c r="AV422" s="13" t="s">
        <v>90</v>
      </c>
      <c r="AW422" s="13" t="s">
        <v>42</v>
      </c>
      <c r="AX422" s="13" t="s">
        <v>79</v>
      </c>
      <c r="AY422" s="190" t="s">
        <v>142</v>
      </c>
    </row>
    <row r="423" spans="2:51" s="13" customFormat="1">
      <c r="B423" s="189"/>
      <c r="D423" s="177" t="s">
        <v>192</v>
      </c>
      <c r="E423" s="190" t="s">
        <v>22</v>
      </c>
      <c r="F423" s="191" t="s">
        <v>395</v>
      </c>
      <c r="H423" s="192">
        <v>11.7</v>
      </c>
      <c r="I423" s="193"/>
      <c r="L423" s="189"/>
      <c r="M423" s="194"/>
      <c r="T423" s="195"/>
      <c r="AT423" s="190" t="s">
        <v>192</v>
      </c>
      <c r="AU423" s="190" t="s">
        <v>90</v>
      </c>
      <c r="AV423" s="13" t="s">
        <v>90</v>
      </c>
      <c r="AW423" s="13" t="s">
        <v>42</v>
      </c>
      <c r="AX423" s="13" t="s">
        <v>79</v>
      </c>
      <c r="AY423" s="190" t="s">
        <v>142</v>
      </c>
    </row>
    <row r="424" spans="2:51" s="13" customFormat="1">
      <c r="B424" s="189"/>
      <c r="D424" s="177" t="s">
        <v>192</v>
      </c>
      <c r="E424" s="190" t="s">
        <v>22</v>
      </c>
      <c r="F424" s="191" t="s">
        <v>396</v>
      </c>
      <c r="H424" s="192">
        <v>24.96</v>
      </c>
      <c r="I424" s="193"/>
      <c r="L424" s="189"/>
      <c r="M424" s="194"/>
      <c r="T424" s="195"/>
      <c r="AT424" s="190" t="s">
        <v>192</v>
      </c>
      <c r="AU424" s="190" t="s">
        <v>90</v>
      </c>
      <c r="AV424" s="13" t="s">
        <v>90</v>
      </c>
      <c r="AW424" s="13" t="s">
        <v>42</v>
      </c>
      <c r="AX424" s="13" t="s">
        <v>79</v>
      </c>
      <c r="AY424" s="190" t="s">
        <v>142</v>
      </c>
    </row>
    <row r="425" spans="2:51" s="13" customFormat="1">
      <c r="B425" s="189"/>
      <c r="D425" s="177" t="s">
        <v>192</v>
      </c>
      <c r="E425" s="190" t="s">
        <v>22</v>
      </c>
      <c r="F425" s="191" t="s">
        <v>397</v>
      </c>
      <c r="H425" s="192">
        <v>20.28</v>
      </c>
      <c r="I425" s="193"/>
      <c r="L425" s="189"/>
      <c r="M425" s="194"/>
      <c r="T425" s="195"/>
      <c r="AT425" s="190" t="s">
        <v>192</v>
      </c>
      <c r="AU425" s="190" t="s">
        <v>90</v>
      </c>
      <c r="AV425" s="13" t="s">
        <v>90</v>
      </c>
      <c r="AW425" s="13" t="s">
        <v>42</v>
      </c>
      <c r="AX425" s="13" t="s">
        <v>79</v>
      </c>
      <c r="AY425" s="190" t="s">
        <v>142</v>
      </c>
    </row>
    <row r="426" spans="2:51" s="13" customFormat="1">
      <c r="B426" s="189"/>
      <c r="D426" s="177" t="s">
        <v>192</v>
      </c>
      <c r="E426" s="190" t="s">
        <v>22</v>
      </c>
      <c r="F426" s="191" t="s">
        <v>398</v>
      </c>
      <c r="H426" s="192">
        <v>20.54</v>
      </c>
      <c r="I426" s="193"/>
      <c r="L426" s="189"/>
      <c r="M426" s="194"/>
      <c r="T426" s="195"/>
      <c r="AT426" s="190" t="s">
        <v>192</v>
      </c>
      <c r="AU426" s="190" t="s">
        <v>90</v>
      </c>
      <c r="AV426" s="13" t="s">
        <v>90</v>
      </c>
      <c r="AW426" s="13" t="s">
        <v>42</v>
      </c>
      <c r="AX426" s="13" t="s">
        <v>79</v>
      </c>
      <c r="AY426" s="190" t="s">
        <v>142</v>
      </c>
    </row>
    <row r="427" spans="2:51" s="13" customFormat="1">
      <c r="B427" s="189"/>
      <c r="D427" s="177" t="s">
        <v>192</v>
      </c>
      <c r="E427" s="190" t="s">
        <v>22</v>
      </c>
      <c r="F427" s="191" t="s">
        <v>399</v>
      </c>
      <c r="H427" s="192">
        <v>43.16</v>
      </c>
      <c r="I427" s="193"/>
      <c r="L427" s="189"/>
      <c r="M427" s="194"/>
      <c r="T427" s="195"/>
      <c r="AT427" s="190" t="s">
        <v>192</v>
      </c>
      <c r="AU427" s="190" t="s">
        <v>90</v>
      </c>
      <c r="AV427" s="13" t="s">
        <v>90</v>
      </c>
      <c r="AW427" s="13" t="s">
        <v>42</v>
      </c>
      <c r="AX427" s="13" t="s">
        <v>79</v>
      </c>
      <c r="AY427" s="190" t="s">
        <v>142</v>
      </c>
    </row>
    <row r="428" spans="2:51" s="13" customFormat="1">
      <c r="B428" s="189"/>
      <c r="D428" s="177" t="s">
        <v>192</v>
      </c>
      <c r="E428" s="190" t="s">
        <v>22</v>
      </c>
      <c r="F428" s="191" t="s">
        <v>400</v>
      </c>
      <c r="H428" s="192">
        <v>41.08</v>
      </c>
      <c r="I428" s="193"/>
      <c r="L428" s="189"/>
      <c r="M428" s="194"/>
      <c r="T428" s="195"/>
      <c r="AT428" s="190" t="s">
        <v>192</v>
      </c>
      <c r="AU428" s="190" t="s">
        <v>90</v>
      </c>
      <c r="AV428" s="13" t="s">
        <v>90</v>
      </c>
      <c r="AW428" s="13" t="s">
        <v>42</v>
      </c>
      <c r="AX428" s="13" t="s">
        <v>79</v>
      </c>
      <c r="AY428" s="190" t="s">
        <v>142</v>
      </c>
    </row>
    <row r="429" spans="2:51" s="13" customFormat="1">
      <c r="B429" s="189"/>
      <c r="D429" s="177" t="s">
        <v>192</v>
      </c>
      <c r="E429" s="190" t="s">
        <v>22</v>
      </c>
      <c r="F429" s="191" t="s">
        <v>401</v>
      </c>
      <c r="H429" s="192">
        <v>43.16</v>
      </c>
      <c r="I429" s="193"/>
      <c r="L429" s="189"/>
      <c r="M429" s="194"/>
      <c r="T429" s="195"/>
      <c r="AT429" s="190" t="s">
        <v>192</v>
      </c>
      <c r="AU429" s="190" t="s">
        <v>90</v>
      </c>
      <c r="AV429" s="13" t="s">
        <v>90</v>
      </c>
      <c r="AW429" s="13" t="s">
        <v>42</v>
      </c>
      <c r="AX429" s="13" t="s">
        <v>79</v>
      </c>
      <c r="AY429" s="190" t="s">
        <v>142</v>
      </c>
    </row>
    <row r="430" spans="2:51" s="13" customFormat="1">
      <c r="B430" s="189"/>
      <c r="D430" s="177" t="s">
        <v>192</v>
      </c>
      <c r="E430" s="190" t="s">
        <v>22</v>
      </c>
      <c r="F430" s="191" t="s">
        <v>402</v>
      </c>
      <c r="H430" s="192">
        <v>20.28</v>
      </c>
      <c r="I430" s="193"/>
      <c r="L430" s="189"/>
      <c r="M430" s="194"/>
      <c r="T430" s="195"/>
      <c r="AT430" s="190" t="s">
        <v>192</v>
      </c>
      <c r="AU430" s="190" t="s">
        <v>90</v>
      </c>
      <c r="AV430" s="13" t="s">
        <v>90</v>
      </c>
      <c r="AW430" s="13" t="s">
        <v>42</v>
      </c>
      <c r="AX430" s="13" t="s">
        <v>79</v>
      </c>
      <c r="AY430" s="190" t="s">
        <v>142</v>
      </c>
    </row>
    <row r="431" spans="2:51" s="13" customFormat="1">
      <c r="B431" s="189"/>
      <c r="D431" s="177" t="s">
        <v>192</v>
      </c>
      <c r="E431" s="190" t="s">
        <v>22</v>
      </c>
      <c r="F431" s="191" t="s">
        <v>403</v>
      </c>
      <c r="H431" s="192">
        <v>20.54</v>
      </c>
      <c r="I431" s="193"/>
      <c r="L431" s="189"/>
      <c r="M431" s="194"/>
      <c r="T431" s="195"/>
      <c r="AT431" s="190" t="s">
        <v>192</v>
      </c>
      <c r="AU431" s="190" t="s">
        <v>90</v>
      </c>
      <c r="AV431" s="13" t="s">
        <v>90</v>
      </c>
      <c r="AW431" s="13" t="s">
        <v>42</v>
      </c>
      <c r="AX431" s="13" t="s">
        <v>79</v>
      </c>
      <c r="AY431" s="190" t="s">
        <v>142</v>
      </c>
    </row>
    <row r="432" spans="2:51" s="13" customFormat="1">
      <c r="B432" s="189"/>
      <c r="D432" s="177" t="s">
        <v>192</v>
      </c>
      <c r="E432" s="190" t="s">
        <v>22</v>
      </c>
      <c r="F432" s="191" t="s">
        <v>404</v>
      </c>
      <c r="H432" s="192">
        <v>24.96</v>
      </c>
      <c r="I432" s="193"/>
      <c r="L432" s="189"/>
      <c r="M432" s="194"/>
      <c r="T432" s="195"/>
      <c r="AT432" s="190" t="s">
        <v>192</v>
      </c>
      <c r="AU432" s="190" t="s">
        <v>90</v>
      </c>
      <c r="AV432" s="13" t="s">
        <v>90</v>
      </c>
      <c r="AW432" s="13" t="s">
        <v>42</v>
      </c>
      <c r="AX432" s="13" t="s">
        <v>79</v>
      </c>
      <c r="AY432" s="190" t="s">
        <v>142</v>
      </c>
    </row>
    <row r="433" spans="2:51" s="14" customFormat="1">
      <c r="B433" s="196"/>
      <c r="D433" s="177" t="s">
        <v>192</v>
      </c>
      <c r="E433" s="197" t="s">
        <v>22</v>
      </c>
      <c r="F433" s="198" t="s">
        <v>198</v>
      </c>
      <c r="H433" s="199">
        <v>332.28</v>
      </c>
      <c r="I433" s="200"/>
      <c r="L433" s="196"/>
      <c r="M433" s="201"/>
      <c r="T433" s="202"/>
      <c r="AT433" s="197" t="s">
        <v>192</v>
      </c>
      <c r="AU433" s="197" t="s">
        <v>90</v>
      </c>
      <c r="AV433" s="14" t="s">
        <v>104</v>
      </c>
      <c r="AW433" s="14" t="s">
        <v>42</v>
      </c>
      <c r="AX433" s="14" t="s">
        <v>79</v>
      </c>
      <c r="AY433" s="197" t="s">
        <v>142</v>
      </c>
    </row>
    <row r="434" spans="2:51" s="12" customFormat="1">
      <c r="B434" s="183"/>
      <c r="D434" s="177" t="s">
        <v>192</v>
      </c>
      <c r="E434" s="184" t="s">
        <v>22</v>
      </c>
      <c r="F434" s="185" t="s">
        <v>201</v>
      </c>
      <c r="H434" s="184" t="s">
        <v>22</v>
      </c>
      <c r="I434" s="186"/>
      <c r="L434" s="183"/>
      <c r="M434" s="187"/>
      <c r="T434" s="188"/>
      <c r="AT434" s="184" t="s">
        <v>192</v>
      </c>
      <c r="AU434" s="184" t="s">
        <v>90</v>
      </c>
      <c r="AV434" s="12" t="s">
        <v>24</v>
      </c>
      <c r="AW434" s="12" t="s">
        <v>42</v>
      </c>
      <c r="AX434" s="12" t="s">
        <v>79</v>
      </c>
      <c r="AY434" s="184" t="s">
        <v>142</v>
      </c>
    </row>
    <row r="435" spans="2:51" s="13" customFormat="1">
      <c r="B435" s="189"/>
      <c r="D435" s="177" t="s">
        <v>192</v>
      </c>
      <c r="E435" s="190" t="s">
        <v>22</v>
      </c>
      <c r="F435" s="191" t="s">
        <v>405</v>
      </c>
      <c r="H435" s="192">
        <v>38.86</v>
      </c>
      <c r="I435" s="193"/>
      <c r="L435" s="189"/>
      <c r="M435" s="194"/>
      <c r="T435" s="195"/>
      <c r="AT435" s="190" t="s">
        <v>192</v>
      </c>
      <c r="AU435" s="190" t="s">
        <v>90</v>
      </c>
      <c r="AV435" s="13" t="s">
        <v>90</v>
      </c>
      <c r="AW435" s="13" t="s">
        <v>42</v>
      </c>
      <c r="AX435" s="13" t="s">
        <v>79</v>
      </c>
      <c r="AY435" s="190" t="s">
        <v>142</v>
      </c>
    </row>
    <row r="436" spans="2:51" s="13" customFormat="1">
      <c r="B436" s="189"/>
      <c r="D436" s="177" t="s">
        <v>192</v>
      </c>
      <c r="E436" s="190" t="s">
        <v>22</v>
      </c>
      <c r="F436" s="191" t="s">
        <v>406</v>
      </c>
      <c r="H436" s="192">
        <v>26.39</v>
      </c>
      <c r="I436" s="193"/>
      <c r="L436" s="189"/>
      <c r="M436" s="194"/>
      <c r="T436" s="195"/>
      <c r="AT436" s="190" t="s">
        <v>192</v>
      </c>
      <c r="AU436" s="190" t="s">
        <v>90</v>
      </c>
      <c r="AV436" s="13" t="s">
        <v>90</v>
      </c>
      <c r="AW436" s="13" t="s">
        <v>42</v>
      </c>
      <c r="AX436" s="13" t="s">
        <v>79</v>
      </c>
      <c r="AY436" s="190" t="s">
        <v>142</v>
      </c>
    </row>
    <row r="437" spans="2:51" s="13" customFormat="1">
      <c r="B437" s="189"/>
      <c r="D437" s="177" t="s">
        <v>192</v>
      </c>
      <c r="E437" s="190" t="s">
        <v>22</v>
      </c>
      <c r="F437" s="191" t="s">
        <v>407</v>
      </c>
      <c r="H437" s="192">
        <v>13.05</v>
      </c>
      <c r="I437" s="193"/>
      <c r="L437" s="189"/>
      <c r="M437" s="194"/>
      <c r="T437" s="195"/>
      <c r="AT437" s="190" t="s">
        <v>192</v>
      </c>
      <c r="AU437" s="190" t="s">
        <v>90</v>
      </c>
      <c r="AV437" s="13" t="s">
        <v>90</v>
      </c>
      <c r="AW437" s="13" t="s">
        <v>42</v>
      </c>
      <c r="AX437" s="13" t="s">
        <v>79</v>
      </c>
      <c r="AY437" s="190" t="s">
        <v>142</v>
      </c>
    </row>
    <row r="438" spans="2:51" s="13" customFormat="1">
      <c r="B438" s="189"/>
      <c r="D438" s="177" t="s">
        <v>192</v>
      </c>
      <c r="E438" s="190" t="s">
        <v>22</v>
      </c>
      <c r="F438" s="191" t="s">
        <v>408</v>
      </c>
      <c r="H438" s="192">
        <v>45.53</v>
      </c>
      <c r="I438" s="193"/>
      <c r="L438" s="189"/>
      <c r="M438" s="194"/>
      <c r="T438" s="195"/>
      <c r="AT438" s="190" t="s">
        <v>192</v>
      </c>
      <c r="AU438" s="190" t="s">
        <v>90</v>
      </c>
      <c r="AV438" s="13" t="s">
        <v>90</v>
      </c>
      <c r="AW438" s="13" t="s">
        <v>42</v>
      </c>
      <c r="AX438" s="13" t="s">
        <v>79</v>
      </c>
      <c r="AY438" s="190" t="s">
        <v>142</v>
      </c>
    </row>
    <row r="439" spans="2:51" s="13" customFormat="1">
      <c r="B439" s="189"/>
      <c r="D439" s="177" t="s">
        <v>192</v>
      </c>
      <c r="E439" s="190" t="s">
        <v>22</v>
      </c>
      <c r="F439" s="191" t="s">
        <v>409</v>
      </c>
      <c r="H439" s="192">
        <v>25.81</v>
      </c>
      <c r="I439" s="193"/>
      <c r="L439" s="189"/>
      <c r="M439" s="194"/>
      <c r="T439" s="195"/>
      <c r="AT439" s="190" t="s">
        <v>192</v>
      </c>
      <c r="AU439" s="190" t="s">
        <v>90</v>
      </c>
      <c r="AV439" s="13" t="s">
        <v>90</v>
      </c>
      <c r="AW439" s="13" t="s">
        <v>42</v>
      </c>
      <c r="AX439" s="13" t="s">
        <v>79</v>
      </c>
      <c r="AY439" s="190" t="s">
        <v>142</v>
      </c>
    </row>
    <row r="440" spans="2:51" s="13" customFormat="1">
      <c r="B440" s="189"/>
      <c r="D440" s="177" t="s">
        <v>192</v>
      </c>
      <c r="E440" s="190" t="s">
        <v>22</v>
      </c>
      <c r="F440" s="191" t="s">
        <v>410</v>
      </c>
      <c r="H440" s="192">
        <v>48.14</v>
      </c>
      <c r="I440" s="193"/>
      <c r="L440" s="189"/>
      <c r="M440" s="194"/>
      <c r="T440" s="195"/>
      <c r="AT440" s="190" t="s">
        <v>192</v>
      </c>
      <c r="AU440" s="190" t="s">
        <v>90</v>
      </c>
      <c r="AV440" s="13" t="s">
        <v>90</v>
      </c>
      <c r="AW440" s="13" t="s">
        <v>42</v>
      </c>
      <c r="AX440" s="13" t="s">
        <v>79</v>
      </c>
      <c r="AY440" s="190" t="s">
        <v>142</v>
      </c>
    </row>
    <row r="441" spans="2:51" s="13" customFormat="1">
      <c r="B441" s="189"/>
      <c r="D441" s="177" t="s">
        <v>192</v>
      </c>
      <c r="E441" s="190" t="s">
        <v>22</v>
      </c>
      <c r="F441" s="191" t="s">
        <v>411</v>
      </c>
      <c r="H441" s="192">
        <v>45.24</v>
      </c>
      <c r="I441" s="193"/>
      <c r="L441" s="189"/>
      <c r="M441" s="194"/>
      <c r="T441" s="195"/>
      <c r="AT441" s="190" t="s">
        <v>192</v>
      </c>
      <c r="AU441" s="190" t="s">
        <v>90</v>
      </c>
      <c r="AV441" s="13" t="s">
        <v>90</v>
      </c>
      <c r="AW441" s="13" t="s">
        <v>42</v>
      </c>
      <c r="AX441" s="13" t="s">
        <v>79</v>
      </c>
      <c r="AY441" s="190" t="s">
        <v>142</v>
      </c>
    </row>
    <row r="442" spans="2:51" s="13" customFormat="1">
      <c r="B442" s="189"/>
      <c r="D442" s="177" t="s">
        <v>192</v>
      </c>
      <c r="E442" s="190" t="s">
        <v>22</v>
      </c>
      <c r="F442" s="191" t="s">
        <v>412</v>
      </c>
      <c r="H442" s="192">
        <v>48.43</v>
      </c>
      <c r="I442" s="193"/>
      <c r="L442" s="189"/>
      <c r="M442" s="194"/>
      <c r="T442" s="195"/>
      <c r="AT442" s="190" t="s">
        <v>192</v>
      </c>
      <c r="AU442" s="190" t="s">
        <v>90</v>
      </c>
      <c r="AV442" s="13" t="s">
        <v>90</v>
      </c>
      <c r="AW442" s="13" t="s">
        <v>42</v>
      </c>
      <c r="AX442" s="13" t="s">
        <v>79</v>
      </c>
      <c r="AY442" s="190" t="s">
        <v>142</v>
      </c>
    </row>
    <row r="443" spans="2:51" s="13" customFormat="1">
      <c r="B443" s="189"/>
      <c r="D443" s="177" t="s">
        <v>192</v>
      </c>
      <c r="E443" s="190" t="s">
        <v>22</v>
      </c>
      <c r="F443" s="191" t="s">
        <v>413</v>
      </c>
      <c r="H443" s="192">
        <v>44.37</v>
      </c>
      <c r="I443" s="193"/>
      <c r="L443" s="189"/>
      <c r="M443" s="194"/>
      <c r="T443" s="195"/>
      <c r="AT443" s="190" t="s">
        <v>192</v>
      </c>
      <c r="AU443" s="190" t="s">
        <v>90</v>
      </c>
      <c r="AV443" s="13" t="s">
        <v>90</v>
      </c>
      <c r="AW443" s="13" t="s">
        <v>42</v>
      </c>
      <c r="AX443" s="13" t="s">
        <v>79</v>
      </c>
      <c r="AY443" s="190" t="s">
        <v>142</v>
      </c>
    </row>
    <row r="444" spans="2:51" s="14" customFormat="1">
      <c r="B444" s="196"/>
      <c r="D444" s="177" t="s">
        <v>192</v>
      </c>
      <c r="E444" s="197" t="s">
        <v>22</v>
      </c>
      <c r="F444" s="198" t="s">
        <v>198</v>
      </c>
      <c r="H444" s="199">
        <v>335.82</v>
      </c>
      <c r="I444" s="200"/>
      <c r="L444" s="196"/>
      <c r="M444" s="201"/>
      <c r="T444" s="202"/>
      <c r="AT444" s="197" t="s">
        <v>192</v>
      </c>
      <c r="AU444" s="197" t="s">
        <v>90</v>
      </c>
      <c r="AV444" s="14" t="s">
        <v>104</v>
      </c>
      <c r="AW444" s="14" t="s">
        <v>42</v>
      </c>
      <c r="AX444" s="14" t="s">
        <v>79</v>
      </c>
      <c r="AY444" s="197" t="s">
        <v>142</v>
      </c>
    </row>
    <row r="445" spans="2:51" s="12" customFormat="1">
      <c r="B445" s="183"/>
      <c r="D445" s="177" t="s">
        <v>192</v>
      </c>
      <c r="E445" s="184" t="s">
        <v>22</v>
      </c>
      <c r="F445" s="185" t="s">
        <v>414</v>
      </c>
      <c r="H445" s="184" t="s">
        <v>22</v>
      </c>
      <c r="I445" s="186"/>
      <c r="L445" s="183"/>
      <c r="M445" s="187"/>
      <c r="T445" s="188"/>
      <c r="AT445" s="184" t="s">
        <v>192</v>
      </c>
      <c r="AU445" s="184" t="s">
        <v>90</v>
      </c>
      <c r="AV445" s="12" t="s">
        <v>24</v>
      </c>
      <c r="AW445" s="12" t="s">
        <v>42</v>
      </c>
      <c r="AX445" s="12" t="s">
        <v>79</v>
      </c>
      <c r="AY445" s="184" t="s">
        <v>142</v>
      </c>
    </row>
    <row r="446" spans="2:51" s="13" customFormat="1">
      <c r="B446" s="189"/>
      <c r="D446" s="177" t="s">
        <v>192</v>
      </c>
      <c r="E446" s="190" t="s">
        <v>22</v>
      </c>
      <c r="F446" s="191" t="s">
        <v>415</v>
      </c>
      <c r="H446" s="192">
        <v>-157.18</v>
      </c>
      <c r="I446" s="193"/>
      <c r="L446" s="189"/>
      <c r="M446" s="194"/>
      <c r="T446" s="195"/>
      <c r="AT446" s="190" t="s">
        <v>192</v>
      </c>
      <c r="AU446" s="190" t="s">
        <v>90</v>
      </c>
      <c r="AV446" s="13" t="s">
        <v>90</v>
      </c>
      <c r="AW446" s="13" t="s">
        <v>42</v>
      </c>
      <c r="AX446" s="13" t="s">
        <v>79</v>
      </c>
      <c r="AY446" s="190" t="s">
        <v>142</v>
      </c>
    </row>
    <row r="447" spans="2:51" s="14" customFormat="1">
      <c r="B447" s="196"/>
      <c r="D447" s="177" t="s">
        <v>192</v>
      </c>
      <c r="E447" s="197" t="s">
        <v>22</v>
      </c>
      <c r="F447" s="198" t="s">
        <v>198</v>
      </c>
      <c r="H447" s="199">
        <v>-157.18</v>
      </c>
      <c r="I447" s="200"/>
      <c r="L447" s="196"/>
      <c r="M447" s="201"/>
      <c r="T447" s="202"/>
      <c r="AT447" s="197" t="s">
        <v>192</v>
      </c>
      <c r="AU447" s="197" t="s">
        <v>90</v>
      </c>
      <c r="AV447" s="14" t="s">
        <v>104</v>
      </c>
      <c r="AW447" s="14" t="s">
        <v>42</v>
      </c>
      <c r="AX447" s="14" t="s">
        <v>79</v>
      </c>
      <c r="AY447" s="197" t="s">
        <v>142</v>
      </c>
    </row>
    <row r="448" spans="2:51" s="15" customFormat="1">
      <c r="B448" s="203"/>
      <c r="D448" s="177" t="s">
        <v>192</v>
      </c>
      <c r="E448" s="204" t="s">
        <v>22</v>
      </c>
      <c r="F448" s="205" t="s">
        <v>202</v>
      </c>
      <c r="H448" s="206">
        <v>1171.424</v>
      </c>
      <c r="I448" s="207"/>
      <c r="L448" s="203"/>
      <c r="M448" s="208"/>
      <c r="T448" s="209"/>
      <c r="AT448" s="204" t="s">
        <v>192</v>
      </c>
      <c r="AU448" s="204" t="s">
        <v>90</v>
      </c>
      <c r="AV448" s="15" t="s">
        <v>188</v>
      </c>
      <c r="AW448" s="15" t="s">
        <v>42</v>
      </c>
      <c r="AX448" s="15" t="s">
        <v>24</v>
      </c>
      <c r="AY448" s="204" t="s">
        <v>142</v>
      </c>
    </row>
    <row r="449" spans="2:65" s="1" customFormat="1" ht="25.5" customHeight="1">
      <c r="B449" s="40"/>
      <c r="C449" s="165" t="s">
        <v>9</v>
      </c>
      <c r="D449" s="165" t="s">
        <v>145</v>
      </c>
      <c r="E449" s="166" t="s">
        <v>416</v>
      </c>
      <c r="F449" s="167" t="s">
        <v>417</v>
      </c>
      <c r="G449" s="168" t="s">
        <v>229</v>
      </c>
      <c r="H449" s="169">
        <v>318.27699999999999</v>
      </c>
      <c r="I449" s="170">
        <v>198</v>
      </c>
      <c r="J449" s="171">
        <f>ROUND(I449*H449,2)</f>
        <v>63018.85</v>
      </c>
      <c r="K449" s="167" t="s">
        <v>149</v>
      </c>
      <c r="L449" s="40"/>
      <c r="M449" s="172" t="s">
        <v>22</v>
      </c>
      <c r="N449" s="173" t="s">
        <v>51</v>
      </c>
      <c r="P449" s="174">
        <f>O449*H449</f>
        <v>0</v>
      </c>
      <c r="Q449" s="174">
        <v>1.54E-2</v>
      </c>
      <c r="R449" s="174">
        <f>Q449*H449</f>
        <v>4.9014657999999995</v>
      </c>
      <c r="S449" s="174">
        <v>0</v>
      </c>
      <c r="T449" s="175">
        <f>S449*H449</f>
        <v>0</v>
      </c>
      <c r="AR449" s="24" t="s">
        <v>188</v>
      </c>
      <c r="AT449" s="24" t="s">
        <v>145</v>
      </c>
      <c r="AU449" s="24" t="s">
        <v>90</v>
      </c>
      <c r="AY449" s="24" t="s">
        <v>142</v>
      </c>
      <c r="BE449" s="176">
        <f>IF(N449="základní",J449,0)</f>
        <v>0</v>
      </c>
      <c r="BF449" s="176">
        <f>IF(N449="snížená",J449,0)</f>
        <v>63018.85</v>
      </c>
      <c r="BG449" s="176">
        <f>IF(N449="zákl. přenesená",J449,0)</f>
        <v>0</v>
      </c>
      <c r="BH449" s="176">
        <f>IF(N449="sníž. přenesená",J449,0)</f>
        <v>0</v>
      </c>
      <c r="BI449" s="176">
        <f>IF(N449="nulová",J449,0)</f>
        <v>0</v>
      </c>
      <c r="BJ449" s="24" t="s">
        <v>90</v>
      </c>
      <c r="BK449" s="176">
        <f>ROUND(I449*H449,2)</f>
        <v>63018.85</v>
      </c>
      <c r="BL449" s="24" t="s">
        <v>188</v>
      </c>
      <c r="BM449" s="24" t="s">
        <v>418</v>
      </c>
    </row>
    <row r="450" spans="2:65" s="1" customFormat="1" ht="57">
      <c r="B450" s="40"/>
      <c r="D450" s="177" t="s">
        <v>190</v>
      </c>
      <c r="F450" s="178" t="s">
        <v>419</v>
      </c>
      <c r="I450" s="106"/>
      <c r="L450" s="40"/>
      <c r="M450" s="182"/>
      <c r="T450" s="65"/>
      <c r="AT450" s="24" t="s">
        <v>190</v>
      </c>
      <c r="AU450" s="24" t="s">
        <v>90</v>
      </c>
    </row>
    <row r="451" spans="2:65" s="12" customFormat="1">
      <c r="B451" s="183"/>
      <c r="D451" s="177" t="s">
        <v>192</v>
      </c>
      <c r="E451" s="184" t="s">
        <v>22</v>
      </c>
      <c r="F451" s="185" t="s">
        <v>193</v>
      </c>
      <c r="H451" s="184" t="s">
        <v>22</v>
      </c>
      <c r="I451" s="186"/>
      <c r="L451" s="183"/>
      <c r="M451" s="187"/>
      <c r="T451" s="188"/>
      <c r="AT451" s="184" t="s">
        <v>192</v>
      </c>
      <c r="AU451" s="184" t="s">
        <v>90</v>
      </c>
      <c r="AV451" s="12" t="s">
        <v>24</v>
      </c>
      <c r="AW451" s="12" t="s">
        <v>42</v>
      </c>
      <c r="AX451" s="12" t="s">
        <v>79</v>
      </c>
      <c r="AY451" s="184" t="s">
        <v>142</v>
      </c>
    </row>
    <row r="452" spans="2:65" s="12" customFormat="1">
      <c r="B452" s="183"/>
      <c r="D452" s="177" t="s">
        <v>192</v>
      </c>
      <c r="E452" s="184" t="s">
        <v>22</v>
      </c>
      <c r="F452" s="185" t="s">
        <v>420</v>
      </c>
      <c r="H452" s="184" t="s">
        <v>22</v>
      </c>
      <c r="I452" s="186"/>
      <c r="L452" s="183"/>
      <c r="M452" s="187"/>
      <c r="T452" s="188"/>
      <c r="AT452" s="184" t="s">
        <v>192</v>
      </c>
      <c r="AU452" s="184" t="s">
        <v>90</v>
      </c>
      <c r="AV452" s="12" t="s">
        <v>24</v>
      </c>
      <c r="AW452" s="12" t="s">
        <v>42</v>
      </c>
      <c r="AX452" s="12" t="s">
        <v>79</v>
      </c>
      <c r="AY452" s="184" t="s">
        <v>142</v>
      </c>
    </row>
    <row r="453" spans="2:65" s="12" customFormat="1">
      <c r="B453" s="183"/>
      <c r="D453" s="177" t="s">
        <v>192</v>
      </c>
      <c r="E453" s="184" t="s">
        <v>22</v>
      </c>
      <c r="F453" s="185" t="s">
        <v>194</v>
      </c>
      <c r="H453" s="184" t="s">
        <v>22</v>
      </c>
      <c r="I453" s="186"/>
      <c r="L453" s="183"/>
      <c r="M453" s="187"/>
      <c r="T453" s="188"/>
      <c r="AT453" s="184" t="s">
        <v>192</v>
      </c>
      <c r="AU453" s="184" t="s">
        <v>90</v>
      </c>
      <c r="AV453" s="12" t="s">
        <v>24</v>
      </c>
      <c r="AW453" s="12" t="s">
        <v>42</v>
      </c>
      <c r="AX453" s="12" t="s">
        <v>79</v>
      </c>
      <c r="AY453" s="184" t="s">
        <v>142</v>
      </c>
    </row>
    <row r="454" spans="2:65" s="13" customFormat="1">
      <c r="B454" s="189"/>
      <c r="D454" s="177" t="s">
        <v>192</v>
      </c>
      <c r="E454" s="190" t="s">
        <v>22</v>
      </c>
      <c r="F454" s="191" t="s">
        <v>421</v>
      </c>
      <c r="H454" s="192">
        <v>84.6</v>
      </c>
      <c r="I454" s="193"/>
      <c r="L454" s="189"/>
      <c r="M454" s="194"/>
      <c r="T454" s="195"/>
      <c r="AT454" s="190" t="s">
        <v>192</v>
      </c>
      <c r="AU454" s="190" t="s">
        <v>90</v>
      </c>
      <c r="AV454" s="13" t="s">
        <v>90</v>
      </c>
      <c r="AW454" s="13" t="s">
        <v>42</v>
      </c>
      <c r="AX454" s="13" t="s">
        <v>79</v>
      </c>
      <c r="AY454" s="190" t="s">
        <v>142</v>
      </c>
    </row>
    <row r="455" spans="2:65" s="14" customFormat="1">
      <c r="B455" s="196"/>
      <c r="D455" s="177" t="s">
        <v>192</v>
      </c>
      <c r="E455" s="197" t="s">
        <v>22</v>
      </c>
      <c r="F455" s="198" t="s">
        <v>198</v>
      </c>
      <c r="H455" s="199">
        <v>84.6</v>
      </c>
      <c r="I455" s="200"/>
      <c r="L455" s="196"/>
      <c r="M455" s="201"/>
      <c r="T455" s="202"/>
      <c r="AT455" s="197" t="s">
        <v>192</v>
      </c>
      <c r="AU455" s="197" t="s">
        <v>90</v>
      </c>
      <c r="AV455" s="14" t="s">
        <v>104</v>
      </c>
      <c r="AW455" s="14" t="s">
        <v>42</v>
      </c>
      <c r="AX455" s="14" t="s">
        <v>79</v>
      </c>
      <c r="AY455" s="197" t="s">
        <v>142</v>
      </c>
    </row>
    <row r="456" spans="2:65" s="12" customFormat="1">
      <c r="B456" s="183"/>
      <c r="D456" s="177" t="s">
        <v>192</v>
      </c>
      <c r="E456" s="184" t="s">
        <v>22</v>
      </c>
      <c r="F456" s="185" t="s">
        <v>199</v>
      </c>
      <c r="H456" s="184" t="s">
        <v>22</v>
      </c>
      <c r="I456" s="186"/>
      <c r="L456" s="183"/>
      <c r="M456" s="187"/>
      <c r="T456" s="188"/>
      <c r="AT456" s="184" t="s">
        <v>192</v>
      </c>
      <c r="AU456" s="184" t="s">
        <v>90</v>
      </c>
      <c r="AV456" s="12" t="s">
        <v>24</v>
      </c>
      <c r="AW456" s="12" t="s">
        <v>42</v>
      </c>
      <c r="AX456" s="12" t="s">
        <v>79</v>
      </c>
      <c r="AY456" s="184" t="s">
        <v>142</v>
      </c>
    </row>
    <row r="457" spans="2:65" s="13" customFormat="1">
      <c r="B457" s="189"/>
      <c r="D457" s="177" t="s">
        <v>192</v>
      </c>
      <c r="E457" s="190" t="s">
        <v>22</v>
      </c>
      <c r="F457" s="191" t="s">
        <v>421</v>
      </c>
      <c r="H457" s="192">
        <v>84.6</v>
      </c>
      <c r="I457" s="193"/>
      <c r="L457" s="189"/>
      <c r="M457" s="194"/>
      <c r="T457" s="195"/>
      <c r="AT457" s="190" t="s">
        <v>192</v>
      </c>
      <c r="AU457" s="190" t="s">
        <v>90</v>
      </c>
      <c r="AV457" s="13" t="s">
        <v>90</v>
      </c>
      <c r="AW457" s="13" t="s">
        <v>42</v>
      </c>
      <c r="AX457" s="13" t="s">
        <v>79</v>
      </c>
      <c r="AY457" s="190" t="s">
        <v>142</v>
      </c>
    </row>
    <row r="458" spans="2:65" s="14" customFormat="1">
      <c r="B458" s="196"/>
      <c r="D458" s="177" t="s">
        <v>192</v>
      </c>
      <c r="E458" s="197" t="s">
        <v>22</v>
      </c>
      <c r="F458" s="198" t="s">
        <v>198</v>
      </c>
      <c r="H458" s="199">
        <v>84.6</v>
      </c>
      <c r="I458" s="200"/>
      <c r="L458" s="196"/>
      <c r="M458" s="201"/>
      <c r="T458" s="202"/>
      <c r="AT458" s="197" t="s">
        <v>192</v>
      </c>
      <c r="AU458" s="197" t="s">
        <v>90</v>
      </c>
      <c r="AV458" s="14" t="s">
        <v>104</v>
      </c>
      <c r="AW458" s="14" t="s">
        <v>42</v>
      </c>
      <c r="AX458" s="14" t="s">
        <v>79</v>
      </c>
      <c r="AY458" s="197" t="s">
        <v>142</v>
      </c>
    </row>
    <row r="459" spans="2:65" s="12" customFormat="1">
      <c r="B459" s="183"/>
      <c r="D459" s="177" t="s">
        <v>192</v>
      </c>
      <c r="E459" s="184" t="s">
        <v>22</v>
      </c>
      <c r="F459" s="185" t="s">
        <v>200</v>
      </c>
      <c r="H459" s="184" t="s">
        <v>22</v>
      </c>
      <c r="I459" s="186"/>
      <c r="L459" s="183"/>
      <c r="M459" s="187"/>
      <c r="T459" s="188"/>
      <c r="AT459" s="184" t="s">
        <v>192</v>
      </c>
      <c r="AU459" s="184" t="s">
        <v>90</v>
      </c>
      <c r="AV459" s="12" t="s">
        <v>24</v>
      </c>
      <c r="AW459" s="12" t="s">
        <v>42</v>
      </c>
      <c r="AX459" s="12" t="s">
        <v>79</v>
      </c>
      <c r="AY459" s="184" t="s">
        <v>142</v>
      </c>
    </row>
    <row r="460" spans="2:65" s="13" customFormat="1">
      <c r="B460" s="189"/>
      <c r="D460" s="177" t="s">
        <v>192</v>
      </c>
      <c r="E460" s="190" t="s">
        <v>22</v>
      </c>
      <c r="F460" s="191" t="s">
        <v>421</v>
      </c>
      <c r="H460" s="192">
        <v>84.6</v>
      </c>
      <c r="I460" s="193"/>
      <c r="L460" s="189"/>
      <c r="M460" s="194"/>
      <c r="T460" s="195"/>
      <c r="AT460" s="190" t="s">
        <v>192</v>
      </c>
      <c r="AU460" s="190" t="s">
        <v>90</v>
      </c>
      <c r="AV460" s="13" t="s">
        <v>90</v>
      </c>
      <c r="AW460" s="13" t="s">
        <v>42</v>
      </c>
      <c r="AX460" s="13" t="s">
        <v>79</v>
      </c>
      <c r="AY460" s="190" t="s">
        <v>142</v>
      </c>
    </row>
    <row r="461" spans="2:65" s="14" customFormat="1">
      <c r="B461" s="196"/>
      <c r="D461" s="177" t="s">
        <v>192</v>
      </c>
      <c r="E461" s="197" t="s">
        <v>22</v>
      </c>
      <c r="F461" s="198" t="s">
        <v>198</v>
      </c>
      <c r="H461" s="199">
        <v>84.6</v>
      </c>
      <c r="I461" s="200"/>
      <c r="L461" s="196"/>
      <c r="M461" s="201"/>
      <c r="T461" s="202"/>
      <c r="AT461" s="197" t="s">
        <v>192</v>
      </c>
      <c r="AU461" s="197" t="s">
        <v>90</v>
      </c>
      <c r="AV461" s="14" t="s">
        <v>104</v>
      </c>
      <c r="AW461" s="14" t="s">
        <v>42</v>
      </c>
      <c r="AX461" s="14" t="s">
        <v>79</v>
      </c>
      <c r="AY461" s="197" t="s">
        <v>142</v>
      </c>
    </row>
    <row r="462" spans="2:65" s="12" customFormat="1">
      <c r="B462" s="183"/>
      <c r="D462" s="177" t="s">
        <v>192</v>
      </c>
      <c r="E462" s="184" t="s">
        <v>22</v>
      </c>
      <c r="F462" s="185" t="s">
        <v>201</v>
      </c>
      <c r="H462" s="184" t="s">
        <v>22</v>
      </c>
      <c r="I462" s="186"/>
      <c r="L462" s="183"/>
      <c r="M462" s="187"/>
      <c r="T462" s="188"/>
      <c r="AT462" s="184" t="s">
        <v>192</v>
      </c>
      <c r="AU462" s="184" t="s">
        <v>90</v>
      </c>
      <c r="AV462" s="12" t="s">
        <v>24</v>
      </c>
      <c r="AW462" s="12" t="s">
        <v>42</v>
      </c>
      <c r="AX462" s="12" t="s">
        <v>79</v>
      </c>
      <c r="AY462" s="184" t="s">
        <v>142</v>
      </c>
    </row>
    <row r="463" spans="2:65" s="13" customFormat="1">
      <c r="B463" s="189"/>
      <c r="D463" s="177" t="s">
        <v>192</v>
      </c>
      <c r="E463" s="190" t="s">
        <v>22</v>
      </c>
      <c r="F463" s="191" t="s">
        <v>422</v>
      </c>
      <c r="H463" s="192">
        <v>42.34</v>
      </c>
      <c r="I463" s="193"/>
      <c r="L463" s="189"/>
      <c r="M463" s="194"/>
      <c r="T463" s="195"/>
      <c r="AT463" s="190" t="s">
        <v>192</v>
      </c>
      <c r="AU463" s="190" t="s">
        <v>90</v>
      </c>
      <c r="AV463" s="13" t="s">
        <v>90</v>
      </c>
      <c r="AW463" s="13" t="s">
        <v>42</v>
      </c>
      <c r="AX463" s="13" t="s">
        <v>79</v>
      </c>
      <c r="AY463" s="190" t="s">
        <v>142</v>
      </c>
    </row>
    <row r="464" spans="2:65" s="14" customFormat="1">
      <c r="B464" s="196"/>
      <c r="D464" s="177" t="s">
        <v>192</v>
      </c>
      <c r="E464" s="197" t="s">
        <v>22</v>
      </c>
      <c r="F464" s="198" t="s">
        <v>198</v>
      </c>
      <c r="H464" s="199">
        <v>42.34</v>
      </c>
      <c r="I464" s="200"/>
      <c r="L464" s="196"/>
      <c r="M464" s="201"/>
      <c r="T464" s="202"/>
      <c r="AT464" s="197" t="s">
        <v>192</v>
      </c>
      <c r="AU464" s="197" t="s">
        <v>90</v>
      </c>
      <c r="AV464" s="14" t="s">
        <v>104</v>
      </c>
      <c r="AW464" s="14" t="s">
        <v>42</v>
      </c>
      <c r="AX464" s="14" t="s">
        <v>79</v>
      </c>
      <c r="AY464" s="197" t="s">
        <v>142</v>
      </c>
    </row>
    <row r="465" spans="2:51" s="12" customFormat="1">
      <c r="B465" s="183"/>
      <c r="D465" s="177" t="s">
        <v>192</v>
      </c>
      <c r="E465" s="184" t="s">
        <v>22</v>
      </c>
      <c r="F465" s="185" t="s">
        <v>423</v>
      </c>
      <c r="H465" s="184" t="s">
        <v>22</v>
      </c>
      <c r="I465" s="186"/>
      <c r="L465" s="183"/>
      <c r="M465" s="187"/>
      <c r="T465" s="188"/>
      <c r="AT465" s="184" t="s">
        <v>192</v>
      </c>
      <c r="AU465" s="184" t="s">
        <v>90</v>
      </c>
      <c r="AV465" s="12" t="s">
        <v>24</v>
      </c>
      <c r="AW465" s="12" t="s">
        <v>42</v>
      </c>
      <c r="AX465" s="12" t="s">
        <v>79</v>
      </c>
      <c r="AY465" s="184" t="s">
        <v>142</v>
      </c>
    </row>
    <row r="466" spans="2:51" s="12" customFormat="1">
      <c r="B466" s="183"/>
      <c r="D466" s="177" t="s">
        <v>192</v>
      </c>
      <c r="E466" s="184" t="s">
        <v>22</v>
      </c>
      <c r="F466" s="185" t="s">
        <v>194</v>
      </c>
      <c r="H466" s="184" t="s">
        <v>22</v>
      </c>
      <c r="I466" s="186"/>
      <c r="L466" s="183"/>
      <c r="M466" s="187"/>
      <c r="T466" s="188"/>
      <c r="AT466" s="184" t="s">
        <v>192</v>
      </c>
      <c r="AU466" s="184" t="s">
        <v>90</v>
      </c>
      <c r="AV466" s="12" t="s">
        <v>24</v>
      </c>
      <c r="AW466" s="12" t="s">
        <v>42</v>
      </c>
      <c r="AX466" s="12" t="s">
        <v>79</v>
      </c>
      <c r="AY466" s="184" t="s">
        <v>142</v>
      </c>
    </row>
    <row r="467" spans="2:51" s="13" customFormat="1">
      <c r="B467" s="189"/>
      <c r="D467" s="177" t="s">
        <v>192</v>
      </c>
      <c r="E467" s="190" t="s">
        <v>22</v>
      </c>
      <c r="F467" s="191" t="s">
        <v>424</v>
      </c>
      <c r="H467" s="192">
        <v>1.76</v>
      </c>
      <c r="I467" s="193"/>
      <c r="L467" s="189"/>
      <c r="M467" s="194"/>
      <c r="T467" s="195"/>
      <c r="AT467" s="190" t="s">
        <v>192</v>
      </c>
      <c r="AU467" s="190" t="s">
        <v>90</v>
      </c>
      <c r="AV467" s="13" t="s">
        <v>90</v>
      </c>
      <c r="AW467" s="13" t="s">
        <v>42</v>
      </c>
      <c r="AX467" s="13" t="s">
        <v>79</v>
      </c>
      <c r="AY467" s="190" t="s">
        <v>142</v>
      </c>
    </row>
    <row r="468" spans="2:51" s="13" customFormat="1">
      <c r="B468" s="189"/>
      <c r="D468" s="177" t="s">
        <v>192</v>
      </c>
      <c r="E468" s="190" t="s">
        <v>22</v>
      </c>
      <c r="F468" s="191" t="s">
        <v>425</v>
      </c>
      <c r="H468" s="192">
        <v>1.22</v>
      </c>
      <c r="I468" s="193"/>
      <c r="L468" s="189"/>
      <c r="M468" s="194"/>
      <c r="T468" s="195"/>
      <c r="AT468" s="190" t="s">
        <v>192</v>
      </c>
      <c r="AU468" s="190" t="s">
        <v>90</v>
      </c>
      <c r="AV468" s="13" t="s">
        <v>90</v>
      </c>
      <c r="AW468" s="13" t="s">
        <v>42</v>
      </c>
      <c r="AX468" s="13" t="s">
        <v>79</v>
      </c>
      <c r="AY468" s="190" t="s">
        <v>142</v>
      </c>
    </row>
    <row r="469" spans="2:51" s="13" customFormat="1">
      <c r="B469" s="189"/>
      <c r="D469" s="177" t="s">
        <v>192</v>
      </c>
      <c r="E469" s="190" t="s">
        <v>22</v>
      </c>
      <c r="F469" s="191" t="s">
        <v>426</v>
      </c>
      <c r="H469" s="192">
        <v>1.22</v>
      </c>
      <c r="I469" s="193"/>
      <c r="L469" s="189"/>
      <c r="M469" s="194"/>
      <c r="T469" s="195"/>
      <c r="AT469" s="190" t="s">
        <v>192</v>
      </c>
      <c r="AU469" s="190" t="s">
        <v>90</v>
      </c>
      <c r="AV469" s="13" t="s">
        <v>90</v>
      </c>
      <c r="AW469" s="13" t="s">
        <v>42</v>
      </c>
      <c r="AX469" s="13" t="s">
        <v>79</v>
      </c>
      <c r="AY469" s="190" t="s">
        <v>142</v>
      </c>
    </row>
    <row r="470" spans="2:51" s="13" customFormat="1">
      <c r="B470" s="189"/>
      <c r="D470" s="177" t="s">
        <v>192</v>
      </c>
      <c r="E470" s="190" t="s">
        <v>22</v>
      </c>
      <c r="F470" s="191" t="s">
        <v>427</v>
      </c>
      <c r="H470" s="192">
        <v>1.76</v>
      </c>
      <c r="I470" s="193"/>
      <c r="L470" s="189"/>
      <c r="M470" s="194"/>
      <c r="T470" s="195"/>
      <c r="AT470" s="190" t="s">
        <v>192</v>
      </c>
      <c r="AU470" s="190" t="s">
        <v>90</v>
      </c>
      <c r="AV470" s="13" t="s">
        <v>90</v>
      </c>
      <c r="AW470" s="13" t="s">
        <v>42</v>
      </c>
      <c r="AX470" s="13" t="s">
        <v>79</v>
      </c>
      <c r="AY470" s="190" t="s">
        <v>142</v>
      </c>
    </row>
    <row r="471" spans="2:51" s="13" customFormat="1">
      <c r="B471" s="189"/>
      <c r="D471" s="177" t="s">
        <v>192</v>
      </c>
      <c r="E471" s="190" t="s">
        <v>22</v>
      </c>
      <c r="F471" s="191" t="s">
        <v>428</v>
      </c>
      <c r="H471" s="192">
        <v>1.417</v>
      </c>
      <c r="I471" s="193"/>
      <c r="L471" s="189"/>
      <c r="M471" s="194"/>
      <c r="T471" s="195"/>
      <c r="AT471" s="190" t="s">
        <v>192</v>
      </c>
      <c r="AU471" s="190" t="s">
        <v>90</v>
      </c>
      <c r="AV471" s="13" t="s">
        <v>90</v>
      </c>
      <c r="AW471" s="13" t="s">
        <v>42</v>
      </c>
      <c r="AX471" s="13" t="s">
        <v>79</v>
      </c>
      <c r="AY471" s="190" t="s">
        <v>142</v>
      </c>
    </row>
    <row r="472" spans="2:51" s="14" customFormat="1">
      <c r="B472" s="196"/>
      <c r="D472" s="177" t="s">
        <v>192</v>
      </c>
      <c r="E472" s="197" t="s">
        <v>22</v>
      </c>
      <c r="F472" s="198" t="s">
        <v>198</v>
      </c>
      <c r="H472" s="199">
        <v>7.3769999999999998</v>
      </c>
      <c r="I472" s="200"/>
      <c r="L472" s="196"/>
      <c r="M472" s="201"/>
      <c r="T472" s="202"/>
      <c r="AT472" s="197" t="s">
        <v>192</v>
      </c>
      <c r="AU472" s="197" t="s">
        <v>90</v>
      </c>
      <c r="AV472" s="14" t="s">
        <v>104</v>
      </c>
      <c r="AW472" s="14" t="s">
        <v>42</v>
      </c>
      <c r="AX472" s="14" t="s">
        <v>79</v>
      </c>
      <c r="AY472" s="197" t="s">
        <v>142</v>
      </c>
    </row>
    <row r="473" spans="2:51" s="12" customFormat="1">
      <c r="B473" s="183"/>
      <c r="D473" s="177" t="s">
        <v>192</v>
      </c>
      <c r="E473" s="184" t="s">
        <v>22</v>
      </c>
      <c r="F473" s="185" t="s">
        <v>199</v>
      </c>
      <c r="H473" s="184" t="s">
        <v>22</v>
      </c>
      <c r="I473" s="186"/>
      <c r="L473" s="183"/>
      <c r="M473" s="187"/>
      <c r="T473" s="188"/>
      <c r="AT473" s="184" t="s">
        <v>192</v>
      </c>
      <c r="AU473" s="184" t="s">
        <v>90</v>
      </c>
      <c r="AV473" s="12" t="s">
        <v>24</v>
      </c>
      <c r="AW473" s="12" t="s">
        <v>42</v>
      </c>
      <c r="AX473" s="12" t="s">
        <v>79</v>
      </c>
      <c r="AY473" s="184" t="s">
        <v>142</v>
      </c>
    </row>
    <row r="474" spans="2:51" s="13" customFormat="1">
      <c r="B474" s="189"/>
      <c r="D474" s="177" t="s">
        <v>192</v>
      </c>
      <c r="E474" s="190" t="s">
        <v>22</v>
      </c>
      <c r="F474" s="191" t="s">
        <v>429</v>
      </c>
      <c r="H474" s="192">
        <v>1.76</v>
      </c>
      <c r="I474" s="193"/>
      <c r="L474" s="189"/>
      <c r="M474" s="194"/>
      <c r="T474" s="195"/>
      <c r="AT474" s="190" t="s">
        <v>192</v>
      </c>
      <c r="AU474" s="190" t="s">
        <v>90</v>
      </c>
      <c r="AV474" s="13" t="s">
        <v>90</v>
      </c>
      <c r="AW474" s="13" t="s">
        <v>42</v>
      </c>
      <c r="AX474" s="13" t="s">
        <v>79</v>
      </c>
      <c r="AY474" s="190" t="s">
        <v>142</v>
      </c>
    </row>
    <row r="475" spans="2:51" s="13" customFormat="1">
      <c r="B475" s="189"/>
      <c r="D475" s="177" t="s">
        <v>192</v>
      </c>
      <c r="E475" s="190" t="s">
        <v>22</v>
      </c>
      <c r="F475" s="191" t="s">
        <v>430</v>
      </c>
      <c r="H475" s="192">
        <v>1.76</v>
      </c>
      <c r="I475" s="193"/>
      <c r="L475" s="189"/>
      <c r="M475" s="194"/>
      <c r="T475" s="195"/>
      <c r="AT475" s="190" t="s">
        <v>192</v>
      </c>
      <c r="AU475" s="190" t="s">
        <v>90</v>
      </c>
      <c r="AV475" s="13" t="s">
        <v>90</v>
      </c>
      <c r="AW475" s="13" t="s">
        <v>42</v>
      </c>
      <c r="AX475" s="13" t="s">
        <v>79</v>
      </c>
      <c r="AY475" s="190" t="s">
        <v>142</v>
      </c>
    </row>
    <row r="476" spans="2:51" s="14" customFormat="1">
      <c r="B476" s="196"/>
      <c r="D476" s="177" t="s">
        <v>192</v>
      </c>
      <c r="E476" s="197" t="s">
        <v>22</v>
      </c>
      <c r="F476" s="198" t="s">
        <v>198</v>
      </c>
      <c r="H476" s="199">
        <v>3.52</v>
      </c>
      <c r="I476" s="200"/>
      <c r="L476" s="196"/>
      <c r="M476" s="201"/>
      <c r="T476" s="202"/>
      <c r="AT476" s="197" t="s">
        <v>192</v>
      </c>
      <c r="AU476" s="197" t="s">
        <v>90</v>
      </c>
      <c r="AV476" s="14" t="s">
        <v>104</v>
      </c>
      <c r="AW476" s="14" t="s">
        <v>42</v>
      </c>
      <c r="AX476" s="14" t="s">
        <v>79</v>
      </c>
      <c r="AY476" s="197" t="s">
        <v>142</v>
      </c>
    </row>
    <row r="477" spans="2:51" s="12" customFormat="1">
      <c r="B477" s="183"/>
      <c r="D477" s="177" t="s">
        <v>192</v>
      </c>
      <c r="E477" s="184" t="s">
        <v>22</v>
      </c>
      <c r="F477" s="185" t="s">
        <v>200</v>
      </c>
      <c r="H477" s="184" t="s">
        <v>22</v>
      </c>
      <c r="I477" s="186"/>
      <c r="L477" s="183"/>
      <c r="M477" s="187"/>
      <c r="T477" s="188"/>
      <c r="AT477" s="184" t="s">
        <v>192</v>
      </c>
      <c r="AU477" s="184" t="s">
        <v>90</v>
      </c>
      <c r="AV477" s="12" t="s">
        <v>24</v>
      </c>
      <c r="AW477" s="12" t="s">
        <v>42</v>
      </c>
      <c r="AX477" s="12" t="s">
        <v>79</v>
      </c>
      <c r="AY477" s="184" t="s">
        <v>142</v>
      </c>
    </row>
    <row r="478" spans="2:51" s="13" customFormat="1">
      <c r="B478" s="189"/>
      <c r="D478" s="177" t="s">
        <v>192</v>
      </c>
      <c r="E478" s="190" t="s">
        <v>22</v>
      </c>
      <c r="F478" s="191" t="s">
        <v>431</v>
      </c>
      <c r="H478" s="192">
        <v>1.76</v>
      </c>
      <c r="I478" s="193"/>
      <c r="L478" s="189"/>
      <c r="M478" s="194"/>
      <c r="T478" s="195"/>
      <c r="AT478" s="190" t="s">
        <v>192</v>
      </c>
      <c r="AU478" s="190" t="s">
        <v>90</v>
      </c>
      <c r="AV478" s="13" t="s">
        <v>90</v>
      </c>
      <c r="AW478" s="13" t="s">
        <v>42</v>
      </c>
      <c r="AX478" s="13" t="s">
        <v>79</v>
      </c>
      <c r="AY478" s="190" t="s">
        <v>142</v>
      </c>
    </row>
    <row r="479" spans="2:51" s="13" customFormat="1">
      <c r="B479" s="189"/>
      <c r="D479" s="177" t="s">
        <v>192</v>
      </c>
      <c r="E479" s="190" t="s">
        <v>22</v>
      </c>
      <c r="F479" s="191" t="s">
        <v>432</v>
      </c>
      <c r="H479" s="192">
        <v>1.76</v>
      </c>
      <c r="I479" s="193"/>
      <c r="L479" s="189"/>
      <c r="M479" s="194"/>
      <c r="T479" s="195"/>
      <c r="AT479" s="190" t="s">
        <v>192</v>
      </c>
      <c r="AU479" s="190" t="s">
        <v>90</v>
      </c>
      <c r="AV479" s="13" t="s">
        <v>90</v>
      </c>
      <c r="AW479" s="13" t="s">
        <v>42</v>
      </c>
      <c r="AX479" s="13" t="s">
        <v>79</v>
      </c>
      <c r="AY479" s="190" t="s">
        <v>142</v>
      </c>
    </row>
    <row r="480" spans="2:51" s="13" customFormat="1">
      <c r="B480" s="189"/>
      <c r="D480" s="177" t="s">
        <v>192</v>
      </c>
      <c r="E480" s="190" t="s">
        <v>22</v>
      </c>
      <c r="F480" s="191" t="s">
        <v>433</v>
      </c>
      <c r="H480" s="192">
        <v>4.2</v>
      </c>
      <c r="I480" s="193"/>
      <c r="L480" s="189"/>
      <c r="M480" s="194"/>
      <c r="T480" s="195"/>
      <c r="AT480" s="190" t="s">
        <v>192</v>
      </c>
      <c r="AU480" s="190" t="s">
        <v>90</v>
      </c>
      <c r="AV480" s="13" t="s">
        <v>90</v>
      </c>
      <c r="AW480" s="13" t="s">
        <v>42</v>
      </c>
      <c r="AX480" s="13" t="s">
        <v>79</v>
      </c>
      <c r="AY480" s="190" t="s">
        <v>142</v>
      </c>
    </row>
    <row r="481" spans="2:65" s="14" customFormat="1">
      <c r="B481" s="196"/>
      <c r="D481" s="177" t="s">
        <v>192</v>
      </c>
      <c r="E481" s="197" t="s">
        <v>22</v>
      </c>
      <c r="F481" s="198" t="s">
        <v>198</v>
      </c>
      <c r="H481" s="199">
        <v>7.72</v>
      </c>
      <c r="I481" s="200"/>
      <c r="L481" s="196"/>
      <c r="M481" s="201"/>
      <c r="T481" s="202"/>
      <c r="AT481" s="197" t="s">
        <v>192</v>
      </c>
      <c r="AU481" s="197" t="s">
        <v>90</v>
      </c>
      <c r="AV481" s="14" t="s">
        <v>104</v>
      </c>
      <c r="AW481" s="14" t="s">
        <v>42</v>
      </c>
      <c r="AX481" s="14" t="s">
        <v>79</v>
      </c>
      <c r="AY481" s="197" t="s">
        <v>142</v>
      </c>
    </row>
    <row r="482" spans="2:65" s="12" customFormat="1">
      <c r="B482" s="183"/>
      <c r="D482" s="177" t="s">
        <v>192</v>
      </c>
      <c r="E482" s="184" t="s">
        <v>22</v>
      </c>
      <c r="F482" s="185" t="s">
        <v>201</v>
      </c>
      <c r="H482" s="184" t="s">
        <v>22</v>
      </c>
      <c r="I482" s="186"/>
      <c r="L482" s="183"/>
      <c r="M482" s="187"/>
      <c r="T482" s="188"/>
      <c r="AT482" s="184" t="s">
        <v>192</v>
      </c>
      <c r="AU482" s="184" t="s">
        <v>90</v>
      </c>
      <c r="AV482" s="12" t="s">
        <v>24</v>
      </c>
      <c r="AW482" s="12" t="s">
        <v>42</v>
      </c>
      <c r="AX482" s="12" t="s">
        <v>79</v>
      </c>
      <c r="AY482" s="184" t="s">
        <v>142</v>
      </c>
    </row>
    <row r="483" spans="2:65" s="13" customFormat="1">
      <c r="B483" s="189"/>
      <c r="D483" s="177" t="s">
        <v>192</v>
      </c>
      <c r="E483" s="190" t="s">
        <v>22</v>
      </c>
      <c r="F483" s="191" t="s">
        <v>434</v>
      </c>
      <c r="H483" s="192">
        <v>1.76</v>
      </c>
      <c r="I483" s="193"/>
      <c r="L483" s="189"/>
      <c r="M483" s="194"/>
      <c r="T483" s="195"/>
      <c r="AT483" s="190" t="s">
        <v>192</v>
      </c>
      <c r="AU483" s="190" t="s">
        <v>90</v>
      </c>
      <c r="AV483" s="13" t="s">
        <v>90</v>
      </c>
      <c r="AW483" s="13" t="s">
        <v>42</v>
      </c>
      <c r="AX483" s="13" t="s">
        <v>79</v>
      </c>
      <c r="AY483" s="190" t="s">
        <v>142</v>
      </c>
    </row>
    <row r="484" spans="2:65" s="13" customFormat="1">
      <c r="B484" s="189"/>
      <c r="D484" s="177" t="s">
        <v>192</v>
      </c>
      <c r="E484" s="190" t="s">
        <v>22</v>
      </c>
      <c r="F484" s="191" t="s">
        <v>435</v>
      </c>
      <c r="H484" s="192">
        <v>1.76</v>
      </c>
      <c r="I484" s="193"/>
      <c r="L484" s="189"/>
      <c r="M484" s="194"/>
      <c r="T484" s="195"/>
      <c r="AT484" s="190" t="s">
        <v>192</v>
      </c>
      <c r="AU484" s="190" t="s">
        <v>90</v>
      </c>
      <c r="AV484" s="13" t="s">
        <v>90</v>
      </c>
      <c r="AW484" s="13" t="s">
        <v>42</v>
      </c>
      <c r="AX484" s="13" t="s">
        <v>79</v>
      </c>
      <c r="AY484" s="190" t="s">
        <v>142</v>
      </c>
    </row>
    <row r="485" spans="2:65" s="14" customFormat="1">
      <c r="B485" s="196"/>
      <c r="D485" s="177" t="s">
        <v>192</v>
      </c>
      <c r="E485" s="197" t="s">
        <v>22</v>
      </c>
      <c r="F485" s="198" t="s">
        <v>198</v>
      </c>
      <c r="H485" s="199">
        <v>3.52</v>
      </c>
      <c r="I485" s="200"/>
      <c r="L485" s="196"/>
      <c r="M485" s="201"/>
      <c r="T485" s="202"/>
      <c r="AT485" s="197" t="s">
        <v>192</v>
      </c>
      <c r="AU485" s="197" t="s">
        <v>90</v>
      </c>
      <c r="AV485" s="14" t="s">
        <v>104</v>
      </c>
      <c r="AW485" s="14" t="s">
        <v>42</v>
      </c>
      <c r="AX485" s="14" t="s">
        <v>79</v>
      </c>
      <c r="AY485" s="197" t="s">
        <v>142</v>
      </c>
    </row>
    <row r="486" spans="2:65" s="15" customFormat="1">
      <c r="B486" s="203"/>
      <c r="D486" s="177" t="s">
        <v>192</v>
      </c>
      <c r="E486" s="204" t="s">
        <v>22</v>
      </c>
      <c r="F486" s="205" t="s">
        <v>202</v>
      </c>
      <c r="H486" s="206">
        <v>318.27699999999999</v>
      </c>
      <c r="I486" s="207"/>
      <c r="L486" s="203"/>
      <c r="M486" s="208"/>
      <c r="T486" s="209"/>
      <c r="AT486" s="204" t="s">
        <v>192</v>
      </c>
      <c r="AU486" s="204" t="s">
        <v>90</v>
      </c>
      <c r="AV486" s="15" t="s">
        <v>188</v>
      </c>
      <c r="AW486" s="15" t="s">
        <v>42</v>
      </c>
      <c r="AX486" s="15" t="s">
        <v>24</v>
      </c>
      <c r="AY486" s="204" t="s">
        <v>142</v>
      </c>
    </row>
    <row r="487" spans="2:65" s="1" customFormat="1" ht="25.5" customHeight="1">
      <c r="B487" s="40"/>
      <c r="C487" s="165" t="s">
        <v>436</v>
      </c>
      <c r="D487" s="165" t="s">
        <v>145</v>
      </c>
      <c r="E487" s="166" t="s">
        <v>437</v>
      </c>
      <c r="F487" s="167" t="s">
        <v>438</v>
      </c>
      <c r="G487" s="168" t="s">
        <v>229</v>
      </c>
      <c r="H487" s="169">
        <v>1492.1890000000001</v>
      </c>
      <c r="I487" s="170">
        <v>38</v>
      </c>
      <c r="J487" s="171">
        <f>ROUND(I487*H487,2)</f>
        <v>56703.18</v>
      </c>
      <c r="K487" s="167" t="s">
        <v>149</v>
      </c>
      <c r="L487" s="40"/>
      <c r="M487" s="172" t="s">
        <v>22</v>
      </c>
      <c r="N487" s="173" t="s">
        <v>51</v>
      </c>
      <c r="P487" s="174">
        <f>O487*H487</f>
        <v>0</v>
      </c>
      <c r="Q487" s="174">
        <v>5.1999999999999998E-3</v>
      </c>
      <c r="R487" s="174">
        <f>Q487*H487</f>
        <v>7.7593828</v>
      </c>
      <c r="S487" s="174">
        <v>0</v>
      </c>
      <c r="T487" s="175">
        <f>S487*H487</f>
        <v>0</v>
      </c>
      <c r="AR487" s="24" t="s">
        <v>188</v>
      </c>
      <c r="AT487" s="24" t="s">
        <v>145</v>
      </c>
      <c r="AU487" s="24" t="s">
        <v>90</v>
      </c>
      <c r="AY487" s="24" t="s">
        <v>142</v>
      </c>
      <c r="BE487" s="176">
        <f>IF(N487="základní",J487,0)</f>
        <v>0</v>
      </c>
      <c r="BF487" s="176">
        <f>IF(N487="snížená",J487,0)</f>
        <v>56703.18</v>
      </c>
      <c r="BG487" s="176">
        <f>IF(N487="zákl. přenesená",J487,0)</f>
        <v>0</v>
      </c>
      <c r="BH487" s="176">
        <f>IF(N487="sníž. přenesená",J487,0)</f>
        <v>0</v>
      </c>
      <c r="BI487" s="176">
        <f>IF(N487="nulová",J487,0)</f>
        <v>0</v>
      </c>
      <c r="BJ487" s="24" t="s">
        <v>90</v>
      </c>
      <c r="BK487" s="176">
        <f>ROUND(I487*H487,2)</f>
        <v>56703.18</v>
      </c>
      <c r="BL487" s="24" t="s">
        <v>188</v>
      </c>
      <c r="BM487" s="24" t="s">
        <v>439</v>
      </c>
    </row>
    <row r="488" spans="2:65" s="1" customFormat="1" ht="28.5">
      <c r="B488" s="40"/>
      <c r="D488" s="177" t="s">
        <v>190</v>
      </c>
      <c r="F488" s="178" t="s">
        <v>440</v>
      </c>
      <c r="I488" s="106"/>
      <c r="L488" s="40"/>
      <c r="M488" s="182"/>
      <c r="T488" s="65"/>
      <c r="AT488" s="24" t="s">
        <v>190</v>
      </c>
      <c r="AU488" s="24" t="s">
        <v>90</v>
      </c>
    </row>
    <row r="489" spans="2:65" s="12" customFormat="1">
      <c r="B489" s="183"/>
      <c r="D489" s="177" t="s">
        <v>192</v>
      </c>
      <c r="E489" s="184" t="s">
        <v>22</v>
      </c>
      <c r="F489" s="185" t="s">
        <v>193</v>
      </c>
      <c r="H489" s="184" t="s">
        <v>22</v>
      </c>
      <c r="I489" s="186"/>
      <c r="L489" s="183"/>
      <c r="M489" s="187"/>
      <c r="T489" s="188"/>
      <c r="AT489" s="184" t="s">
        <v>192</v>
      </c>
      <c r="AU489" s="184" t="s">
        <v>90</v>
      </c>
      <c r="AV489" s="12" t="s">
        <v>24</v>
      </c>
      <c r="AW489" s="12" t="s">
        <v>42</v>
      </c>
      <c r="AX489" s="12" t="s">
        <v>79</v>
      </c>
      <c r="AY489" s="184" t="s">
        <v>142</v>
      </c>
    </row>
    <row r="490" spans="2:65" s="12" customFormat="1">
      <c r="B490" s="183"/>
      <c r="D490" s="177" t="s">
        <v>192</v>
      </c>
      <c r="E490" s="184" t="s">
        <v>22</v>
      </c>
      <c r="F490" s="185" t="s">
        <v>242</v>
      </c>
      <c r="H490" s="184" t="s">
        <v>22</v>
      </c>
      <c r="I490" s="186"/>
      <c r="L490" s="183"/>
      <c r="M490" s="187"/>
      <c r="T490" s="188"/>
      <c r="AT490" s="184" t="s">
        <v>192</v>
      </c>
      <c r="AU490" s="184" t="s">
        <v>90</v>
      </c>
      <c r="AV490" s="12" t="s">
        <v>24</v>
      </c>
      <c r="AW490" s="12" t="s">
        <v>42</v>
      </c>
      <c r="AX490" s="12" t="s">
        <v>79</v>
      </c>
      <c r="AY490" s="184" t="s">
        <v>142</v>
      </c>
    </row>
    <row r="491" spans="2:65" s="13" customFormat="1">
      <c r="B491" s="189"/>
      <c r="D491" s="177" t="s">
        <v>192</v>
      </c>
      <c r="E491" s="190" t="s">
        <v>22</v>
      </c>
      <c r="F491" s="191" t="s">
        <v>441</v>
      </c>
      <c r="H491" s="192">
        <v>37.350999999999999</v>
      </c>
      <c r="I491" s="193"/>
      <c r="L491" s="189"/>
      <c r="M491" s="194"/>
      <c r="T491" s="195"/>
      <c r="AT491" s="190" t="s">
        <v>192</v>
      </c>
      <c r="AU491" s="190" t="s">
        <v>90</v>
      </c>
      <c r="AV491" s="13" t="s">
        <v>90</v>
      </c>
      <c r="AW491" s="13" t="s">
        <v>42</v>
      </c>
      <c r="AX491" s="13" t="s">
        <v>79</v>
      </c>
      <c r="AY491" s="190" t="s">
        <v>142</v>
      </c>
    </row>
    <row r="492" spans="2:65" s="13" customFormat="1">
      <c r="B492" s="189"/>
      <c r="D492" s="177" t="s">
        <v>192</v>
      </c>
      <c r="E492" s="190" t="s">
        <v>22</v>
      </c>
      <c r="F492" s="191" t="s">
        <v>442</v>
      </c>
      <c r="H492" s="192">
        <v>28.393000000000001</v>
      </c>
      <c r="I492" s="193"/>
      <c r="L492" s="189"/>
      <c r="M492" s="194"/>
      <c r="T492" s="195"/>
      <c r="AT492" s="190" t="s">
        <v>192</v>
      </c>
      <c r="AU492" s="190" t="s">
        <v>90</v>
      </c>
      <c r="AV492" s="13" t="s">
        <v>90</v>
      </c>
      <c r="AW492" s="13" t="s">
        <v>42</v>
      </c>
      <c r="AX492" s="13" t="s">
        <v>79</v>
      </c>
      <c r="AY492" s="190" t="s">
        <v>142</v>
      </c>
    </row>
    <row r="493" spans="2:65" s="13" customFormat="1">
      <c r="B493" s="189"/>
      <c r="D493" s="177" t="s">
        <v>192</v>
      </c>
      <c r="E493" s="190" t="s">
        <v>22</v>
      </c>
      <c r="F493" s="191" t="s">
        <v>443</v>
      </c>
      <c r="H493" s="192">
        <v>33.825000000000003</v>
      </c>
      <c r="I493" s="193"/>
      <c r="L493" s="189"/>
      <c r="M493" s="194"/>
      <c r="T493" s="195"/>
      <c r="AT493" s="190" t="s">
        <v>192</v>
      </c>
      <c r="AU493" s="190" t="s">
        <v>90</v>
      </c>
      <c r="AV493" s="13" t="s">
        <v>90</v>
      </c>
      <c r="AW493" s="13" t="s">
        <v>42</v>
      </c>
      <c r="AX493" s="13" t="s">
        <v>79</v>
      </c>
      <c r="AY493" s="190" t="s">
        <v>142</v>
      </c>
    </row>
    <row r="494" spans="2:65" s="13" customFormat="1">
      <c r="B494" s="189"/>
      <c r="D494" s="177" t="s">
        <v>192</v>
      </c>
      <c r="E494" s="190" t="s">
        <v>22</v>
      </c>
      <c r="F494" s="191" t="s">
        <v>444</v>
      </c>
      <c r="H494" s="192">
        <v>25.01</v>
      </c>
      <c r="I494" s="193"/>
      <c r="L494" s="189"/>
      <c r="M494" s="194"/>
      <c r="T494" s="195"/>
      <c r="AT494" s="190" t="s">
        <v>192</v>
      </c>
      <c r="AU494" s="190" t="s">
        <v>90</v>
      </c>
      <c r="AV494" s="13" t="s">
        <v>90</v>
      </c>
      <c r="AW494" s="13" t="s">
        <v>42</v>
      </c>
      <c r="AX494" s="13" t="s">
        <v>79</v>
      </c>
      <c r="AY494" s="190" t="s">
        <v>142</v>
      </c>
    </row>
    <row r="495" spans="2:65" s="13" customFormat="1">
      <c r="B495" s="189"/>
      <c r="D495" s="177" t="s">
        <v>192</v>
      </c>
      <c r="E495" s="190" t="s">
        <v>22</v>
      </c>
      <c r="F495" s="191" t="s">
        <v>445</v>
      </c>
      <c r="H495" s="192">
        <v>34.03</v>
      </c>
      <c r="I495" s="193"/>
      <c r="L495" s="189"/>
      <c r="M495" s="194"/>
      <c r="T495" s="195"/>
      <c r="AT495" s="190" t="s">
        <v>192</v>
      </c>
      <c r="AU495" s="190" t="s">
        <v>90</v>
      </c>
      <c r="AV495" s="13" t="s">
        <v>90</v>
      </c>
      <c r="AW495" s="13" t="s">
        <v>42</v>
      </c>
      <c r="AX495" s="13" t="s">
        <v>79</v>
      </c>
      <c r="AY495" s="190" t="s">
        <v>142</v>
      </c>
    </row>
    <row r="496" spans="2:65" s="13" customFormat="1">
      <c r="B496" s="189"/>
      <c r="D496" s="177" t="s">
        <v>192</v>
      </c>
      <c r="E496" s="190" t="s">
        <v>22</v>
      </c>
      <c r="F496" s="191" t="s">
        <v>446</v>
      </c>
      <c r="H496" s="192">
        <v>28.29</v>
      </c>
      <c r="I496" s="193"/>
      <c r="L496" s="189"/>
      <c r="M496" s="194"/>
      <c r="T496" s="195"/>
      <c r="AT496" s="190" t="s">
        <v>192</v>
      </c>
      <c r="AU496" s="190" t="s">
        <v>90</v>
      </c>
      <c r="AV496" s="13" t="s">
        <v>90</v>
      </c>
      <c r="AW496" s="13" t="s">
        <v>42</v>
      </c>
      <c r="AX496" s="13" t="s">
        <v>79</v>
      </c>
      <c r="AY496" s="190" t="s">
        <v>142</v>
      </c>
    </row>
    <row r="497" spans="2:51" s="14" customFormat="1">
      <c r="B497" s="196"/>
      <c r="D497" s="177" t="s">
        <v>192</v>
      </c>
      <c r="E497" s="197" t="s">
        <v>22</v>
      </c>
      <c r="F497" s="198" t="s">
        <v>198</v>
      </c>
      <c r="H497" s="199">
        <v>186.899</v>
      </c>
      <c r="I497" s="200"/>
      <c r="L497" s="196"/>
      <c r="M497" s="201"/>
      <c r="T497" s="202"/>
      <c r="AT497" s="197" t="s">
        <v>192</v>
      </c>
      <c r="AU497" s="197" t="s">
        <v>90</v>
      </c>
      <c r="AV497" s="14" t="s">
        <v>104</v>
      </c>
      <c r="AW497" s="14" t="s">
        <v>42</v>
      </c>
      <c r="AX497" s="14" t="s">
        <v>79</v>
      </c>
      <c r="AY497" s="197" t="s">
        <v>142</v>
      </c>
    </row>
    <row r="498" spans="2:51" s="12" customFormat="1">
      <c r="B498" s="183"/>
      <c r="D498" s="177" t="s">
        <v>192</v>
      </c>
      <c r="E498" s="184" t="s">
        <v>22</v>
      </c>
      <c r="F498" s="185" t="s">
        <v>194</v>
      </c>
      <c r="H498" s="184" t="s">
        <v>22</v>
      </c>
      <c r="I498" s="186"/>
      <c r="L498" s="183"/>
      <c r="M498" s="187"/>
      <c r="T498" s="188"/>
      <c r="AT498" s="184" t="s">
        <v>192</v>
      </c>
      <c r="AU498" s="184" t="s">
        <v>90</v>
      </c>
      <c r="AV498" s="12" t="s">
        <v>24</v>
      </c>
      <c r="AW498" s="12" t="s">
        <v>42</v>
      </c>
      <c r="AX498" s="12" t="s">
        <v>79</v>
      </c>
      <c r="AY498" s="184" t="s">
        <v>142</v>
      </c>
    </row>
    <row r="499" spans="2:51" s="13" customFormat="1">
      <c r="B499" s="189"/>
      <c r="D499" s="177" t="s">
        <v>192</v>
      </c>
      <c r="E499" s="190" t="s">
        <v>22</v>
      </c>
      <c r="F499" s="191" t="s">
        <v>447</v>
      </c>
      <c r="H499" s="192">
        <v>36.25</v>
      </c>
      <c r="I499" s="193"/>
      <c r="L499" s="189"/>
      <c r="M499" s="194"/>
      <c r="T499" s="195"/>
      <c r="AT499" s="190" t="s">
        <v>192</v>
      </c>
      <c r="AU499" s="190" t="s">
        <v>90</v>
      </c>
      <c r="AV499" s="13" t="s">
        <v>90</v>
      </c>
      <c r="AW499" s="13" t="s">
        <v>42</v>
      </c>
      <c r="AX499" s="13" t="s">
        <v>79</v>
      </c>
      <c r="AY499" s="190" t="s">
        <v>142</v>
      </c>
    </row>
    <row r="500" spans="2:51" s="13" customFormat="1">
      <c r="B500" s="189"/>
      <c r="D500" s="177" t="s">
        <v>192</v>
      </c>
      <c r="E500" s="190" t="s">
        <v>22</v>
      </c>
      <c r="F500" s="191" t="s">
        <v>448</v>
      </c>
      <c r="H500" s="192">
        <v>67.569999999999993</v>
      </c>
      <c r="I500" s="193"/>
      <c r="L500" s="189"/>
      <c r="M500" s="194"/>
      <c r="T500" s="195"/>
      <c r="AT500" s="190" t="s">
        <v>192</v>
      </c>
      <c r="AU500" s="190" t="s">
        <v>90</v>
      </c>
      <c r="AV500" s="13" t="s">
        <v>90</v>
      </c>
      <c r="AW500" s="13" t="s">
        <v>42</v>
      </c>
      <c r="AX500" s="13" t="s">
        <v>79</v>
      </c>
      <c r="AY500" s="190" t="s">
        <v>142</v>
      </c>
    </row>
    <row r="501" spans="2:51" s="13" customFormat="1">
      <c r="B501" s="189"/>
      <c r="D501" s="177" t="s">
        <v>192</v>
      </c>
      <c r="E501" s="190" t="s">
        <v>22</v>
      </c>
      <c r="F501" s="191" t="s">
        <v>449</v>
      </c>
      <c r="H501" s="192">
        <v>13.05</v>
      </c>
      <c r="I501" s="193"/>
      <c r="L501" s="189"/>
      <c r="M501" s="194"/>
      <c r="T501" s="195"/>
      <c r="AT501" s="190" t="s">
        <v>192</v>
      </c>
      <c r="AU501" s="190" t="s">
        <v>90</v>
      </c>
      <c r="AV501" s="13" t="s">
        <v>90</v>
      </c>
      <c r="AW501" s="13" t="s">
        <v>42</v>
      </c>
      <c r="AX501" s="13" t="s">
        <v>79</v>
      </c>
      <c r="AY501" s="190" t="s">
        <v>142</v>
      </c>
    </row>
    <row r="502" spans="2:51" s="13" customFormat="1">
      <c r="B502" s="189"/>
      <c r="D502" s="177" t="s">
        <v>192</v>
      </c>
      <c r="E502" s="190" t="s">
        <v>22</v>
      </c>
      <c r="F502" s="191" t="s">
        <v>450</v>
      </c>
      <c r="H502" s="192">
        <v>18.27</v>
      </c>
      <c r="I502" s="193"/>
      <c r="L502" s="189"/>
      <c r="M502" s="194"/>
      <c r="T502" s="195"/>
      <c r="AT502" s="190" t="s">
        <v>192</v>
      </c>
      <c r="AU502" s="190" t="s">
        <v>90</v>
      </c>
      <c r="AV502" s="13" t="s">
        <v>90</v>
      </c>
      <c r="AW502" s="13" t="s">
        <v>42</v>
      </c>
      <c r="AX502" s="13" t="s">
        <v>79</v>
      </c>
      <c r="AY502" s="190" t="s">
        <v>142</v>
      </c>
    </row>
    <row r="503" spans="2:51" s="13" customFormat="1">
      <c r="B503" s="189"/>
      <c r="D503" s="177" t="s">
        <v>192</v>
      </c>
      <c r="E503" s="190" t="s">
        <v>22</v>
      </c>
      <c r="F503" s="191" t="s">
        <v>451</v>
      </c>
      <c r="H503" s="192">
        <v>42.34</v>
      </c>
      <c r="I503" s="193"/>
      <c r="L503" s="189"/>
      <c r="M503" s="194"/>
      <c r="T503" s="195"/>
      <c r="AT503" s="190" t="s">
        <v>192</v>
      </c>
      <c r="AU503" s="190" t="s">
        <v>90</v>
      </c>
      <c r="AV503" s="13" t="s">
        <v>90</v>
      </c>
      <c r="AW503" s="13" t="s">
        <v>42</v>
      </c>
      <c r="AX503" s="13" t="s">
        <v>79</v>
      </c>
      <c r="AY503" s="190" t="s">
        <v>142</v>
      </c>
    </row>
    <row r="504" spans="2:51" s="13" customFormat="1">
      <c r="B504" s="189"/>
      <c r="D504" s="177" t="s">
        <v>192</v>
      </c>
      <c r="E504" s="190" t="s">
        <v>22</v>
      </c>
      <c r="F504" s="191" t="s">
        <v>452</v>
      </c>
      <c r="H504" s="192">
        <v>50.46</v>
      </c>
      <c r="I504" s="193"/>
      <c r="L504" s="189"/>
      <c r="M504" s="194"/>
      <c r="T504" s="195"/>
      <c r="AT504" s="190" t="s">
        <v>192</v>
      </c>
      <c r="AU504" s="190" t="s">
        <v>90</v>
      </c>
      <c r="AV504" s="13" t="s">
        <v>90</v>
      </c>
      <c r="AW504" s="13" t="s">
        <v>42</v>
      </c>
      <c r="AX504" s="13" t="s">
        <v>79</v>
      </c>
      <c r="AY504" s="190" t="s">
        <v>142</v>
      </c>
    </row>
    <row r="505" spans="2:51" s="13" customFormat="1">
      <c r="B505" s="189"/>
      <c r="D505" s="177" t="s">
        <v>192</v>
      </c>
      <c r="E505" s="190" t="s">
        <v>22</v>
      </c>
      <c r="F505" s="191" t="s">
        <v>453</v>
      </c>
      <c r="H505" s="192">
        <v>50.46</v>
      </c>
      <c r="I505" s="193"/>
      <c r="L505" s="189"/>
      <c r="M505" s="194"/>
      <c r="T505" s="195"/>
      <c r="AT505" s="190" t="s">
        <v>192</v>
      </c>
      <c r="AU505" s="190" t="s">
        <v>90</v>
      </c>
      <c r="AV505" s="13" t="s">
        <v>90</v>
      </c>
      <c r="AW505" s="13" t="s">
        <v>42</v>
      </c>
      <c r="AX505" s="13" t="s">
        <v>79</v>
      </c>
      <c r="AY505" s="190" t="s">
        <v>142</v>
      </c>
    </row>
    <row r="506" spans="2:51" s="13" customFormat="1">
      <c r="B506" s="189"/>
      <c r="D506" s="177" t="s">
        <v>192</v>
      </c>
      <c r="E506" s="190" t="s">
        <v>22</v>
      </c>
      <c r="F506" s="191" t="s">
        <v>454</v>
      </c>
      <c r="H506" s="192">
        <v>42.63</v>
      </c>
      <c r="I506" s="193"/>
      <c r="L506" s="189"/>
      <c r="M506" s="194"/>
      <c r="T506" s="195"/>
      <c r="AT506" s="190" t="s">
        <v>192</v>
      </c>
      <c r="AU506" s="190" t="s">
        <v>90</v>
      </c>
      <c r="AV506" s="13" t="s">
        <v>90</v>
      </c>
      <c r="AW506" s="13" t="s">
        <v>42</v>
      </c>
      <c r="AX506" s="13" t="s">
        <v>79</v>
      </c>
      <c r="AY506" s="190" t="s">
        <v>142</v>
      </c>
    </row>
    <row r="507" spans="2:51" s="14" customFormat="1">
      <c r="B507" s="196"/>
      <c r="D507" s="177" t="s">
        <v>192</v>
      </c>
      <c r="E507" s="197" t="s">
        <v>22</v>
      </c>
      <c r="F507" s="198" t="s">
        <v>198</v>
      </c>
      <c r="H507" s="199">
        <v>321.02999999999997</v>
      </c>
      <c r="I507" s="200"/>
      <c r="L507" s="196"/>
      <c r="M507" s="201"/>
      <c r="T507" s="202"/>
      <c r="AT507" s="197" t="s">
        <v>192</v>
      </c>
      <c r="AU507" s="197" t="s">
        <v>90</v>
      </c>
      <c r="AV507" s="14" t="s">
        <v>104</v>
      </c>
      <c r="AW507" s="14" t="s">
        <v>42</v>
      </c>
      <c r="AX507" s="14" t="s">
        <v>79</v>
      </c>
      <c r="AY507" s="197" t="s">
        <v>142</v>
      </c>
    </row>
    <row r="508" spans="2:51" s="12" customFormat="1">
      <c r="B508" s="183"/>
      <c r="D508" s="177" t="s">
        <v>192</v>
      </c>
      <c r="E508" s="184" t="s">
        <v>22</v>
      </c>
      <c r="F508" s="185" t="s">
        <v>199</v>
      </c>
      <c r="H508" s="184" t="s">
        <v>22</v>
      </c>
      <c r="I508" s="186"/>
      <c r="L508" s="183"/>
      <c r="M508" s="187"/>
      <c r="T508" s="188"/>
      <c r="AT508" s="184" t="s">
        <v>192</v>
      </c>
      <c r="AU508" s="184" t="s">
        <v>90</v>
      </c>
      <c r="AV508" s="12" t="s">
        <v>24</v>
      </c>
      <c r="AW508" s="12" t="s">
        <v>42</v>
      </c>
      <c r="AX508" s="12" t="s">
        <v>79</v>
      </c>
      <c r="AY508" s="184" t="s">
        <v>142</v>
      </c>
    </row>
    <row r="509" spans="2:51" s="13" customFormat="1">
      <c r="B509" s="189"/>
      <c r="D509" s="177" t="s">
        <v>192</v>
      </c>
      <c r="E509" s="190" t="s">
        <v>22</v>
      </c>
      <c r="F509" s="191" t="s">
        <v>455</v>
      </c>
      <c r="H509" s="192">
        <v>68.73</v>
      </c>
      <c r="I509" s="193"/>
      <c r="L509" s="189"/>
      <c r="M509" s="194"/>
      <c r="T509" s="195"/>
      <c r="AT509" s="190" t="s">
        <v>192</v>
      </c>
      <c r="AU509" s="190" t="s">
        <v>90</v>
      </c>
      <c r="AV509" s="13" t="s">
        <v>90</v>
      </c>
      <c r="AW509" s="13" t="s">
        <v>42</v>
      </c>
      <c r="AX509" s="13" t="s">
        <v>79</v>
      </c>
      <c r="AY509" s="190" t="s">
        <v>142</v>
      </c>
    </row>
    <row r="510" spans="2:51" s="13" customFormat="1">
      <c r="B510" s="189"/>
      <c r="D510" s="177" t="s">
        <v>192</v>
      </c>
      <c r="E510" s="190" t="s">
        <v>22</v>
      </c>
      <c r="F510" s="191" t="s">
        <v>456</v>
      </c>
      <c r="H510" s="192">
        <v>13.05</v>
      </c>
      <c r="I510" s="193"/>
      <c r="L510" s="189"/>
      <c r="M510" s="194"/>
      <c r="T510" s="195"/>
      <c r="AT510" s="190" t="s">
        <v>192</v>
      </c>
      <c r="AU510" s="190" t="s">
        <v>90</v>
      </c>
      <c r="AV510" s="13" t="s">
        <v>90</v>
      </c>
      <c r="AW510" s="13" t="s">
        <v>42</v>
      </c>
      <c r="AX510" s="13" t="s">
        <v>79</v>
      </c>
      <c r="AY510" s="190" t="s">
        <v>142</v>
      </c>
    </row>
    <row r="511" spans="2:51" s="13" customFormat="1">
      <c r="B511" s="189"/>
      <c r="D511" s="177" t="s">
        <v>192</v>
      </c>
      <c r="E511" s="190" t="s">
        <v>22</v>
      </c>
      <c r="F511" s="191" t="s">
        <v>457</v>
      </c>
      <c r="H511" s="192">
        <v>11.89</v>
      </c>
      <c r="I511" s="193"/>
      <c r="L511" s="189"/>
      <c r="M511" s="194"/>
      <c r="T511" s="195"/>
      <c r="AT511" s="190" t="s">
        <v>192</v>
      </c>
      <c r="AU511" s="190" t="s">
        <v>90</v>
      </c>
      <c r="AV511" s="13" t="s">
        <v>90</v>
      </c>
      <c r="AW511" s="13" t="s">
        <v>42</v>
      </c>
      <c r="AX511" s="13" t="s">
        <v>79</v>
      </c>
      <c r="AY511" s="190" t="s">
        <v>142</v>
      </c>
    </row>
    <row r="512" spans="2:51" s="13" customFormat="1">
      <c r="B512" s="189"/>
      <c r="D512" s="177" t="s">
        <v>192</v>
      </c>
      <c r="E512" s="190" t="s">
        <v>22</v>
      </c>
      <c r="F512" s="191" t="s">
        <v>458</v>
      </c>
      <c r="H512" s="192">
        <v>18.850000000000001</v>
      </c>
      <c r="I512" s="193"/>
      <c r="L512" s="189"/>
      <c r="M512" s="194"/>
      <c r="T512" s="195"/>
      <c r="AT512" s="190" t="s">
        <v>192</v>
      </c>
      <c r="AU512" s="190" t="s">
        <v>90</v>
      </c>
      <c r="AV512" s="13" t="s">
        <v>90</v>
      </c>
      <c r="AW512" s="13" t="s">
        <v>42</v>
      </c>
      <c r="AX512" s="13" t="s">
        <v>79</v>
      </c>
      <c r="AY512" s="190" t="s">
        <v>142</v>
      </c>
    </row>
    <row r="513" spans="2:51" s="13" customFormat="1">
      <c r="B513" s="189"/>
      <c r="D513" s="177" t="s">
        <v>192</v>
      </c>
      <c r="E513" s="190" t="s">
        <v>22</v>
      </c>
      <c r="F513" s="191" t="s">
        <v>459</v>
      </c>
      <c r="H513" s="192">
        <v>42.05</v>
      </c>
      <c r="I513" s="193"/>
      <c r="L513" s="189"/>
      <c r="M513" s="194"/>
      <c r="T513" s="195"/>
      <c r="AT513" s="190" t="s">
        <v>192</v>
      </c>
      <c r="AU513" s="190" t="s">
        <v>90</v>
      </c>
      <c r="AV513" s="13" t="s">
        <v>90</v>
      </c>
      <c r="AW513" s="13" t="s">
        <v>42</v>
      </c>
      <c r="AX513" s="13" t="s">
        <v>79</v>
      </c>
      <c r="AY513" s="190" t="s">
        <v>142</v>
      </c>
    </row>
    <row r="514" spans="2:51" s="13" customFormat="1">
      <c r="B514" s="189"/>
      <c r="D514" s="177" t="s">
        <v>192</v>
      </c>
      <c r="E514" s="190" t="s">
        <v>22</v>
      </c>
      <c r="F514" s="191" t="s">
        <v>460</v>
      </c>
      <c r="H514" s="192">
        <v>48.14</v>
      </c>
      <c r="I514" s="193"/>
      <c r="L514" s="189"/>
      <c r="M514" s="194"/>
      <c r="T514" s="195"/>
      <c r="AT514" s="190" t="s">
        <v>192</v>
      </c>
      <c r="AU514" s="190" t="s">
        <v>90</v>
      </c>
      <c r="AV514" s="13" t="s">
        <v>90</v>
      </c>
      <c r="AW514" s="13" t="s">
        <v>42</v>
      </c>
      <c r="AX514" s="13" t="s">
        <v>79</v>
      </c>
      <c r="AY514" s="190" t="s">
        <v>142</v>
      </c>
    </row>
    <row r="515" spans="2:51" s="13" customFormat="1">
      <c r="B515" s="189"/>
      <c r="D515" s="177" t="s">
        <v>192</v>
      </c>
      <c r="E515" s="190" t="s">
        <v>22</v>
      </c>
      <c r="F515" s="191" t="s">
        <v>461</v>
      </c>
      <c r="H515" s="192">
        <v>44.08</v>
      </c>
      <c r="I515" s="193"/>
      <c r="L515" s="189"/>
      <c r="M515" s="194"/>
      <c r="T515" s="195"/>
      <c r="AT515" s="190" t="s">
        <v>192</v>
      </c>
      <c r="AU515" s="190" t="s">
        <v>90</v>
      </c>
      <c r="AV515" s="13" t="s">
        <v>90</v>
      </c>
      <c r="AW515" s="13" t="s">
        <v>42</v>
      </c>
      <c r="AX515" s="13" t="s">
        <v>79</v>
      </c>
      <c r="AY515" s="190" t="s">
        <v>142</v>
      </c>
    </row>
    <row r="516" spans="2:51" s="13" customFormat="1">
      <c r="B516" s="189"/>
      <c r="D516" s="177" t="s">
        <v>192</v>
      </c>
      <c r="E516" s="190" t="s">
        <v>22</v>
      </c>
      <c r="F516" s="191" t="s">
        <v>462</v>
      </c>
      <c r="H516" s="192">
        <v>48.14</v>
      </c>
      <c r="I516" s="193"/>
      <c r="L516" s="189"/>
      <c r="M516" s="194"/>
      <c r="T516" s="195"/>
      <c r="AT516" s="190" t="s">
        <v>192</v>
      </c>
      <c r="AU516" s="190" t="s">
        <v>90</v>
      </c>
      <c r="AV516" s="13" t="s">
        <v>90</v>
      </c>
      <c r="AW516" s="13" t="s">
        <v>42</v>
      </c>
      <c r="AX516" s="13" t="s">
        <v>79</v>
      </c>
      <c r="AY516" s="190" t="s">
        <v>142</v>
      </c>
    </row>
    <row r="517" spans="2:51" s="13" customFormat="1">
      <c r="B517" s="189"/>
      <c r="D517" s="177" t="s">
        <v>192</v>
      </c>
      <c r="E517" s="190" t="s">
        <v>22</v>
      </c>
      <c r="F517" s="191" t="s">
        <v>463</v>
      </c>
      <c r="H517" s="192">
        <v>43.79</v>
      </c>
      <c r="I517" s="193"/>
      <c r="L517" s="189"/>
      <c r="M517" s="194"/>
      <c r="T517" s="195"/>
      <c r="AT517" s="190" t="s">
        <v>192</v>
      </c>
      <c r="AU517" s="190" t="s">
        <v>90</v>
      </c>
      <c r="AV517" s="13" t="s">
        <v>90</v>
      </c>
      <c r="AW517" s="13" t="s">
        <v>42</v>
      </c>
      <c r="AX517" s="13" t="s">
        <v>79</v>
      </c>
      <c r="AY517" s="190" t="s">
        <v>142</v>
      </c>
    </row>
    <row r="518" spans="2:51" s="14" customFormat="1">
      <c r="B518" s="196"/>
      <c r="D518" s="177" t="s">
        <v>192</v>
      </c>
      <c r="E518" s="197" t="s">
        <v>22</v>
      </c>
      <c r="F518" s="198" t="s">
        <v>198</v>
      </c>
      <c r="H518" s="199">
        <v>338.72</v>
      </c>
      <c r="I518" s="200"/>
      <c r="L518" s="196"/>
      <c r="M518" s="201"/>
      <c r="T518" s="202"/>
      <c r="AT518" s="197" t="s">
        <v>192</v>
      </c>
      <c r="AU518" s="197" t="s">
        <v>90</v>
      </c>
      <c r="AV518" s="14" t="s">
        <v>104</v>
      </c>
      <c r="AW518" s="14" t="s">
        <v>42</v>
      </c>
      <c r="AX518" s="14" t="s">
        <v>79</v>
      </c>
      <c r="AY518" s="197" t="s">
        <v>142</v>
      </c>
    </row>
    <row r="519" spans="2:51" s="12" customFormat="1">
      <c r="B519" s="183"/>
      <c r="D519" s="177" t="s">
        <v>192</v>
      </c>
      <c r="E519" s="184" t="s">
        <v>22</v>
      </c>
      <c r="F519" s="185" t="s">
        <v>200</v>
      </c>
      <c r="H519" s="184" t="s">
        <v>22</v>
      </c>
      <c r="I519" s="186"/>
      <c r="L519" s="183"/>
      <c r="M519" s="187"/>
      <c r="T519" s="188"/>
      <c r="AT519" s="184" t="s">
        <v>192</v>
      </c>
      <c r="AU519" s="184" t="s">
        <v>90</v>
      </c>
      <c r="AV519" s="12" t="s">
        <v>24</v>
      </c>
      <c r="AW519" s="12" t="s">
        <v>42</v>
      </c>
      <c r="AX519" s="12" t="s">
        <v>79</v>
      </c>
      <c r="AY519" s="184" t="s">
        <v>142</v>
      </c>
    </row>
    <row r="520" spans="2:51" s="13" customFormat="1">
      <c r="B520" s="189"/>
      <c r="D520" s="177" t="s">
        <v>192</v>
      </c>
      <c r="E520" s="190" t="s">
        <v>22</v>
      </c>
      <c r="F520" s="191" t="s">
        <v>464</v>
      </c>
      <c r="H520" s="192">
        <v>66.7</v>
      </c>
      <c r="I520" s="193"/>
      <c r="L520" s="189"/>
      <c r="M520" s="194"/>
      <c r="T520" s="195"/>
      <c r="AT520" s="190" t="s">
        <v>192</v>
      </c>
      <c r="AU520" s="190" t="s">
        <v>90</v>
      </c>
      <c r="AV520" s="13" t="s">
        <v>90</v>
      </c>
      <c r="AW520" s="13" t="s">
        <v>42</v>
      </c>
      <c r="AX520" s="13" t="s">
        <v>79</v>
      </c>
      <c r="AY520" s="190" t="s">
        <v>142</v>
      </c>
    </row>
    <row r="521" spans="2:51" s="13" customFormat="1">
      <c r="B521" s="189"/>
      <c r="D521" s="177" t="s">
        <v>192</v>
      </c>
      <c r="E521" s="190" t="s">
        <v>22</v>
      </c>
      <c r="F521" s="191" t="s">
        <v>465</v>
      </c>
      <c r="H521" s="192">
        <v>13.34</v>
      </c>
      <c r="I521" s="193"/>
      <c r="L521" s="189"/>
      <c r="M521" s="194"/>
      <c r="T521" s="195"/>
      <c r="AT521" s="190" t="s">
        <v>192</v>
      </c>
      <c r="AU521" s="190" t="s">
        <v>90</v>
      </c>
      <c r="AV521" s="13" t="s">
        <v>90</v>
      </c>
      <c r="AW521" s="13" t="s">
        <v>42</v>
      </c>
      <c r="AX521" s="13" t="s">
        <v>79</v>
      </c>
      <c r="AY521" s="190" t="s">
        <v>142</v>
      </c>
    </row>
    <row r="522" spans="2:51" s="13" customFormat="1">
      <c r="B522" s="189"/>
      <c r="D522" s="177" t="s">
        <v>192</v>
      </c>
      <c r="E522" s="190" t="s">
        <v>22</v>
      </c>
      <c r="F522" s="191" t="s">
        <v>466</v>
      </c>
      <c r="H522" s="192">
        <v>44.08</v>
      </c>
      <c r="I522" s="193"/>
      <c r="L522" s="189"/>
      <c r="M522" s="194"/>
      <c r="T522" s="195"/>
      <c r="AT522" s="190" t="s">
        <v>192</v>
      </c>
      <c r="AU522" s="190" t="s">
        <v>90</v>
      </c>
      <c r="AV522" s="13" t="s">
        <v>90</v>
      </c>
      <c r="AW522" s="13" t="s">
        <v>42</v>
      </c>
      <c r="AX522" s="13" t="s">
        <v>79</v>
      </c>
      <c r="AY522" s="190" t="s">
        <v>142</v>
      </c>
    </row>
    <row r="523" spans="2:51" s="13" customFormat="1">
      <c r="B523" s="189"/>
      <c r="D523" s="177" t="s">
        <v>192</v>
      </c>
      <c r="E523" s="190" t="s">
        <v>22</v>
      </c>
      <c r="F523" s="191" t="s">
        <v>467</v>
      </c>
      <c r="H523" s="192">
        <v>48.14</v>
      </c>
      <c r="I523" s="193"/>
      <c r="L523" s="189"/>
      <c r="M523" s="194"/>
      <c r="T523" s="195"/>
      <c r="AT523" s="190" t="s">
        <v>192</v>
      </c>
      <c r="AU523" s="190" t="s">
        <v>90</v>
      </c>
      <c r="AV523" s="13" t="s">
        <v>90</v>
      </c>
      <c r="AW523" s="13" t="s">
        <v>42</v>
      </c>
      <c r="AX523" s="13" t="s">
        <v>79</v>
      </c>
      <c r="AY523" s="190" t="s">
        <v>142</v>
      </c>
    </row>
    <row r="524" spans="2:51" s="13" customFormat="1">
      <c r="B524" s="189"/>
      <c r="D524" s="177" t="s">
        <v>192</v>
      </c>
      <c r="E524" s="190" t="s">
        <v>22</v>
      </c>
      <c r="F524" s="191" t="s">
        <v>468</v>
      </c>
      <c r="H524" s="192">
        <v>44.95</v>
      </c>
      <c r="I524" s="193"/>
      <c r="L524" s="189"/>
      <c r="M524" s="194"/>
      <c r="T524" s="195"/>
      <c r="AT524" s="190" t="s">
        <v>192</v>
      </c>
      <c r="AU524" s="190" t="s">
        <v>90</v>
      </c>
      <c r="AV524" s="13" t="s">
        <v>90</v>
      </c>
      <c r="AW524" s="13" t="s">
        <v>42</v>
      </c>
      <c r="AX524" s="13" t="s">
        <v>79</v>
      </c>
      <c r="AY524" s="190" t="s">
        <v>142</v>
      </c>
    </row>
    <row r="525" spans="2:51" s="13" customFormat="1">
      <c r="B525" s="189"/>
      <c r="D525" s="177" t="s">
        <v>192</v>
      </c>
      <c r="E525" s="190" t="s">
        <v>22</v>
      </c>
      <c r="F525" s="191" t="s">
        <v>469</v>
      </c>
      <c r="H525" s="192">
        <v>48.14</v>
      </c>
      <c r="I525" s="193"/>
      <c r="L525" s="189"/>
      <c r="M525" s="194"/>
      <c r="T525" s="195"/>
      <c r="AT525" s="190" t="s">
        <v>192</v>
      </c>
      <c r="AU525" s="190" t="s">
        <v>90</v>
      </c>
      <c r="AV525" s="13" t="s">
        <v>90</v>
      </c>
      <c r="AW525" s="13" t="s">
        <v>42</v>
      </c>
      <c r="AX525" s="13" t="s">
        <v>79</v>
      </c>
      <c r="AY525" s="190" t="s">
        <v>142</v>
      </c>
    </row>
    <row r="526" spans="2:51" s="13" customFormat="1">
      <c r="B526" s="189"/>
      <c r="D526" s="177" t="s">
        <v>192</v>
      </c>
      <c r="E526" s="190" t="s">
        <v>22</v>
      </c>
      <c r="F526" s="191" t="s">
        <v>470</v>
      </c>
      <c r="H526" s="192">
        <v>44.37</v>
      </c>
      <c r="I526" s="193"/>
      <c r="L526" s="189"/>
      <c r="M526" s="194"/>
      <c r="T526" s="195"/>
      <c r="AT526" s="190" t="s">
        <v>192</v>
      </c>
      <c r="AU526" s="190" t="s">
        <v>90</v>
      </c>
      <c r="AV526" s="13" t="s">
        <v>90</v>
      </c>
      <c r="AW526" s="13" t="s">
        <v>42</v>
      </c>
      <c r="AX526" s="13" t="s">
        <v>79</v>
      </c>
      <c r="AY526" s="190" t="s">
        <v>142</v>
      </c>
    </row>
    <row r="527" spans="2:51" s="14" customFormat="1">
      <c r="B527" s="196"/>
      <c r="D527" s="177" t="s">
        <v>192</v>
      </c>
      <c r="E527" s="197" t="s">
        <v>22</v>
      </c>
      <c r="F527" s="198" t="s">
        <v>198</v>
      </c>
      <c r="H527" s="199">
        <v>309.72000000000003</v>
      </c>
      <c r="I527" s="200"/>
      <c r="L527" s="196"/>
      <c r="M527" s="201"/>
      <c r="T527" s="202"/>
      <c r="AT527" s="197" t="s">
        <v>192</v>
      </c>
      <c r="AU527" s="197" t="s">
        <v>90</v>
      </c>
      <c r="AV527" s="14" t="s">
        <v>104</v>
      </c>
      <c r="AW527" s="14" t="s">
        <v>42</v>
      </c>
      <c r="AX527" s="14" t="s">
        <v>79</v>
      </c>
      <c r="AY527" s="197" t="s">
        <v>142</v>
      </c>
    </row>
    <row r="528" spans="2:51" s="12" customFormat="1">
      <c r="B528" s="183"/>
      <c r="D528" s="177" t="s">
        <v>192</v>
      </c>
      <c r="E528" s="184" t="s">
        <v>22</v>
      </c>
      <c r="F528" s="185" t="s">
        <v>201</v>
      </c>
      <c r="H528" s="184" t="s">
        <v>22</v>
      </c>
      <c r="I528" s="186"/>
      <c r="L528" s="183"/>
      <c r="M528" s="187"/>
      <c r="T528" s="188"/>
      <c r="AT528" s="184" t="s">
        <v>192</v>
      </c>
      <c r="AU528" s="184" t="s">
        <v>90</v>
      </c>
      <c r="AV528" s="12" t="s">
        <v>24</v>
      </c>
      <c r="AW528" s="12" t="s">
        <v>42</v>
      </c>
      <c r="AX528" s="12" t="s">
        <v>79</v>
      </c>
      <c r="AY528" s="184" t="s">
        <v>142</v>
      </c>
    </row>
    <row r="529" spans="2:65" s="13" customFormat="1">
      <c r="B529" s="189"/>
      <c r="D529" s="177" t="s">
        <v>192</v>
      </c>
      <c r="E529" s="190" t="s">
        <v>22</v>
      </c>
      <c r="F529" s="191" t="s">
        <v>405</v>
      </c>
      <c r="H529" s="192">
        <v>38.86</v>
      </c>
      <c r="I529" s="193"/>
      <c r="L529" s="189"/>
      <c r="M529" s="194"/>
      <c r="T529" s="195"/>
      <c r="AT529" s="190" t="s">
        <v>192</v>
      </c>
      <c r="AU529" s="190" t="s">
        <v>90</v>
      </c>
      <c r="AV529" s="13" t="s">
        <v>90</v>
      </c>
      <c r="AW529" s="13" t="s">
        <v>42</v>
      </c>
      <c r="AX529" s="13" t="s">
        <v>79</v>
      </c>
      <c r="AY529" s="190" t="s">
        <v>142</v>
      </c>
    </row>
    <row r="530" spans="2:65" s="13" customFormat="1">
      <c r="B530" s="189"/>
      <c r="D530" s="177" t="s">
        <v>192</v>
      </c>
      <c r="E530" s="190" t="s">
        <v>22</v>
      </c>
      <c r="F530" s="191" t="s">
        <v>406</v>
      </c>
      <c r="H530" s="192">
        <v>26.39</v>
      </c>
      <c r="I530" s="193"/>
      <c r="L530" s="189"/>
      <c r="M530" s="194"/>
      <c r="T530" s="195"/>
      <c r="AT530" s="190" t="s">
        <v>192</v>
      </c>
      <c r="AU530" s="190" t="s">
        <v>90</v>
      </c>
      <c r="AV530" s="13" t="s">
        <v>90</v>
      </c>
      <c r="AW530" s="13" t="s">
        <v>42</v>
      </c>
      <c r="AX530" s="13" t="s">
        <v>79</v>
      </c>
      <c r="AY530" s="190" t="s">
        <v>142</v>
      </c>
    </row>
    <row r="531" spans="2:65" s="13" customFormat="1">
      <c r="B531" s="189"/>
      <c r="D531" s="177" t="s">
        <v>192</v>
      </c>
      <c r="E531" s="190" t="s">
        <v>22</v>
      </c>
      <c r="F531" s="191" t="s">
        <v>407</v>
      </c>
      <c r="H531" s="192">
        <v>13.05</v>
      </c>
      <c r="I531" s="193"/>
      <c r="L531" s="189"/>
      <c r="M531" s="194"/>
      <c r="T531" s="195"/>
      <c r="AT531" s="190" t="s">
        <v>192</v>
      </c>
      <c r="AU531" s="190" t="s">
        <v>90</v>
      </c>
      <c r="AV531" s="13" t="s">
        <v>90</v>
      </c>
      <c r="AW531" s="13" t="s">
        <v>42</v>
      </c>
      <c r="AX531" s="13" t="s">
        <v>79</v>
      </c>
      <c r="AY531" s="190" t="s">
        <v>142</v>
      </c>
    </row>
    <row r="532" spans="2:65" s="13" customFormat="1">
      <c r="B532" s="189"/>
      <c r="D532" s="177" t="s">
        <v>192</v>
      </c>
      <c r="E532" s="190" t="s">
        <v>22</v>
      </c>
      <c r="F532" s="191" t="s">
        <v>408</v>
      </c>
      <c r="H532" s="192">
        <v>45.53</v>
      </c>
      <c r="I532" s="193"/>
      <c r="L532" s="189"/>
      <c r="M532" s="194"/>
      <c r="T532" s="195"/>
      <c r="AT532" s="190" t="s">
        <v>192</v>
      </c>
      <c r="AU532" s="190" t="s">
        <v>90</v>
      </c>
      <c r="AV532" s="13" t="s">
        <v>90</v>
      </c>
      <c r="AW532" s="13" t="s">
        <v>42</v>
      </c>
      <c r="AX532" s="13" t="s">
        <v>79</v>
      </c>
      <c r="AY532" s="190" t="s">
        <v>142</v>
      </c>
    </row>
    <row r="533" spans="2:65" s="13" customFormat="1">
      <c r="B533" s="189"/>
      <c r="D533" s="177" t="s">
        <v>192</v>
      </c>
      <c r="E533" s="190" t="s">
        <v>22</v>
      </c>
      <c r="F533" s="191" t="s">
        <v>409</v>
      </c>
      <c r="H533" s="192">
        <v>25.81</v>
      </c>
      <c r="I533" s="193"/>
      <c r="L533" s="189"/>
      <c r="M533" s="194"/>
      <c r="T533" s="195"/>
      <c r="AT533" s="190" t="s">
        <v>192</v>
      </c>
      <c r="AU533" s="190" t="s">
        <v>90</v>
      </c>
      <c r="AV533" s="13" t="s">
        <v>90</v>
      </c>
      <c r="AW533" s="13" t="s">
        <v>42</v>
      </c>
      <c r="AX533" s="13" t="s">
        <v>79</v>
      </c>
      <c r="AY533" s="190" t="s">
        <v>142</v>
      </c>
    </row>
    <row r="534" spans="2:65" s="13" customFormat="1">
      <c r="B534" s="189"/>
      <c r="D534" s="177" t="s">
        <v>192</v>
      </c>
      <c r="E534" s="190" t="s">
        <v>22</v>
      </c>
      <c r="F534" s="191" t="s">
        <v>410</v>
      </c>
      <c r="H534" s="192">
        <v>48.14</v>
      </c>
      <c r="I534" s="193"/>
      <c r="L534" s="189"/>
      <c r="M534" s="194"/>
      <c r="T534" s="195"/>
      <c r="AT534" s="190" t="s">
        <v>192</v>
      </c>
      <c r="AU534" s="190" t="s">
        <v>90</v>
      </c>
      <c r="AV534" s="13" t="s">
        <v>90</v>
      </c>
      <c r="AW534" s="13" t="s">
        <v>42</v>
      </c>
      <c r="AX534" s="13" t="s">
        <v>79</v>
      </c>
      <c r="AY534" s="190" t="s">
        <v>142</v>
      </c>
    </row>
    <row r="535" spans="2:65" s="13" customFormat="1">
      <c r="B535" s="189"/>
      <c r="D535" s="177" t="s">
        <v>192</v>
      </c>
      <c r="E535" s="190" t="s">
        <v>22</v>
      </c>
      <c r="F535" s="191" t="s">
        <v>411</v>
      </c>
      <c r="H535" s="192">
        <v>45.24</v>
      </c>
      <c r="I535" s="193"/>
      <c r="L535" s="189"/>
      <c r="M535" s="194"/>
      <c r="T535" s="195"/>
      <c r="AT535" s="190" t="s">
        <v>192</v>
      </c>
      <c r="AU535" s="190" t="s">
        <v>90</v>
      </c>
      <c r="AV535" s="13" t="s">
        <v>90</v>
      </c>
      <c r="AW535" s="13" t="s">
        <v>42</v>
      </c>
      <c r="AX535" s="13" t="s">
        <v>79</v>
      </c>
      <c r="AY535" s="190" t="s">
        <v>142</v>
      </c>
    </row>
    <row r="536" spans="2:65" s="13" customFormat="1">
      <c r="B536" s="189"/>
      <c r="D536" s="177" t="s">
        <v>192</v>
      </c>
      <c r="E536" s="190" t="s">
        <v>22</v>
      </c>
      <c r="F536" s="191" t="s">
        <v>412</v>
      </c>
      <c r="H536" s="192">
        <v>48.43</v>
      </c>
      <c r="I536" s="193"/>
      <c r="L536" s="189"/>
      <c r="M536" s="194"/>
      <c r="T536" s="195"/>
      <c r="AT536" s="190" t="s">
        <v>192</v>
      </c>
      <c r="AU536" s="190" t="s">
        <v>90</v>
      </c>
      <c r="AV536" s="13" t="s">
        <v>90</v>
      </c>
      <c r="AW536" s="13" t="s">
        <v>42</v>
      </c>
      <c r="AX536" s="13" t="s">
        <v>79</v>
      </c>
      <c r="AY536" s="190" t="s">
        <v>142</v>
      </c>
    </row>
    <row r="537" spans="2:65" s="13" customFormat="1">
      <c r="B537" s="189"/>
      <c r="D537" s="177" t="s">
        <v>192</v>
      </c>
      <c r="E537" s="190" t="s">
        <v>22</v>
      </c>
      <c r="F537" s="191" t="s">
        <v>413</v>
      </c>
      <c r="H537" s="192">
        <v>44.37</v>
      </c>
      <c r="I537" s="193"/>
      <c r="L537" s="189"/>
      <c r="M537" s="194"/>
      <c r="T537" s="195"/>
      <c r="AT537" s="190" t="s">
        <v>192</v>
      </c>
      <c r="AU537" s="190" t="s">
        <v>90</v>
      </c>
      <c r="AV537" s="13" t="s">
        <v>90</v>
      </c>
      <c r="AW537" s="13" t="s">
        <v>42</v>
      </c>
      <c r="AX537" s="13" t="s">
        <v>79</v>
      </c>
      <c r="AY537" s="190" t="s">
        <v>142</v>
      </c>
    </row>
    <row r="538" spans="2:65" s="14" customFormat="1">
      <c r="B538" s="196"/>
      <c r="D538" s="177" t="s">
        <v>192</v>
      </c>
      <c r="E538" s="197" t="s">
        <v>22</v>
      </c>
      <c r="F538" s="198" t="s">
        <v>198</v>
      </c>
      <c r="H538" s="199">
        <v>335.82</v>
      </c>
      <c r="I538" s="200"/>
      <c r="L538" s="196"/>
      <c r="M538" s="201"/>
      <c r="T538" s="202"/>
      <c r="AT538" s="197" t="s">
        <v>192</v>
      </c>
      <c r="AU538" s="197" t="s">
        <v>90</v>
      </c>
      <c r="AV538" s="14" t="s">
        <v>104</v>
      </c>
      <c r="AW538" s="14" t="s">
        <v>42</v>
      </c>
      <c r="AX538" s="14" t="s">
        <v>79</v>
      </c>
      <c r="AY538" s="197" t="s">
        <v>142</v>
      </c>
    </row>
    <row r="539" spans="2:65" s="15" customFormat="1">
      <c r="B539" s="203"/>
      <c r="D539" s="177" t="s">
        <v>192</v>
      </c>
      <c r="E539" s="204" t="s">
        <v>22</v>
      </c>
      <c r="F539" s="205" t="s">
        <v>202</v>
      </c>
      <c r="H539" s="206">
        <v>1492.1890000000001</v>
      </c>
      <c r="I539" s="207"/>
      <c r="L539" s="203"/>
      <c r="M539" s="208"/>
      <c r="T539" s="209"/>
      <c r="AT539" s="204" t="s">
        <v>192</v>
      </c>
      <c r="AU539" s="204" t="s">
        <v>90</v>
      </c>
      <c r="AV539" s="15" t="s">
        <v>188</v>
      </c>
      <c r="AW539" s="15" t="s">
        <v>42</v>
      </c>
      <c r="AX539" s="15" t="s">
        <v>24</v>
      </c>
      <c r="AY539" s="204" t="s">
        <v>142</v>
      </c>
    </row>
    <row r="540" spans="2:65" s="1" customFormat="1" ht="25.5" customHeight="1">
      <c r="B540" s="40"/>
      <c r="C540" s="165" t="s">
        <v>471</v>
      </c>
      <c r="D540" s="165" t="s">
        <v>145</v>
      </c>
      <c r="E540" s="166" t="s">
        <v>472</v>
      </c>
      <c r="F540" s="167" t="s">
        <v>473</v>
      </c>
      <c r="G540" s="168" t="s">
        <v>229</v>
      </c>
      <c r="H540" s="169">
        <v>37.043999999999997</v>
      </c>
      <c r="I540" s="170">
        <v>150</v>
      </c>
      <c r="J540" s="171">
        <f>ROUND(I540*H540,2)</f>
        <v>5556.6</v>
      </c>
      <c r="K540" s="167" t="s">
        <v>149</v>
      </c>
      <c r="L540" s="40"/>
      <c r="M540" s="172" t="s">
        <v>22</v>
      </c>
      <c r="N540" s="173" t="s">
        <v>51</v>
      </c>
      <c r="P540" s="174">
        <f>O540*H540</f>
        <v>0</v>
      </c>
      <c r="Q540" s="174">
        <v>2.1000000000000001E-2</v>
      </c>
      <c r="R540" s="174">
        <f>Q540*H540</f>
        <v>0.77792399999999995</v>
      </c>
      <c r="S540" s="174">
        <v>0</v>
      </c>
      <c r="T540" s="175">
        <f>S540*H540</f>
        <v>0</v>
      </c>
      <c r="AR540" s="24" t="s">
        <v>188</v>
      </c>
      <c r="AT540" s="24" t="s">
        <v>145</v>
      </c>
      <c r="AU540" s="24" t="s">
        <v>90</v>
      </c>
      <c r="AY540" s="24" t="s">
        <v>142</v>
      </c>
      <c r="BE540" s="176">
        <f>IF(N540="základní",J540,0)</f>
        <v>0</v>
      </c>
      <c r="BF540" s="176">
        <f>IF(N540="snížená",J540,0)</f>
        <v>5556.6</v>
      </c>
      <c r="BG540" s="176">
        <f>IF(N540="zákl. přenesená",J540,0)</f>
        <v>0</v>
      </c>
      <c r="BH540" s="176">
        <f>IF(N540="sníž. přenesená",J540,0)</f>
        <v>0</v>
      </c>
      <c r="BI540" s="176">
        <f>IF(N540="nulová",J540,0)</f>
        <v>0</v>
      </c>
      <c r="BJ540" s="24" t="s">
        <v>90</v>
      </c>
      <c r="BK540" s="176">
        <f>ROUND(I540*H540,2)</f>
        <v>5556.6</v>
      </c>
      <c r="BL540" s="24" t="s">
        <v>188</v>
      </c>
      <c r="BM540" s="24" t="s">
        <v>474</v>
      </c>
    </row>
    <row r="541" spans="2:65" s="1" customFormat="1" ht="57">
      <c r="B541" s="40"/>
      <c r="D541" s="177" t="s">
        <v>190</v>
      </c>
      <c r="F541" s="178" t="s">
        <v>419</v>
      </c>
      <c r="I541" s="106"/>
      <c r="L541" s="40"/>
      <c r="M541" s="182"/>
      <c r="T541" s="65"/>
      <c r="AT541" s="24" t="s">
        <v>190</v>
      </c>
      <c r="AU541" s="24" t="s">
        <v>90</v>
      </c>
    </row>
    <row r="542" spans="2:65" s="12" customFormat="1">
      <c r="B542" s="183"/>
      <c r="D542" s="177" t="s">
        <v>192</v>
      </c>
      <c r="E542" s="184" t="s">
        <v>22</v>
      </c>
      <c r="F542" s="185" t="s">
        <v>193</v>
      </c>
      <c r="H542" s="184" t="s">
        <v>22</v>
      </c>
      <c r="I542" s="186"/>
      <c r="L542" s="183"/>
      <c r="M542" s="187"/>
      <c r="T542" s="188"/>
      <c r="AT542" s="184" t="s">
        <v>192</v>
      </c>
      <c r="AU542" s="184" t="s">
        <v>90</v>
      </c>
      <c r="AV542" s="12" t="s">
        <v>24</v>
      </c>
      <c r="AW542" s="12" t="s">
        <v>42</v>
      </c>
      <c r="AX542" s="12" t="s">
        <v>79</v>
      </c>
      <c r="AY542" s="184" t="s">
        <v>142</v>
      </c>
    </row>
    <row r="543" spans="2:65" s="12" customFormat="1">
      <c r="B543" s="183"/>
      <c r="D543" s="177" t="s">
        <v>192</v>
      </c>
      <c r="E543" s="184" t="s">
        <v>22</v>
      </c>
      <c r="F543" s="185" t="s">
        <v>366</v>
      </c>
      <c r="H543" s="184" t="s">
        <v>22</v>
      </c>
      <c r="I543" s="186"/>
      <c r="L543" s="183"/>
      <c r="M543" s="187"/>
      <c r="T543" s="188"/>
      <c r="AT543" s="184" t="s">
        <v>192</v>
      </c>
      <c r="AU543" s="184" t="s">
        <v>90</v>
      </c>
      <c r="AV543" s="12" t="s">
        <v>24</v>
      </c>
      <c r="AW543" s="12" t="s">
        <v>42</v>
      </c>
      <c r="AX543" s="12" t="s">
        <v>79</v>
      </c>
      <c r="AY543" s="184" t="s">
        <v>142</v>
      </c>
    </row>
    <row r="544" spans="2:65" s="13" customFormat="1">
      <c r="B544" s="189"/>
      <c r="D544" s="177" t="s">
        <v>192</v>
      </c>
      <c r="E544" s="190" t="s">
        <v>22</v>
      </c>
      <c r="F544" s="191" t="s">
        <v>367</v>
      </c>
      <c r="H544" s="192">
        <v>37.043999999999997</v>
      </c>
      <c r="I544" s="193"/>
      <c r="L544" s="189"/>
      <c r="M544" s="194"/>
      <c r="T544" s="195"/>
      <c r="AT544" s="190" t="s">
        <v>192</v>
      </c>
      <c r="AU544" s="190" t="s">
        <v>90</v>
      </c>
      <c r="AV544" s="13" t="s">
        <v>90</v>
      </c>
      <c r="AW544" s="13" t="s">
        <v>42</v>
      </c>
      <c r="AX544" s="13" t="s">
        <v>79</v>
      </c>
      <c r="AY544" s="190" t="s">
        <v>142</v>
      </c>
    </row>
    <row r="545" spans="2:65" s="14" customFormat="1">
      <c r="B545" s="196"/>
      <c r="D545" s="177" t="s">
        <v>192</v>
      </c>
      <c r="E545" s="197" t="s">
        <v>22</v>
      </c>
      <c r="F545" s="198" t="s">
        <v>198</v>
      </c>
      <c r="H545" s="199">
        <v>37.043999999999997</v>
      </c>
      <c r="I545" s="200"/>
      <c r="L545" s="196"/>
      <c r="M545" s="201"/>
      <c r="T545" s="202"/>
      <c r="AT545" s="197" t="s">
        <v>192</v>
      </c>
      <c r="AU545" s="197" t="s">
        <v>90</v>
      </c>
      <c r="AV545" s="14" t="s">
        <v>104</v>
      </c>
      <c r="AW545" s="14" t="s">
        <v>42</v>
      </c>
      <c r="AX545" s="14" t="s">
        <v>79</v>
      </c>
      <c r="AY545" s="197" t="s">
        <v>142</v>
      </c>
    </row>
    <row r="546" spans="2:65" s="15" customFormat="1">
      <c r="B546" s="203"/>
      <c r="D546" s="177" t="s">
        <v>192</v>
      </c>
      <c r="E546" s="204" t="s">
        <v>22</v>
      </c>
      <c r="F546" s="205" t="s">
        <v>202</v>
      </c>
      <c r="H546" s="206">
        <v>37.043999999999997</v>
      </c>
      <c r="I546" s="207"/>
      <c r="L546" s="203"/>
      <c r="M546" s="208"/>
      <c r="T546" s="209"/>
      <c r="AT546" s="204" t="s">
        <v>192</v>
      </c>
      <c r="AU546" s="204" t="s">
        <v>90</v>
      </c>
      <c r="AV546" s="15" t="s">
        <v>188</v>
      </c>
      <c r="AW546" s="15" t="s">
        <v>42</v>
      </c>
      <c r="AX546" s="15" t="s">
        <v>24</v>
      </c>
      <c r="AY546" s="204" t="s">
        <v>142</v>
      </c>
    </row>
    <row r="547" spans="2:65" s="1" customFormat="1" ht="16.5" customHeight="1">
      <c r="B547" s="40"/>
      <c r="C547" s="165" t="s">
        <v>475</v>
      </c>
      <c r="D547" s="165" t="s">
        <v>145</v>
      </c>
      <c r="E547" s="166" t="s">
        <v>476</v>
      </c>
      <c r="F547" s="167" t="s">
        <v>477</v>
      </c>
      <c r="G547" s="168" t="s">
        <v>478</v>
      </c>
      <c r="H547" s="169">
        <v>397.64</v>
      </c>
      <c r="I547" s="170">
        <v>155</v>
      </c>
      <c r="J547" s="171">
        <f>ROUND(I547*H547,2)</f>
        <v>61634.2</v>
      </c>
      <c r="K547" s="167" t="s">
        <v>149</v>
      </c>
      <c r="L547" s="40"/>
      <c r="M547" s="172" t="s">
        <v>22</v>
      </c>
      <c r="N547" s="173" t="s">
        <v>51</v>
      </c>
      <c r="P547" s="174">
        <f>O547*H547</f>
        <v>0</v>
      </c>
      <c r="Q547" s="174">
        <v>1.5E-3</v>
      </c>
      <c r="R547" s="174">
        <f>Q547*H547</f>
        <v>0.59645999999999999</v>
      </c>
      <c r="S547" s="174">
        <v>0</v>
      </c>
      <c r="T547" s="175">
        <f>S547*H547</f>
        <v>0</v>
      </c>
      <c r="AR547" s="24" t="s">
        <v>188</v>
      </c>
      <c r="AT547" s="24" t="s">
        <v>145</v>
      </c>
      <c r="AU547" s="24" t="s">
        <v>90</v>
      </c>
      <c r="AY547" s="24" t="s">
        <v>142</v>
      </c>
      <c r="BE547" s="176">
        <f>IF(N547="základní",J547,0)</f>
        <v>0</v>
      </c>
      <c r="BF547" s="176">
        <f>IF(N547="snížená",J547,0)</f>
        <v>61634.2</v>
      </c>
      <c r="BG547" s="176">
        <f>IF(N547="zákl. přenesená",J547,0)</f>
        <v>0</v>
      </c>
      <c r="BH547" s="176">
        <f>IF(N547="sníž. přenesená",J547,0)</f>
        <v>0</v>
      </c>
      <c r="BI547" s="176">
        <f>IF(N547="nulová",J547,0)</f>
        <v>0</v>
      </c>
      <c r="BJ547" s="24" t="s">
        <v>90</v>
      </c>
      <c r="BK547" s="176">
        <f>ROUND(I547*H547,2)</f>
        <v>61634.2</v>
      </c>
      <c r="BL547" s="24" t="s">
        <v>188</v>
      </c>
      <c r="BM547" s="24" t="s">
        <v>479</v>
      </c>
    </row>
    <row r="548" spans="2:65" s="1" customFormat="1" ht="38">
      <c r="B548" s="40"/>
      <c r="D548" s="177" t="s">
        <v>190</v>
      </c>
      <c r="F548" s="178" t="s">
        <v>480</v>
      </c>
      <c r="I548" s="106"/>
      <c r="L548" s="40"/>
      <c r="M548" s="182"/>
      <c r="T548" s="65"/>
      <c r="AT548" s="24" t="s">
        <v>190</v>
      </c>
      <c r="AU548" s="24" t="s">
        <v>90</v>
      </c>
    </row>
    <row r="549" spans="2:65" s="12" customFormat="1">
      <c r="B549" s="183"/>
      <c r="D549" s="177" t="s">
        <v>192</v>
      </c>
      <c r="E549" s="184" t="s">
        <v>22</v>
      </c>
      <c r="F549" s="185" t="s">
        <v>193</v>
      </c>
      <c r="H549" s="184" t="s">
        <v>22</v>
      </c>
      <c r="I549" s="186"/>
      <c r="L549" s="183"/>
      <c r="M549" s="187"/>
      <c r="T549" s="188"/>
      <c r="AT549" s="184" t="s">
        <v>192</v>
      </c>
      <c r="AU549" s="184" t="s">
        <v>90</v>
      </c>
      <c r="AV549" s="12" t="s">
        <v>24</v>
      </c>
      <c r="AW549" s="12" t="s">
        <v>42</v>
      </c>
      <c r="AX549" s="12" t="s">
        <v>79</v>
      </c>
      <c r="AY549" s="184" t="s">
        <v>142</v>
      </c>
    </row>
    <row r="550" spans="2:65" s="12" customFormat="1">
      <c r="B550" s="183"/>
      <c r="D550" s="177" t="s">
        <v>192</v>
      </c>
      <c r="E550" s="184" t="s">
        <v>22</v>
      </c>
      <c r="F550" s="185" t="s">
        <v>481</v>
      </c>
      <c r="H550" s="184" t="s">
        <v>22</v>
      </c>
      <c r="I550" s="186"/>
      <c r="L550" s="183"/>
      <c r="M550" s="187"/>
      <c r="T550" s="188"/>
      <c r="AT550" s="184" t="s">
        <v>192</v>
      </c>
      <c r="AU550" s="184" t="s">
        <v>90</v>
      </c>
      <c r="AV550" s="12" t="s">
        <v>24</v>
      </c>
      <c r="AW550" s="12" t="s">
        <v>42</v>
      </c>
      <c r="AX550" s="12" t="s">
        <v>79</v>
      </c>
      <c r="AY550" s="184" t="s">
        <v>142</v>
      </c>
    </row>
    <row r="551" spans="2:65" s="13" customFormat="1">
      <c r="B551" s="189"/>
      <c r="D551" s="177" t="s">
        <v>192</v>
      </c>
      <c r="E551" s="190" t="s">
        <v>22</v>
      </c>
      <c r="F551" s="191" t="s">
        <v>482</v>
      </c>
      <c r="H551" s="192">
        <v>76.16</v>
      </c>
      <c r="I551" s="193"/>
      <c r="L551" s="189"/>
      <c r="M551" s="194"/>
      <c r="T551" s="195"/>
      <c r="AT551" s="190" t="s">
        <v>192</v>
      </c>
      <c r="AU551" s="190" t="s">
        <v>90</v>
      </c>
      <c r="AV551" s="13" t="s">
        <v>90</v>
      </c>
      <c r="AW551" s="13" t="s">
        <v>42</v>
      </c>
      <c r="AX551" s="13" t="s">
        <v>79</v>
      </c>
      <c r="AY551" s="190" t="s">
        <v>142</v>
      </c>
    </row>
    <row r="552" spans="2:65" s="13" customFormat="1">
      <c r="B552" s="189"/>
      <c r="D552" s="177" t="s">
        <v>192</v>
      </c>
      <c r="E552" s="190" t="s">
        <v>22</v>
      </c>
      <c r="F552" s="191" t="s">
        <v>483</v>
      </c>
      <c r="H552" s="192">
        <v>25.68</v>
      </c>
      <c r="I552" s="193"/>
      <c r="L552" s="189"/>
      <c r="M552" s="194"/>
      <c r="T552" s="195"/>
      <c r="AT552" s="190" t="s">
        <v>192</v>
      </c>
      <c r="AU552" s="190" t="s">
        <v>90</v>
      </c>
      <c r="AV552" s="13" t="s">
        <v>90</v>
      </c>
      <c r="AW552" s="13" t="s">
        <v>42</v>
      </c>
      <c r="AX552" s="13" t="s">
        <v>79</v>
      </c>
      <c r="AY552" s="190" t="s">
        <v>142</v>
      </c>
    </row>
    <row r="553" spans="2:65" s="12" customFormat="1">
      <c r="B553" s="183"/>
      <c r="D553" s="177" t="s">
        <v>192</v>
      </c>
      <c r="E553" s="184" t="s">
        <v>22</v>
      </c>
      <c r="F553" s="185" t="s">
        <v>484</v>
      </c>
      <c r="H553" s="184" t="s">
        <v>22</v>
      </c>
      <c r="I553" s="186"/>
      <c r="L553" s="183"/>
      <c r="M553" s="187"/>
      <c r="T553" s="188"/>
      <c r="AT553" s="184" t="s">
        <v>192</v>
      </c>
      <c r="AU553" s="184" t="s">
        <v>90</v>
      </c>
      <c r="AV553" s="12" t="s">
        <v>24</v>
      </c>
      <c r="AW553" s="12" t="s">
        <v>42</v>
      </c>
      <c r="AX553" s="12" t="s">
        <v>79</v>
      </c>
      <c r="AY553" s="184" t="s">
        <v>142</v>
      </c>
    </row>
    <row r="554" spans="2:65" s="13" customFormat="1">
      <c r="B554" s="189"/>
      <c r="D554" s="177" t="s">
        <v>192</v>
      </c>
      <c r="E554" s="190" t="s">
        <v>22</v>
      </c>
      <c r="F554" s="191" t="s">
        <v>485</v>
      </c>
      <c r="H554" s="192">
        <v>94</v>
      </c>
      <c r="I554" s="193"/>
      <c r="L554" s="189"/>
      <c r="M554" s="194"/>
      <c r="T554" s="195"/>
      <c r="AT554" s="190" t="s">
        <v>192</v>
      </c>
      <c r="AU554" s="190" t="s">
        <v>90</v>
      </c>
      <c r="AV554" s="13" t="s">
        <v>90</v>
      </c>
      <c r="AW554" s="13" t="s">
        <v>42</v>
      </c>
      <c r="AX554" s="13" t="s">
        <v>79</v>
      </c>
      <c r="AY554" s="190" t="s">
        <v>142</v>
      </c>
    </row>
    <row r="555" spans="2:65" s="13" customFormat="1">
      <c r="B555" s="189"/>
      <c r="D555" s="177" t="s">
        <v>192</v>
      </c>
      <c r="E555" s="190" t="s">
        <v>22</v>
      </c>
      <c r="F555" s="191" t="s">
        <v>486</v>
      </c>
      <c r="H555" s="192">
        <v>192</v>
      </c>
      <c r="I555" s="193"/>
      <c r="L555" s="189"/>
      <c r="M555" s="194"/>
      <c r="T555" s="195"/>
      <c r="AT555" s="190" t="s">
        <v>192</v>
      </c>
      <c r="AU555" s="190" t="s">
        <v>90</v>
      </c>
      <c r="AV555" s="13" t="s">
        <v>90</v>
      </c>
      <c r="AW555" s="13" t="s">
        <v>42</v>
      </c>
      <c r="AX555" s="13" t="s">
        <v>79</v>
      </c>
      <c r="AY555" s="190" t="s">
        <v>142</v>
      </c>
    </row>
    <row r="556" spans="2:65" s="13" customFormat="1">
      <c r="B556" s="189"/>
      <c r="D556" s="177" t="s">
        <v>192</v>
      </c>
      <c r="E556" s="190" t="s">
        <v>22</v>
      </c>
      <c r="F556" s="191" t="s">
        <v>487</v>
      </c>
      <c r="H556" s="192">
        <v>9.8000000000000007</v>
      </c>
      <c r="I556" s="193"/>
      <c r="L556" s="189"/>
      <c r="M556" s="194"/>
      <c r="T556" s="195"/>
      <c r="AT556" s="190" t="s">
        <v>192</v>
      </c>
      <c r="AU556" s="190" t="s">
        <v>90</v>
      </c>
      <c r="AV556" s="13" t="s">
        <v>90</v>
      </c>
      <c r="AW556" s="13" t="s">
        <v>42</v>
      </c>
      <c r="AX556" s="13" t="s">
        <v>79</v>
      </c>
      <c r="AY556" s="190" t="s">
        <v>142</v>
      </c>
    </row>
    <row r="557" spans="2:65" s="14" customFormat="1">
      <c r="B557" s="196"/>
      <c r="D557" s="177" t="s">
        <v>192</v>
      </c>
      <c r="E557" s="197" t="s">
        <v>22</v>
      </c>
      <c r="F557" s="198" t="s">
        <v>198</v>
      </c>
      <c r="H557" s="199">
        <v>397.64</v>
      </c>
      <c r="I557" s="200"/>
      <c r="L557" s="196"/>
      <c r="M557" s="201"/>
      <c r="T557" s="202"/>
      <c r="AT557" s="197" t="s">
        <v>192</v>
      </c>
      <c r="AU557" s="197" t="s">
        <v>90</v>
      </c>
      <c r="AV557" s="14" t="s">
        <v>104</v>
      </c>
      <c r="AW557" s="14" t="s">
        <v>42</v>
      </c>
      <c r="AX557" s="14" t="s">
        <v>79</v>
      </c>
      <c r="AY557" s="197" t="s">
        <v>142</v>
      </c>
    </row>
    <row r="558" spans="2:65" s="15" customFormat="1">
      <c r="B558" s="203"/>
      <c r="D558" s="177" t="s">
        <v>192</v>
      </c>
      <c r="E558" s="204" t="s">
        <v>22</v>
      </c>
      <c r="F558" s="205" t="s">
        <v>202</v>
      </c>
      <c r="H558" s="206">
        <v>397.64</v>
      </c>
      <c r="I558" s="207"/>
      <c r="L558" s="203"/>
      <c r="M558" s="208"/>
      <c r="T558" s="209"/>
      <c r="AT558" s="204" t="s">
        <v>192</v>
      </c>
      <c r="AU558" s="204" t="s">
        <v>90</v>
      </c>
      <c r="AV558" s="15" t="s">
        <v>188</v>
      </c>
      <c r="AW558" s="15" t="s">
        <v>42</v>
      </c>
      <c r="AX558" s="15" t="s">
        <v>24</v>
      </c>
      <c r="AY558" s="204" t="s">
        <v>142</v>
      </c>
    </row>
    <row r="559" spans="2:65" s="1" customFormat="1" ht="16.5" customHeight="1">
      <c r="B559" s="40"/>
      <c r="C559" s="165" t="s">
        <v>488</v>
      </c>
      <c r="D559" s="165" t="s">
        <v>145</v>
      </c>
      <c r="E559" s="166" t="s">
        <v>489</v>
      </c>
      <c r="F559" s="167" t="s">
        <v>490</v>
      </c>
      <c r="G559" s="168" t="s">
        <v>205</v>
      </c>
      <c r="H559" s="169">
        <v>3.9809999999999999</v>
      </c>
      <c r="I559" s="170">
        <v>2890</v>
      </c>
      <c r="J559" s="171">
        <f>ROUND(I559*H559,2)</f>
        <v>11505.09</v>
      </c>
      <c r="K559" s="167" t="s">
        <v>149</v>
      </c>
      <c r="L559" s="40"/>
      <c r="M559" s="172" t="s">
        <v>22</v>
      </c>
      <c r="N559" s="173" t="s">
        <v>51</v>
      </c>
      <c r="P559" s="174">
        <f>O559*H559</f>
        <v>0</v>
      </c>
      <c r="Q559" s="174">
        <v>2.45329</v>
      </c>
      <c r="R559" s="174">
        <f>Q559*H559</f>
        <v>9.7665474899999989</v>
      </c>
      <c r="S559" s="174">
        <v>0</v>
      </c>
      <c r="T559" s="175">
        <f>S559*H559</f>
        <v>0</v>
      </c>
      <c r="AR559" s="24" t="s">
        <v>188</v>
      </c>
      <c r="AT559" s="24" t="s">
        <v>145</v>
      </c>
      <c r="AU559" s="24" t="s">
        <v>90</v>
      </c>
      <c r="AY559" s="24" t="s">
        <v>142</v>
      </c>
      <c r="BE559" s="176">
        <f>IF(N559="základní",J559,0)</f>
        <v>0</v>
      </c>
      <c r="BF559" s="176">
        <f>IF(N559="snížená",J559,0)</f>
        <v>11505.09</v>
      </c>
      <c r="BG559" s="176">
        <f>IF(N559="zákl. přenesená",J559,0)</f>
        <v>0</v>
      </c>
      <c r="BH559" s="176">
        <f>IF(N559="sníž. přenesená",J559,0)</f>
        <v>0</v>
      </c>
      <c r="BI559" s="176">
        <f>IF(N559="nulová",J559,0)</f>
        <v>0</v>
      </c>
      <c r="BJ559" s="24" t="s">
        <v>90</v>
      </c>
      <c r="BK559" s="176">
        <f>ROUND(I559*H559,2)</f>
        <v>11505.09</v>
      </c>
      <c r="BL559" s="24" t="s">
        <v>188</v>
      </c>
      <c r="BM559" s="24" t="s">
        <v>491</v>
      </c>
    </row>
    <row r="560" spans="2:65" s="1" customFormat="1" ht="114">
      <c r="B560" s="40"/>
      <c r="D560" s="177" t="s">
        <v>190</v>
      </c>
      <c r="F560" s="178" t="s">
        <v>492</v>
      </c>
      <c r="I560" s="106"/>
      <c r="L560" s="40"/>
      <c r="M560" s="182"/>
      <c r="T560" s="65"/>
      <c r="AT560" s="24" t="s">
        <v>190</v>
      </c>
      <c r="AU560" s="24" t="s">
        <v>90</v>
      </c>
    </row>
    <row r="561" spans="2:65" s="12" customFormat="1">
      <c r="B561" s="183"/>
      <c r="D561" s="177" t="s">
        <v>192</v>
      </c>
      <c r="E561" s="184" t="s">
        <v>22</v>
      </c>
      <c r="F561" s="185" t="s">
        <v>193</v>
      </c>
      <c r="H561" s="184" t="s">
        <v>22</v>
      </c>
      <c r="I561" s="186"/>
      <c r="L561" s="183"/>
      <c r="M561" s="187"/>
      <c r="T561" s="188"/>
      <c r="AT561" s="184" t="s">
        <v>192</v>
      </c>
      <c r="AU561" s="184" t="s">
        <v>90</v>
      </c>
      <c r="AV561" s="12" t="s">
        <v>24</v>
      </c>
      <c r="AW561" s="12" t="s">
        <v>42</v>
      </c>
      <c r="AX561" s="12" t="s">
        <v>79</v>
      </c>
      <c r="AY561" s="184" t="s">
        <v>142</v>
      </c>
    </row>
    <row r="562" spans="2:65" s="12" customFormat="1">
      <c r="B562" s="183"/>
      <c r="D562" s="177" t="s">
        <v>192</v>
      </c>
      <c r="E562" s="184" t="s">
        <v>22</v>
      </c>
      <c r="F562" s="185" t="s">
        <v>493</v>
      </c>
      <c r="H562" s="184" t="s">
        <v>22</v>
      </c>
      <c r="I562" s="186"/>
      <c r="L562" s="183"/>
      <c r="M562" s="187"/>
      <c r="T562" s="188"/>
      <c r="AT562" s="184" t="s">
        <v>192</v>
      </c>
      <c r="AU562" s="184" t="s">
        <v>90</v>
      </c>
      <c r="AV562" s="12" t="s">
        <v>24</v>
      </c>
      <c r="AW562" s="12" t="s">
        <v>42</v>
      </c>
      <c r="AX562" s="12" t="s">
        <v>79</v>
      </c>
      <c r="AY562" s="184" t="s">
        <v>142</v>
      </c>
    </row>
    <row r="563" spans="2:65" s="13" customFormat="1">
      <c r="B563" s="189"/>
      <c r="D563" s="177" t="s">
        <v>192</v>
      </c>
      <c r="E563" s="190" t="s">
        <v>22</v>
      </c>
      <c r="F563" s="191" t="s">
        <v>494</v>
      </c>
      <c r="H563" s="192">
        <v>0.83499999999999996</v>
      </c>
      <c r="I563" s="193"/>
      <c r="L563" s="189"/>
      <c r="M563" s="194"/>
      <c r="T563" s="195"/>
      <c r="AT563" s="190" t="s">
        <v>192</v>
      </c>
      <c r="AU563" s="190" t="s">
        <v>90</v>
      </c>
      <c r="AV563" s="13" t="s">
        <v>90</v>
      </c>
      <c r="AW563" s="13" t="s">
        <v>42</v>
      </c>
      <c r="AX563" s="13" t="s">
        <v>79</v>
      </c>
      <c r="AY563" s="190" t="s">
        <v>142</v>
      </c>
    </row>
    <row r="564" spans="2:65" s="14" customFormat="1">
      <c r="B564" s="196"/>
      <c r="D564" s="177" t="s">
        <v>192</v>
      </c>
      <c r="E564" s="197" t="s">
        <v>22</v>
      </c>
      <c r="F564" s="198" t="s">
        <v>198</v>
      </c>
      <c r="H564" s="199">
        <v>0.83499999999999996</v>
      </c>
      <c r="I564" s="200"/>
      <c r="L564" s="196"/>
      <c r="M564" s="201"/>
      <c r="T564" s="202"/>
      <c r="AT564" s="197" t="s">
        <v>192</v>
      </c>
      <c r="AU564" s="197" t="s">
        <v>90</v>
      </c>
      <c r="AV564" s="14" t="s">
        <v>104</v>
      </c>
      <c r="AW564" s="14" t="s">
        <v>42</v>
      </c>
      <c r="AX564" s="14" t="s">
        <v>79</v>
      </c>
      <c r="AY564" s="197" t="s">
        <v>142</v>
      </c>
    </row>
    <row r="565" spans="2:65" s="12" customFormat="1">
      <c r="B565" s="183"/>
      <c r="D565" s="177" t="s">
        <v>192</v>
      </c>
      <c r="E565" s="184" t="s">
        <v>22</v>
      </c>
      <c r="F565" s="185" t="s">
        <v>495</v>
      </c>
      <c r="H565" s="184" t="s">
        <v>22</v>
      </c>
      <c r="I565" s="186"/>
      <c r="L565" s="183"/>
      <c r="M565" s="187"/>
      <c r="T565" s="188"/>
      <c r="AT565" s="184" t="s">
        <v>192</v>
      </c>
      <c r="AU565" s="184" t="s">
        <v>90</v>
      </c>
      <c r="AV565" s="12" t="s">
        <v>24</v>
      </c>
      <c r="AW565" s="12" t="s">
        <v>42</v>
      </c>
      <c r="AX565" s="12" t="s">
        <v>79</v>
      </c>
      <c r="AY565" s="184" t="s">
        <v>142</v>
      </c>
    </row>
    <row r="566" spans="2:65" s="13" customFormat="1">
      <c r="B566" s="189"/>
      <c r="D566" s="177" t="s">
        <v>192</v>
      </c>
      <c r="E566" s="190" t="s">
        <v>22</v>
      </c>
      <c r="F566" s="191" t="s">
        <v>496</v>
      </c>
      <c r="H566" s="192">
        <v>0.27800000000000002</v>
      </c>
      <c r="I566" s="193"/>
      <c r="L566" s="189"/>
      <c r="M566" s="194"/>
      <c r="T566" s="195"/>
      <c r="AT566" s="190" t="s">
        <v>192</v>
      </c>
      <c r="AU566" s="190" t="s">
        <v>90</v>
      </c>
      <c r="AV566" s="13" t="s">
        <v>90</v>
      </c>
      <c r="AW566" s="13" t="s">
        <v>42</v>
      </c>
      <c r="AX566" s="13" t="s">
        <v>79</v>
      </c>
      <c r="AY566" s="190" t="s">
        <v>142</v>
      </c>
    </row>
    <row r="567" spans="2:65" s="13" customFormat="1">
      <c r="B567" s="189"/>
      <c r="D567" s="177" t="s">
        <v>192</v>
      </c>
      <c r="E567" s="190" t="s">
        <v>22</v>
      </c>
      <c r="F567" s="191" t="s">
        <v>497</v>
      </c>
      <c r="H567" s="192">
        <v>0.191</v>
      </c>
      <c r="I567" s="193"/>
      <c r="L567" s="189"/>
      <c r="M567" s="194"/>
      <c r="T567" s="195"/>
      <c r="AT567" s="190" t="s">
        <v>192</v>
      </c>
      <c r="AU567" s="190" t="s">
        <v>90</v>
      </c>
      <c r="AV567" s="13" t="s">
        <v>90</v>
      </c>
      <c r="AW567" s="13" t="s">
        <v>42</v>
      </c>
      <c r="AX567" s="13" t="s">
        <v>79</v>
      </c>
      <c r="AY567" s="190" t="s">
        <v>142</v>
      </c>
    </row>
    <row r="568" spans="2:65" s="13" customFormat="1">
      <c r="B568" s="189"/>
      <c r="D568" s="177" t="s">
        <v>192</v>
      </c>
      <c r="E568" s="190" t="s">
        <v>22</v>
      </c>
      <c r="F568" s="191" t="s">
        <v>498</v>
      </c>
      <c r="H568" s="192">
        <v>0.17</v>
      </c>
      <c r="I568" s="193"/>
      <c r="L568" s="189"/>
      <c r="M568" s="194"/>
      <c r="T568" s="195"/>
      <c r="AT568" s="190" t="s">
        <v>192</v>
      </c>
      <c r="AU568" s="190" t="s">
        <v>90</v>
      </c>
      <c r="AV568" s="13" t="s">
        <v>90</v>
      </c>
      <c r="AW568" s="13" t="s">
        <v>42</v>
      </c>
      <c r="AX568" s="13" t="s">
        <v>79</v>
      </c>
      <c r="AY568" s="190" t="s">
        <v>142</v>
      </c>
    </row>
    <row r="569" spans="2:65" s="13" customFormat="1">
      <c r="B569" s="189"/>
      <c r="D569" s="177" t="s">
        <v>192</v>
      </c>
      <c r="E569" s="190" t="s">
        <v>22</v>
      </c>
      <c r="F569" s="191" t="s">
        <v>499</v>
      </c>
      <c r="H569" s="192">
        <v>0.93</v>
      </c>
      <c r="I569" s="193"/>
      <c r="L569" s="189"/>
      <c r="M569" s="194"/>
      <c r="T569" s="195"/>
      <c r="AT569" s="190" t="s">
        <v>192</v>
      </c>
      <c r="AU569" s="190" t="s">
        <v>90</v>
      </c>
      <c r="AV569" s="13" t="s">
        <v>90</v>
      </c>
      <c r="AW569" s="13" t="s">
        <v>42</v>
      </c>
      <c r="AX569" s="13" t="s">
        <v>79</v>
      </c>
      <c r="AY569" s="190" t="s">
        <v>142</v>
      </c>
    </row>
    <row r="570" spans="2:65" s="13" customFormat="1">
      <c r="B570" s="189"/>
      <c r="D570" s="177" t="s">
        <v>192</v>
      </c>
      <c r="E570" s="190" t="s">
        <v>22</v>
      </c>
      <c r="F570" s="191" t="s">
        <v>500</v>
      </c>
      <c r="H570" s="192">
        <v>0.90500000000000003</v>
      </c>
      <c r="I570" s="193"/>
      <c r="L570" s="189"/>
      <c r="M570" s="194"/>
      <c r="T570" s="195"/>
      <c r="AT570" s="190" t="s">
        <v>192</v>
      </c>
      <c r="AU570" s="190" t="s">
        <v>90</v>
      </c>
      <c r="AV570" s="13" t="s">
        <v>90</v>
      </c>
      <c r="AW570" s="13" t="s">
        <v>42</v>
      </c>
      <c r="AX570" s="13" t="s">
        <v>79</v>
      </c>
      <c r="AY570" s="190" t="s">
        <v>142</v>
      </c>
    </row>
    <row r="571" spans="2:65" s="13" customFormat="1">
      <c r="B571" s="189"/>
      <c r="D571" s="177" t="s">
        <v>192</v>
      </c>
      <c r="E571" s="190" t="s">
        <v>22</v>
      </c>
      <c r="F571" s="191" t="s">
        <v>501</v>
      </c>
      <c r="H571" s="192">
        <v>0.219</v>
      </c>
      <c r="I571" s="193"/>
      <c r="L571" s="189"/>
      <c r="M571" s="194"/>
      <c r="T571" s="195"/>
      <c r="AT571" s="190" t="s">
        <v>192</v>
      </c>
      <c r="AU571" s="190" t="s">
        <v>90</v>
      </c>
      <c r="AV571" s="13" t="s">
        <v>90</v>
      </c>
      <c r="AW571" s="13" t="s">
        <v>42</v>
      </c>
      <c r="AX571" s="13" t="s">
        <v>79</v>
      </c>
      <c r="AY571" s="190" t="s">
        <v>142</v>
      </c>
    </row>
    <row r="572" spans="2:65" s="13" customFormat="1">
      <c r="B572" s="189"/>
      <c r="D572" s="177" t="s">
        <v>192</v>
      </c>
      <c r="E572" s="190" t="s">
        <v>22</v>
      </c>
      <c r="F572" s="191" t="s">
        <v>502</v>
      </c>
      <c r="H572" s="192">
        <v>0.16900000000000001</v>
      </c>
      <c r="I572" s="193"/>
      <c r="L572" s="189"/>
      <c r="M572" s="194"/>
      <c r="T572" s="195"/>
      <c r="AT572" s="190" t="s">
        <v>192</v>
      </c>
      <c r="AU572" s="190" t="s">
        <v>90</v>
      </c>
      <c r="AV572" s="13" t="s">
        <v>90</v>
      </c>
      <c r="AW572" s="13" t="s">
        <v>42</v>
      </c>
      <c r="AX572" s="13" t="s">
        <v>79</v>
      </c>
      <c r="AY572" s="190" t="s">
        <v>142</v>
      </c>
    </row>
    <row r="573" spans="2:65" s="13" customFormat="1">
      <c r="B573" s="189"/>
      <c r="D573" s="177" t="s">
        <v>192</v>
      </c>
      <c r="E573" s="190" t="s">
        <v>22</v>
      </c>
      <c r="F573" s="191" t="s">
        <v>503</v>
      </c>
      <c r="H573" s="192">
        <v>0.28399999999999997</v>
      </c>
      <c r="I573" s="193"/>
      <c r="L573" s="189"/>
      <c r="M573" s="194"/>
      <c r="T573" s="195"/>
      <c r="AT573" s="190" t="s">
        <v>192</v>
      </c>
      <c r="AU573" s="190" t="s">
        <v>90</v>
      </c>
      <c r="AV573" s="13" t="s">
        <v>90</v>
      </c>
      <c r="AW573" s="13" t="s">
        <v>42</v>
      </c>
      <c r="AX573" s="13" t="s">
        <v>79</v>
      </c>
      <c r="AY573" s="190" t="s">
        <v>142</v>
      </c>
    </row>
    <row r="574" spans="2:65" s="14" customFormat="1">
      <c r="B574" s="196"/>
      <c r="D574" s="177" t="s">
        <v>192</v>
      </c>
      <c r="E574" s="197" t="s">
        <v>22</v>
      </c>
      <c r="F574" s="198" t="s">
        <v>198</v>
      </c>
      <c r="H574" s="199">
        <v>3.1459999999999999</v>
      </c>
      <c r="I574" s="200"/>
      <c r="L574" s="196"/>
      <c r="M574" s="201"/>
      <c r="T574" s="202"/>
      <c r="AT574" s="197" t="s">
        <v>192</v>
      </c>
      <c r="AU574" s="197" t="s">
        <v>90</v>
      </c>
      <c r="AV574" s="14" t="s">
        <v>104</v>
      </c>
      <c r="AW574" s="14" t="s">
        <v>42</v>
      </c>
      <c r="AX574" s="14" t="s">
        <v>79</v>
      </c>
      <c r="AY574" s="197" t="s">
        <v>142</v>
      </c>
    </row>
    <row r="575" spans="2:65" s="15" customFormat="1">
      <c r="B575" s="203"/>
      <c r="D575" s="177" t="s">
        <v>192</v>
      </c>
      <c r="E575" s="204" t="s">
        <v>22</v>
      </c>
      <c r="F575" s="205" t="s">
        <v>202</v>
      </c>
      <c r="H575" s="206">
        <v>3.9809999999999999</v>
      </c>
      <c r="I575" s="207"/>
      <c r="L575" s="203"/>
      <c r="M575" s="208"/>
      <c r="T575" s="209"/>
      <c r="AT575" s="204" t="s">
        <v>192</v>
      </c>
      <c r="AU575" s="204" t="s">
        <v>90</v>
      </c>
      <c r="AV575" s="15" t="s">
        <v>188</v>
      </c>
      <c r="AW575" s="15" t="s">
        <v>42</v>
      </c>
      <c r="AX575" s="15" t="s">
        <v>24</v>
      </c>
      <c r="AY575" s="204" t="s">
        <v>142</v>
      </c>
    </row>
    <row r="576" spans="2:65" s="1" customFormat="1" ht="25.5" customHeight="1">
      <c r="B576" s="40"/>
      <c r="C576" s="165" t="s">
        <v>504</v>
      </c>
      <c r="D576" s="165" t="s">
        <v>145</v>
      </c>
      <c r="E576" s="166" t="s">
        <v>505</v>
      </c>
      <c r="F576" s="167" t="s">
        <v>506</v>
      </c>
      <c r="G576" s="168" t="s">
        <v>205</v>
      </c>
      <c r="H576" s="169">
        <v>0.307</v>
      </c>
      <c r="I576" s="170">
        <v>2890</v>
      </c>
      <c r="J576" s="171">
        <f>ROUND(I576*H576,2)</f>
        <v>887.23</v>
      </c>
      <c r="K576" s="167" t="s">
        <v>149</v>
      </c>
      <c r="L576" s="40"/>
      <c r="M576" s="172" t="s">
        <v>22</v>
      </c>
      <c r="N576" s="173" t="s">
        <v>51</v>
      </c>
      <c r="P576" s="174">
        <f>O576*H576</f>
        <v>0</v>
      </c>
      <c r="Q576" s="174">
        <v>2.2563399999999998</v>
      </c>
      <c r="R576" s="174">
        <f>Q576*H576</f>
        <v>0.69269637999999989</v>
      </c>
      <c r="S576" s="174">
        <v>0</v>
      </c>
      <c r="T576" s="175">
        <f>S576*H576</f>
        <v>0</v>
      </c>
      <c r="AR576" s="24" t="s">
        <v>188</v>
      </c>
      <c r="AT576" s="24" t="s">
        <v>145</v>
      </c>
      <c r="AU576" s="24" t="s">
        <v>90</v>
      </c>
      <c r="AY576" s="24" t="s">
        <v>142</v>
      </c>
      <c r="BE576" s="176">
        <f>IF(N576="základní",J576,0)</f>
        <v>0</v>
      </c>
      <c r="BF576" s="176">
        <f>IF(N576="snížená",J576,0)</f>
        <v>887.23</v>
      </c>
      <c r="BG576" s="176">
        <f>IF(N576="zákl. přenesená",J576,0)</f>
        <v>0</v>
      </c>
      <c r="BH576" s="176">
        <f>IF(N576="sníž. přenesená",J576,0)</f>
        <v>0</v>
      </c>
      <c r="BI576" s="176">
        <f>IF(N576="nulová",J576,0)</f>
        <v>0</v>
      </c>
      <c r="BJ576" s="24" t="s">
        <v>90</v>
      </c>
      <c r="BK576" s="176">
        <f>ROUND(I576*H576,2)</f>
        <v>887.23</v>
      </c>
      <c r="BL576" s="24" t="s">
        <v>188</v>
      </c>
      <c r="BM576" s="24" t="s">
        <v>507</v>
      </c>
    </row>
    <row r="577" spans="2:65" s="13" customFormat="1">
      <c r="B577" s="189"/>
      <c r="D577" s="177" t="s">
        <v>192</v>
      </c>
      <c r="E577" s="190" t="s">
        <v>22</v>
      </c>
      <c r="F577" s="191" t="s">
        <v>508</v>
      </c>
      <c r="H577" s="192">
        <v>7.2999999999999995E-2</v>
      </c>
      <c r="I577" s="193"/>
      <c r="L577" s="189"/>
      <c r="M577" s="194"/>
      <c r="T577" s="195"/>
      <c r="AT577" s="190" t="s">
        <v>192</v>
      </c>
      <c r="AU577" s="190" t="s">
        <v>90</v>
      </c>
      <c r="AV577" s="13" t="s">
        <v>90</v>
      </c>
      <c r="AW577" s="13" t="s">
        <v>42</v>
      </c>
      <c r="AX577" s="13" t="s">
        <v>79</v>
      </c>
      <c r="AY577" s="190" t="s">
        <v>142</v>
      </c>
    </row>
    <row r="578" spans="2:65" s="13" customFormat="1">
      <c r="B578" s="189"/>
      <c r="D578" s="177" t="s">
        <v>192</v>
      </c>
      <c r="E578" s="190" t="s">
        <v>22</v>
      </c>
      <c r="F578" s="191" t="s">
        <v>509</v>
      </c>
      <c r="H578" s="192">
        <v>7.6999999999999999E-2</v>
      </c>
      <c r="I578" s="193"/>
      <c r="L578" s="189"/>
      <c r="M578" s="194"/>
      <c r="T578" s="195"/>
      <c r="AT578" s="190" t="s">
        <v>192</v>
      </c>
      <c r="AU578" s="190" t="s">
        <v>90</v>
      </c>
      <c r="AV578" s="13" t="s">
        <v>90</v>
      </c>
      <c r="AW578" s="13" t="s">
        <v>42</v>
      </c>
      <c r="AX578" s="13" t="s">
        <v>79</v>
      </c>
      <c r="AY578" s="190" t="s">
        <v>142</v>
      </c>
    </row>
    <row r="579" spans="2:65" s="13" customFormat="1">
      <c r="B579" s="189"/>
      <c r="D579" s="177" t="s">
        <v>192</v>
      </c>
      <c r="E579" s="190" t="s">
        <v>22</v>
      </c>
      <c r="F579" s="191" t="s">
        <v>510</v>
      </c>
      <c r="H579" s="192">
        <v>7.8E-2</v>
      </c>
      <c r="I579" s="193"/>
      <c r="L579" s="189"/>
      <c r="M579" s="194"/>
      <c r="T579" s="195"/>
      <c r="AT579" s="190" t="s">
        <v>192</v>
      </c>
      <c r="AU579" s="190" t="s">
        <v>90</v>
      </c>
      <c r="AV579" s="13" t="s">
        <v>90</v>
      </c>
      <c r="AW579" s="13" t="s">
        <v>42</v>
      </c>
      <c r="AX579" s="13" t="s">
        <v>79</v>
      </c>
      <c r="AY579" s="190" t="s">
        <v>142</v>
      </c>
    </row>
    <row r="580" spans="2:65" s="13" customFormat="1">
      <c r="B580" s="189"/>
      <c r="D580" s="177" t="s">
        <v>192</v>
      </c>
      <c r="E580" s="190" t="s">
        <v>22</v>
      </c>
      <c r="F580" s="191" t="s">
        <v>511</v>
      </c>
      <c r="H580" s="192">
        <v>7.9000000000000001E-2</v>
      </c>
      <c r="I580" s="193"/>
      <c r="L580" s="189"/>
      <c r="M580" s="194"/>
      <c r="T580" s="195"/>
      <c r="AT580" s="190" t="s">
        <v>192</v>
      </c>
      <c r="AU580" s="190" t="s">
        <v>90</v>
      </c>
      <c r="AV580" s="13" t="s">
        <v>90</v>
      </c>
      <c r="AW580" s="13" t="s">
        <v>42</v>
      </c>
      <c r="AX580" s="13" t="s">
        <v>79</v>
      </c>
      <c r="AY580" s="190" t="s">
        <v>142</v>
      </c>
    </row>
    <row r="581" spans="2:65" s="14" customFormat="1">
      <c r="B581" s="196"/>
      <c r="D581" s="177" t="s">
        <v>192</v>
      </c>
      <c r="E581" s="197" t="s">
        <v>22</v>
      </c>
      <c r="F581" s="198" t="s">
        <v>198</v>
      </c>
      <c r="H581" s="199">
        <v>0.307</v>
      </c>
      <c r="I581" s="200"/>
      <c r="L581" s="196"/>
      <c r="M581" s="201"/>
      <c r="T581" s="202"/>
      <c r="AT581" s="197" t="s">
        <v>192</v>
      </c>
      <c r="AU581" s="197" t="s">
        <v>90</v>
      </c>
      <c r="AV581" s="14" t="s">
        <v>104</v>
      </c>
      <c r="AW581" s="14" t="s">
        <v>42</v>
      </c>
      <c r="AX581" s="14" t="s">
        <v>79</v>
      </c>
      <c r="AY581" s="197" t="s">
        <v>142</v>
      </c>
    </row>
    <row r="582" spans="2:65" s="15" customFormat="1">
      <c r="B582" s="203"/>
      <c r="D582" s="177" t="s">
        <v>192</v>
      </c>
      <c r="E582" s="204" t="s">
        <v>22</v>
      </c>
      <c r="F582" s="205" t="s">
        <v>202</v>
      </c>
      <c r="H582" s="206">
        <v>0.307</v>
      </c>
      <c r="I582" s="207"/>
      <c r="L582" s="203"/>
      <c r="M582" s="208"/>
      <c r="T582" s="209"/>
      <c r="AT582" s="204" t="s">
        <v>192</v>
      </c>
      <c r="AU582" s="204" t="s">
        <v>90</v>
      </c>
      <c r="AV582" s="15" t="s">
        <v>188</v>
      </c>
      <c r="AW582" s="15" t="s">
        <v>42</v>
      </c>
      <c r="AX582" s="15" t="s">
        <v>24</v>
      </c>
      <c r="AY582" s="204" t="s">
        <v>142</v>
      </c>
    </row>
    <row r="583" spans="2:65" s="1" customFormat="1" ht="16.5" customHeight="1">
      <c r="B583" s="40"/>
      <c r="C583" s="165" t="s">
        <v>512</v>
      </c>
      <c r="D583" s="165" t="s">
        <v>145</v>
      </c>
      <c r="E583" s="166" t="s">
        <v>513</v>
      </c>
      <c r="F583" s="167" t="s">
        <v>514</v>
      </c>
      <c r="G583" s="168" t="s">
        <v>205</v>
      </c>
      <c r="H583" s="169">
        <v>2.7559999999999998</v>
      </c>
      <c r="I583" s="170">
        <v>2890</v>
      </c>
      <c r="J583" s="171">
        <f>ROUND(I583*H583,2)</f>
        <v>7964.84</v>
      </c>
      <c r="K583" s="167" t="s">
        <v>149</v>
      </c>
      <c r="L583" s="40"/>
      <c r="M583" s="172" t="s">
        <v>22</v>
      </c>
      <c r="N583" s="173" t="s">
        <v>51</v>
      </c>
      <c r="P583" s="174">
        <f>O583*H583</f>
        <v>0</v>
      </c>
      <c r="Q583" s="174">
        <v>2.45329</v>
      </c>
      <c r="R583" s="174">
        <f>Q583*H583</f>
        <v>6.7612672399999996</v>
      </c>
      <c r="S583" s="174">
        <v>0</v>
      </c>
      <c r="T583" s="175">
        <f>S583*H583</f>
        <v>0</v>
      </c>
      <c r="AR583" s="24" t="s">
        <v>188</v>
      </c>
      <c r="AT583" s="24" t="s">
        <v>145</v>
      </c>
      <c r="AU583" s="24" t="s">
        <v>90</v>
      </c>
      <c r="AY583" s="24" t="s">
        <v>142</v>
      </c>
      <c r="BE583" s="176">
        <f>IF(N583="základní",J583,0)</f>
        <v>0</v>
      </c>
      <c r="BF583" s="176">
        <f>IF(N583="snížená",J583,0)</f>
        <v>7964.84</v>
      </c>
      <c r="BG583" s="176">
        <f>IF(N583="zákl. přenesená",J583,0)</f>
        <v>0</v>
      </c>
      <c r="BH583" s="176">
        <f>IF(N583="sníž. přenesená",J583,0)</f>
        <v>0</v>
      </c>
      <c r="BI583" s="176">
        <f>IF(N583="nulová",J583,0)</f>
        <v>0</v>
      </c>
      <c r="BJ583" s="24" t="s">
        <v>90</v>
      </c>
      <c r="BK583" s="176">
        <f>ROUND(I583*H583,2)</f>
        <v>7964.84</v>
      </c>
      <c r="BL583" s="24" t="s">
        <v>188</v>
      </c>
      <c r="BM583" s="24" t="s">
        <v>515</v>
      </c>
    </row>
    <row r="584" spans="2:65" s="1" customFormat="1" ht="114">
      <c r="B584" s="40"/>
      <c r="D584" s="177" t="s">
        <v>190</v>
      </c>
      <c r="F584" s="178" t="s">
        <v>492</v>
      </c>
      <c r="I584" s="106"/>
      <c r="L584" s="40"/>
      <c r="M584" s="182"/>
      <c r="T584" s="65"/>
      <c r="AT584" s="24" t="s">
        <v>190</v>
      </c>
      <c r="AU584" s="24" t="s">
        <v>90</v>
      </c>
    </row>
    <row r="585" spans="2:65" s="12" customFormat="1">
      <c r="B585" s="183"/>
      <c r="D585" s="177" t="s">
        <v>192</v>
      </c>
      <c r="E585" s="184" t="s">
        <v>22</v>
      </c>
      <c r="F585" s="185" t="s">
        <v>193</v>
      </c>
      <c r="H585" s="184" t="s">
        <v>22</v>
      </c>
      <c r="I585" s="186"/>
      <c r="L585" s="183"/>
      <c r="M585" s="187"/>
      <c r="T585" s="188"/>
      <c r="AT585" s="184" t="s">
        <v>192</v>
      </c>
      <c r="AU585" s="184" t="s">
        <v>90</v>
      </c>
      <c r="AV585" s="12" t="s">
        <v>24</v>
      </c>
      <c r="AW585" s="12" t="s">
        <v>42</v>
      </c>
      <c r="AX585" s="12" t="s">
        <v>79</v>
      </c>
      <c r="AY585" s="184" t="s">
        <v>142</v>
      </c>
    </row>
    <row r="586" spans="2:65" s="12" customFormat="1">
      <c r="B586" s="183"/>
      <c r="D586" s="177" t="s">
        <v>192</v>
      </c>
      <c r="E586" s="184" t="s">
        <v>22</v>
      </c>
      <c r="F586" s="185" t="s">
        <v>493</v>
      </c>
      <c r="H586" s="184" t="s">
        <v>22</v>
      </c>
      <c r="I586" s="186"/>
      <c r="L586" s="183"/>
      <c r="M586" s="187"/>
      <c r="T586" s="188"/>
      <c r="AT586" s="184" t="s">
        <v>192</v>
      </c>
      <c r="AU586" s="184" t="s">
        <v>90</v>
      </c>
      <c r="AV586" s="12" t="s">
        <v>24</v>
      </c>
      <c r="AW586" s="12" t="s">
        <v>42</v>
      </c>
      <c r="AX586" s="12" t="s">
        <v>79</v>
      </c>
      <c r="AY586" s="184" t="s">
        <v>142</v>
      </c>
    </row>
    <row r="587" spans="2:65" s="13" customFormat="1">
      <c r="B587" s="189"/>
      <c r="D587" s="177" t="s">
        <v>192</v>
      </c>
      <c r="E587" s="190" t="s">
        <v>22</v>
      </c>
      <c r="F587" s="191" t="s">
        <v>516</v>
      </c>
      <c r="H587" s="192">
        <v>2.7559999999999998</v>
      </c>
      <c r="I587" s="193"/>
      <c r="L587" s="189"/>
      <c r="M587" s="194"/>
      <c r="T587" s="195"/>
      <c r="AT587" s="190" t="s">
        <v>192</v>
      </c>
      <c r="AU587" s="190" t="s">
        <v>90</v>
      </c>
      <c r="AV587" s="13" t="s">
        <v>90</v>
      </c>
      <c r="AW587" s="13" t="s">
        <v>42</v>
      </c>
      <c r="AX587" s="13" t="s">
        <v>79</v>
      </c>
      <c r="AY587" s="190" t="s">
        <v>142</v>
      </c>
    </row>
    <row r="588" spans="2:65" s="14" customFormat="1">
      <c r="B588" s="196"/>
      <c r="D588" s="177" t="s">
        <v>192</v>
      </c>
      <c r="E588" s="197" t="s">
        <v>22</v>
      </c>
      <c r="F588" s="198" t="s">
        <v>198</v>
      </c>
      <c r="H588" s="199">
        <v>2.7559999999999998</v>
      </c>
      <c r="I588" s="200"/>
      <c r="L588" s="196"/>
      <c r="M588" s="201"/>
      <c r="T588" s="202"/>
      <c r="AT588" s="197" t="s">
        <v>192</v>
      </c>
      <c r="AU588" s="197" t="s">
        <v>90</v>
      </c>
      <c r="AV588" s="14" t="s">
        <v>104</v>
      </c>
      <c r="AW588" s="14" t="s">
        <v>42</v>
      </c>
      <c r="AX588" s="14" t="s">
        <v>79</v>
      </c>
      <c r="AY588" s="197" t="s">
        <v>142</v>
      </c>
    </row>
    <row r="589" spans="2:65" s="15" customFormat="1">
      <c r="B589" s="203"/>
      <c r="D589" s="177" t="s">
        <v>192</v>
      </c>
      <c r="E589" s="204" t="s">
        <v>22</v>
      </c>
      <c r="F589" s="205" t="s">
        <v>202</v>
      </c>
      <c r="H589" s="206">
        <v>2.7559999999999998</v>
      </c>
      <c r="I589" s="207"/>
      <c r="L589" s="203"/>
      <c r="M589" s="208"/>
      <c r="T589" s="209"/>
      <c r="AT589" s="204" t="s">
        <v>192</v>
      </c>
      <c r="AU589" s="204" t="s">
        <v>90</v>
      </c>
      <c r="AV589" s="15" t="s">
        <v>188</v>
      </c>
      <c r="AW589" s="15" t="s">
        <v>42</v>
      </c>
      <c r="AX589" s="15" t="s">
        <v>24</v>
      </c>
      <c r="AY589" s="204" t="s">
        <v>142</v>
      </c>
    </row>
    <row r="590" spans="2:65" s="1" customFormat="1" ht="25.5" customHeight="1">
      <c r="B590" s="40"/>
      <c r="C590" s="165" t="s">
        <v>517</v>
      </c>
      <c r="D590" s="165" t="s">
        <v>145</v>
      </c>
      <c r="E590" s="166" t="s">
        <v>518</v>
      </c>
      <c r="F590" s="167" t="s">
        <v>519</v>
      </c>
      <c r="G590" s="168" t="s">
        <v>205</v>
      </c>
      <c r="H590" s="169">
        <v>12.577999999999999</v>
      </c>
      <c r="I590" s="170">
        <v>4500</v>
      </c>
      <c r="J590" s="171">
        <f>ROUND(I590*H590,2)</f>
        <v>56601</v>
      </c>
      <c r="K590" s="167" t="s">
        <v>149</v>
      </c>
      <c r="L590" s="40"/>
      <c r="M590" s="172" t="s">
        <v>22</v>
      </c>
      <c r="N590" s="173" t="s">
        <v>51</v>
      </c>
      <c r="P590" s="174">
        <f>O590*H590</f>
        <v>0</v>
      </c>
      <c r="Q590" s="174">
        <v>0.60599999999999998</v>
      </c>
      <c r="R590" s="174">
        <f>Q590*H590</f>
        <v>7.6222679999999992</v>
      </c>
      <c r="S590" s="174">
        <v>0</v>
      </c>
      <c r="T590" s="175">
        <f>S590*H590</f>
        <v>0</v>
      </c>
      <c r="AR590" s="24" t="s">
        <v>333</v>
      </c>
      <c r="AT590" s="24" t="s">
        <v>145</v>
      </c>
      <c r="AU590" s="24" t="s">
        <v>90</v>
      </c>
      <c r="AY590" s="24" t="s">
        <v>142</v>
      </c>
      <c r="BE590" s="176">
        <f>IF(N590="základní",J590,0)</f>
        <v>0</v>
      </c>
      <c r="BF590" s="176">
        <f>IF(N590="snížená",J590,0)</f>
        <v>56601</v>
      </c>
      <c r="BG590" s="176">
        <f>IF(N590="zákl. přenesená",J590,0)</f>
        <v>0</v>
      </c>
      <c r="BH590" s="176">
        <f>IF(N590="sníž. přenesená",J590,0)</f>
        <v>0</v>
      </c>
      <c r="BI590" s="176">
        <f>IF(N590="nulová",J590,0)</f>
        <v>0</v>
      </c>
      <c r="BJ590" s="24" t="s">
        <v>90</v>
      </c>
      <c r="BK590" s="176">
        <f>ROUND(I590*H590,2)</f>
        <v>56601</v>
      </c>
      <c r="BL590" s="24" t="s">
        <v>333</v>
      </c>
      <c r="BM590" s="24" t="s">
        <v>520</v>
      </c>
    </row>
    <row r="591" spans="2:65" s="1" customFormat="1" ht="28.5">
      <c r="B591" s="40"/>
      <c r="D591" s="177" t="s">
        <v>190</v>
      </c>
      <c r="F591" s="178" t="s">
        <v>521</v>
      </c>
      <c r="I591" s="106"/>
      <c r="L591" s="40"/>
      <c r="M591" s="182"/>
      <c r="T591" s="65"/>
      <c r="AT591" s="24" t="s">
        <v>190</v>
      </c>
      <c r="AU591" s="24" t="s">
        <v>90</v>
      </c>
    </row>
    <row r="592" spans="2:65" s="12" customFormat="1">
      <c r="B592" s="183"/>
      <c r="D592" s="177" t="s">
        <v>192</v>
      </c>
      <c r="E592" s="184" t="s">
        <v>22</v>
      </c>
      <c r="F592" s="185" t="s">
        <v>193</v>
      </c>
      <c r="H592" s="184" t="s">
        <v>22</v>
      </c>
      <c r="I592" s="186"/>
      <c r="L592" s="183"/>
      <c r="M592" s="187"/>
      <c r="T592" s="188"/>
      <c r="AT592" s="184" t="s">
        <v>192</v>
      </c>
      <c r="AU592" s="184" t="s">
        <v>90</v>
      </c>
      <c r="AV592" s="12" t="s">
        <v>24</v>
      </c>
      <c r="AW592" s="12" t="s">
        <v>42</v>
      </c>
      <c r="AX592" s="12" t="s">
        <v>79</v>
      </c>
      <c r="AY592" s="184" t="s">
        <v>142</v>
      </c>
    </row>
    <row r="593" spans="2:65" s="12" customFormat="1">
      <c r="B593" s="183"/>
      <c r="D593" s="177" t="s">
        <v>192</v>
      </c>
      <c r="E593" s="184" t="s">
        <v>22</v>
      </c>
      <c r="F593" s="185" t="s">
        <v>495</v>
      </c>
      <c r="H593" s="184" t="s">
        <v>22</v>
      </c>
      <c r="I593" s="186"/>
      <c r="L593" s="183"/>
      <c r="M593" s="187"/>
      <c r="T593" s="188"/>
      <c r="AT593" s="184" t="s">
        <v>192</v>
      </c>
      <c r="AU593" s="184" t="s">
        <v>90</v>
      </c>
      <c r="AV593" s="12" t="s">
        <v>24</v>
      </c>
      <c r="AW593" s="12" t="s">
        <v>42</v>
      </c>
      <c r="AX593" s="12" t="s">
        <v>79</v>
      </c>
      <c r="AY593" s="184" t="s">
        <v>142</v>
      </c>
    </row>
    <row r="594" spans="2:65" s="13" customFormat="1">
      <c r="B594" s="189"/>
      <c r="D594" s="177" t="s">
        <v>192</v>
      </c>
      <c r="E594" s="190" t="s">
        <v>22</v>
      </c>
      <c r="F594" s="191" t="s">
        <v>522</v>
      </c>
      <c r="H594" s="192">
        <v>1.1120000000000001</v>
      </c>
      <c r="I594" s="193"/>
      <c r="L594" s="189"/>
      <c r="M594" s="194"/>
      <c r="T594" s="195"/>
      <c r="AT594" s="190" t="s">
        <v>192</v>
      </c>
      <c r="AU594" s="190" t="s">
        <v>90</v>
      </c>
      <c r="AV594" s="13" t="s">
        <v>90</v>
      </c>
      <c r="AW594" s="13" t="s">
        <v>42</v>
      </c>
      <c r="AX594" s="13" t="s">
        <v>79</v>
      </c>
      <c r="AY594" s="190" t="s">
        <v>142</v>
      </c>
    </row>
    <row r="595" spans="2:65" s="13" customFormat="1">
      <c r="B595" s="189"/>
      <c r="D595" s="177" t="s">
        <v>192</v>
      </c>
      <c r="E595" s="190" t="s">
        <v>22</v>
      </c>
      <c r="F595" s="191" t="s">
        <v>523</v>
      </c>
      <c r="H595" s="192">
        <v>0.76400000000000001</v>
      </c>
      <c r="I595" s="193"/>
      <c r="L595" s="189"/>
      <c r="M595" s="194"/>
      <c r="T595" s="195"/>
      <c r="AT595" s="190" t="s">
        <v>192</v>
      </c>
      <c r="AU595" s="190" t="s">
        <v>90</v>
      </c>
      <c r="AV595" s="13" t="s">
        <v>90</v>
      </c>
      <c r="AW595" s="13" t="s">
        <v>42</v>
      </c>
      <c r="AX595" s="13" t="s">
        <v>79</v>
      </c>
      <c r="AY595" s="190" t="s">
        <v>142</v>
      </c>
    </row>
    <row r="596" spans="2:65" s="13" customFormat="1">
      <c r="B596" s="189"/>
      <c r="D596" s="177" t="s">
        <v>192</v>
      </c>
      <c r="E596" s="190" t="s">
        <v>22</v>
      </c>
      <c r="F596" s="191" t="s">
        <v>524</v>
      </c>
      <c r="H596" s="192">
        <v>0.68</v>
      </c>
      <c r="I596" s="193"/>
      <c r="L596" s="189"/>
      <c r="M596" s="194"/>
      <c r="T596" s="195"/>
      <c r="AT596" s="190" t="s">
        <v>192</v>
      </c>
      <c r="AU596" s="190" t="s">
        <v>90</v>
      </c>
      <c r="AV596" s="13" t="s">
        <v>90</v>
      </c>
      <c r="AW596" s="13" t="s">
        <v>42</v>
      </c>
      <c r="AX596" s="13" t="s">
        <v>79</v>
      </c>
      <c r="AY596" s="190" t="s">
        <v>142</v>
      </c>
    </row>
    <row r="597" spans="2:65" s="13" customFormat="1">
      <c r="B597" s="189"/>
      <c r="D597" s="177" t="s">
        <v>192</v>
      </c>
      <c r="E597" s="190" t="s">
        <v>22</v>
      </c>
      <c r="F597" s="191" t="s">
        <v>525</v>
      </c>
      <c r="H597" s="192">
        <v>3.72</v>
      </c>
      <c r="I597" s="193"/>
      <c r="L597" s="189"/>
      <c r="M597" s="194"/>
      <c r="T597" s="195"/>
      <c r="AT597" s="190" t="s">
        <v>192</v>
      </c>
      <c r="AU597" s="190" t="s">
        <v>90</v>
      </c>
      <c r="AV597" s="13" t="s">
        <v>90</v>
      </c>
      <c r="AW597" s="13" t="s">
        <v>42</v>
      </c>
      <c r="AX597" s="13" t="s">
        <v>79</v>
      </c>
      <c r="AY597" s="190" t="s">
        <v>142</v>
      </c>
    </row>
    <row r="598" spans="2:65" s="13" customFormat="1">
      <c r="B598" s="189"/>
      <c r="D598" s="177" t="s">
        <v>192</v>
      </c>
      <c r="E598" s="190" t="s">
        <v>22</v>
      </c>
      <c r="F598" s="191" t="s">
        <v>526</v>
      </c>
      <c r="H598" s="192">
        <v>3.62</v>
      </c>
      <c r="I598" s="193"/>
      <c r="L598" s="189"/>
      <c r="M598" s="194"/>
      <c r="T598" s="195"/>
      <c r="AT598" s="190" t="s">
        <v>192</v>
      </c>
      <c r="AU598" s="190" t="s">
        <v>90</v>
      </c>
      <c r="AV598" s="13" t="s">
        <v>90</v>
      </c>
      <c r="AW598" s="13" t="s">
        <v>42</v>
      </c>
      <c r="AX598" s="13" t="s">
        <v>79</v>
      </c>
      <c r="AY598" s="190" t="s">
        <v>142</v>
      </c>
    </row>
    <row r="599" spans="2:65" s="13" customFormat="1">
      <c r="B599" s="189"/>
      <c r="D599" s="177" t="s">
        <v>192</v>
      </c>
      <c r="E599" s="190" t="s">
        <v>22</v>
      </c>
      <c r="F599" s="191" t="s">
        <v>527</v>
      </c>
      <c r="H599" s="192">
        <v>0.874</v>
      </c>
      <c r="I599" s="193"/>
      <c r="L599" s="189"/>
      <c r="M599" s="194"/>
      <c r="T599" s="195"/>
      <c r="AT599" s="190" t="s">
        <v>192</v>
      </c>
      <c r="AU599" s="190" t="s">
        <v>90</v>
      </c>
      <c r="AV599" s="13" t="s">
        <v>90</v>
      </c>
      <c r="AW599" s="13" t="s">
        <v>42</v>
      </c>
      <c r="AX599" s="13" t="s">
        <v>79</v>
      </c>
      <c r="AY599" s="190" t="s">
        <v>142</v>
      </c>
    </row>
    <row r="600" spans="2:65" s="13" customFormat="1">
      <c r="B600" s="189"/>
      <c r="D600" s="177" t="s">
        <v>192</v>
      </c>
      <c r="E600" s="190" t="s">
        <v>22</v>
      </c>
      <c r="F600" s="191" t="s">
        <v>528</v>
      </c>
      <c r="H600" s="192">
        <v>0.67400000000000004</v>
      </c>
      <c r="I600" s="193"/>
      <c r="L600" s="189"/>
      <c r="M600" s="194"/>
      <c r="T600" s="195"/>
      <c r="AT600" s="190" t="s">
        <v>192</v>
      </c>
      <c r="AU600" s="190" t="s">
        <v>90</v>
      </c>
      <c r="AV600" s="13" t="s">
        <v>90</v>
      </c>
      <c r="AW600" s="13" t="s">
        <v>42</v>
      </c>
      <c r="AX600" s="13" t="s">
        <v>79</v>
      </c>
      <c r="AY600" s="190" t="s">
        <v>142</v>
      </c>
    </row>
    <row r="601" spans="2:65" s="13" customFormat="1">
      <c r="B601" s="189"/>
      <c r="D601" s="177" t="s">
        <v>192</v>
      </c>
      <c r="E601" s="190" t="s">
        <v>22</v>
      </c>
      <c r="F601" s="191" t="s">
        <v>529</v>
      </c>
      <c r="H601" s="192">
        <v>1.1339999999999999</v>
      </c>
      <c r="I601" s="193"/>
      <c r="L601" s="189"/>
      <c r="M601" s="194"/>
      <c r="T601" s="195"/>
      <c r="AT601" s="190" t="s">
        <v>192</v>
      </c>
      <c r="AU601" s="190" t="s">
        <v>90</v>
      </c>
      <c r="AV601" s="13" t="s">
        <v>90</v>
      </c>
      <c r="AW601" s="13" t="s">
        <v>42</v>
      </c>
      <c r="AX601" s="13" t="s">
        <v>79</v>
      </c>
      <c r="AY601" s="190" t="s">
        <v>142</v>
      </c>
    </row>
    <row r="602" spans="2:65" s="14" customFormat="1">
      <c r="B602" s="196"/>
      <c r="D602" s="177" t="s">
        <v>192</v>
      </c>
      <c r="E602" s="197" t="s">
        <v>22</v>
      </c>
      <c r="F602" s="198" t="s">
        <v>198</v>
      </c>
      <c r="H602" s="199">
        <v>12.577999999999999</v>
      </c>
      <c r="I602" s="200"/>
      <c r="L602" s="196"/>
      <c r="M602" s="201"/>
      <c r="T602" s="202"/>
      <c r="AT602" s="197" t="s">
        <v>192</v>
      </c>
      <c r="AU602" s="197" t="s">
        <v>90</v>
      </c>
      <c r="AV602" s="14" t="s">
        <v>104</v>
      </c>
      <c r="AW602" s="14" t="s">
        <v>42</v>
      </c>
      <c r="AX602" s="14" t="s">
        <v>79</v>
      </c>
      <c r="AY602" s="197" t="s">
        <v>142</v>
      </c>
    </row>
    <row r="603" spans="2:65" s="15" customFormat="1">
      <c r="B603" s="203"/>
      <c r="D603" s="177" t="s">
        <v>192</v>
      </c>
      <c r="E603" s="204" t="s">
        <v>22</v>
      </c>
      <c r="F603" s="205" t="s">
        <v>202</v>
      </c>
      <c r="H603" s="206">
        <v>12.577999999999999</v>
      </c>
      <c r="I603" s="207"/>
      <c r="L603" s="203"/>
      <c r="M603" s="208"/>
      <c r="T603" s="209"/>
      <c r="AT603" s="204" t="s">
        <v>192</v>
      </c>
      <c r="AU603" s="204" t="s">
        <v>90</v>
      </c>
      <c r="AV603" s="15" t="s">
        <v>188</v>
      </c>
      <c r="AW603" s="15" t="s">
        <v>42</v>
      </c>
      <c r="AX603" s="15" t="s">
        <v>24</v>
      </c>
      <c r="AY603" s="204" t="s">
        <v>142</v>
      </c>
    </row>
    <row r="604" spans="2:65" s="1" customFormat="1" ht="16.5" customHeight="1">
      <c r="B604" s="40"/>
      <c r="C604" s="165" t="s">
        <v>530</v>
      </c>
      <c r="D604" s="165" t="s">
        <v>145</v>
      </c>
      <c r="E604" s="166" t="s">
        <v>531</v>
      </c>
      <c r="F604" s="167" t="s">
        <v>532</v>
      </c>
      <c r="G604" s="168" t="s">
        <v>216</v>
      </c>
      <c r="H604" s="169">
        <v>0.41499999999999998</v>
      </c>
      <c r="I604" s="170">
        <v>27000</v>
      </c>
      <c r="J604" s="171">
        <f>ROUND(I604*H604,2)</f>
        <v>11205</v>
      </c>
      <c r="K604" s="167" t="s">
        <v>149</v>
      </c>
      <c r="L604" s="40"/>
      <c r="M604" s="172" t="s">
        <v>22</v>
      </c>
      <c r="N604" s="173" t="s">
        <v>51</v>
      </c>
      <c r="P604" s="174">
        <f>O604*H604</f>
        <v>0</v>
      </c>
      <c r="Q604" s="174">
        <v>1.0530600000000001</v>
      </c>
      <c r="R604" s="174">
        <f>Q604*H604</f>
        <v>0.43701990000000002</v>
      </c>
      <c r="S604" s="174">
        <v>0</v>
      </c>
      <c r="T604" s="175">
        <f>S604*H604</f>
        <v>0</v>
      </c>
      <c r="AR604" s="24" t="s">
        <v>188</v>
      </c>
      <c r="AT604" s="24" t="s">
        <v>145</v>
      </c>
      <c r="AU604" s="24" t="s">
        <v>90</v>
      </c>
      <c r="AY604" s="24" t="s">
        <v>142</v>
      </c>
      <c r="BE604" s="176">
        <f>IF(N604="základní",J604,0)</f>
        <v>0</v>
      </c>
      <c r="BF604" s="176">
        <f>IF(N604="snížená",J604,0)</f>
        <v>11205</v>
      </c>
      <c r="BG604" s="176">
        <f>IF(N604="zákl. přenesená",J604,0)</f>
        <v>0</v>
      </c>
      <c r="BH604" s="176">
        <f>IF(N604="sníž. přenesená",J604,0)</f>
        <v>0</v>
      </c>
      <c r="BI604" s="176">
        <f>IF(N604="nulová",J604,0)</f>
        <v>0</v>
      </c>
      <c r="BJ604" s="24" t="s">
        <v>90</v>
      </c>
      <c r="BK604" s="176">
        <f>ROUND(I604*H604,2)</f>
        <v>11205</v>
      </c>
      <c r="BL604" s="24" t="s">
        <v>188</v>
      </c>
      <c r="BM604" s="24" t="s">
        <v>533</v>
      </c>
    </row>
    <row r="605" spans="2:65" s="12" customFormat="1">
      <c r="B605" s="183"/>
      <c r="D605" s="177" t="s">
        <v>192</v>
      </c>
      <c r="E605" s="184" t="s">
        <v>22</v>
      </c>
      <c r="F605" s="185" t="s">
        <v>193</v>
      </c>
      <c r="H605" s="184" t="s">
        <v>22</v>
      </c>
      <c r="I605" s="186"/>
      <c r="L605" s="183"/>
      <c r="M605" s="187"/>
      <c r="T605" s="188"/>
      <c r="AT605" s="184" t="s">
        <v>192</v>
      </c>
      <c r="AU605" s="184" t="s">
        <v>90</v>
      </c>
      <c r="AV605" s="12" t="s">
        <v>24</v>
      </c>
      <c r="AW605" s="12" t="s">
        <v>42</v>
      </c>
      <c r="AX605" s="12" t="s">
        <v>79</v>
      </c>
      <c r="AY605" s="184" t="s">
        <v>142</v>
      </c>
    </row>
    <row r="606" spans="2:65" s="12" customFormat="1">
      <c r="B606" s="183"/>
      <c r="D606" s="177" t="s">
        <v>192</v>
      </c>
      <c r="E606" s="184" t="s">
        <v>22</v>
      </c>
      <c r="F606" s="185" t="s">
        <v>493</v>
      </c>
      <c r="H606" s="184" t="s">
        <v>22</v>
      </c>
      <c r="I606" s="186"/>
      <c r="L606" s="183"/>
      <c r="M606" s="187"/>
      <c r="T606" s="188"/>
      <c r="AT606" s="184" t="s">
        <v>192</v>
      </c>
      <c r="AU606" s="184" t="s">
        <v>90</v>
      </c>
      <c r="AV606" s="12" t="s">
        <v>24</v>
      </c>
      <c r="AW606" s="12" t="s">
        <v>42</v>
      </c>
      <c r="AX606" s="12" t="s">
        <v>79</v>
      </c>
      <c r="AY606" s="184" t="s">
        <v>142</v>
      </c>
    </row>
    <row r="607" spans="2:65" s="13" customFormat="1">
      <c r="B607" s="189"/>
      <c r="D607" s="177" t="s">
        <v>192</v>
      </c>
      <c r="E607" s="190" t="s">
        <v>22</v>
      </c>
      <c r="F607" s="191" t="s">
        <v>534</v>
      </c>
      <c r="H607" s="192">
        <v>9.4E-2</v>
      </c>
      <c r="I607" s="193"/>
      <c r="L607" s="189"/>
      <c r="M607" s="194"/>
      <c r="T607" s="195"/>
      <c r="AT607" s="190" t="s">
        <v>192</v>
      </c>
      <c r="AU607" s="190" t="s">
        <v>90</v>
      </c>
      <c r="AV607" s="13" t="s">
        <v>90</v>
      </c>
      <c r="AW607" s="13" t="s">
        <v>42</v>
      </c>
      <c r="AX607" s="13" t="s">
        <v>79</v>
      </c>
      <c r="AY607" s="190" t="s">
        <v>142</v>
      </c>
    </row>
    <row r="608" spans="2:65" s="14" customFormat="1">
      <c r="B608" s="196"/>
      <c r="D608" s="177" t="s">
        <v>192</v>
      </c>
      <c r="E608" s="197" t="s">
        <v>22</v>
      </c>
      <c r="F608" s="198" t="s">
        <v>198</v>
      </c>
      <c r="H608" s="199">
        <v>9.4E-2</v>
      </c>
      <c r="I608" s="200"/>
      <c r="L608" s="196"/>
      <c r="M608" s="201"/>
      <c r="T608" s="202"/>
      <c r="AT608" s="197" t="s">
        <v>192</v>
      </c>
      <c r="AU608" s="197" t="s">
        <v>90</v>
      </c>
      <c r="AV608" s="14" t="s">
        <v>104</v>
      </c>
      <c r="AW608" s="14" t="s">
        <v>42</v>
      </c>
      <c r="AX608" s="14" t="s">
        <v>79</v>
      </c>
      <c r="AY608" s="197" t="s">
        <v>142</v>
      </c>
    </row>
    <row r="609" spans="2:65" s="12" customFormat="1">
      <c r="B609" s="183"/>
      <c r="D609" s="177" t="s">
        <v>192</v>
      </c>
      <c r="E609" s="184" t="s">
        <v>22</v>
      </c>
      <c r="F609" s="185" t="s">
        <v>495</v>
      </c>
      <c r="H609" s="184" t="s">
        <v>22</v>
      </c>
      <c r="I609" s="186"/>
      <c r="L609" s="183"/>
      <c r="M609" s="187"/>
      <c r="T609" s="188"/>
      <c r="AT609" s="184" t="s">
        <v>192</v>
      </c>
      <c r="AU609" s="184" t="s">
        <v>90</v>
      </c>
      <c r="AV609" s="12" t="s">
        <v>24</v>
      </c>
      <c r="AW609" s="12" t="s">
        <v>42</v>
      </c>
      <c r="AX609" s="12" t="s">
        <v>79</v>
      </c>
      <c r="AY609" s="184" t="s">
        <v>142</v>
      </c>
    </row>
    <row r="610" spans="2:65" s="13" customFormat="1">
      <c r="B610" s="189"/>
      <c r="D610" s="177" t="s">
        <v>192</v>
      </c>
      <c r="E610" s="190" t="s">
        <v>22</v>
      </c>
      <c r="F610" s="191" t="s">
        <v>535</v>
      </c>
      <c r="H610" s="192">
        <v>0.32100000000000001</v>
      </c>
      <c r="I610" s="193"/>
      <c r="L610" s="189"/>
      <c r="M610" s="194"/>
      <c r="T610" s="195"/>
      <c r="AT610" s="190" t="s">
        <v>192</v>
      </c>
      <c r="AU610" s="190" t="s">
        <v>90</v>
      </c>
      <c r="AV610" s="13" t="s">
        <v>90</v>
      </c>
      <c r="AW610" s="13" t="s">
        <v>42</v>
      </c>
      <c r="AX610" s="13" t="s">
        <v>79</v>
      </c>
      <c r="AY610" s="190" t="s">
        <v>142</v>
      </c>
    </row>
    <row r="611" spans="2:65" s="14" customFormat="1">
      <c r="B611" s="196"/>
      <c r="D611" s="177" t="s">
        <v>192</v>
      </c>
      <c r="E611" s="197" t="s">
        <v>22</v>
      </c>
      <c r="F611" s="198" t="s">
        <v>198</v>
      </c>
      <c r="H611" s="199">
        <v>0.32100000000000001</v>
      </c>
      <c r="I611" s="200"/>
      <c r="L611" s="196"/>
      <c r="M611" s="201"/>
      <c r="T611" s="202"/>
      <c r="AT611" s="197" t="s">
        <v>192</v>
      </c>
      <c r="AU611" s="197" t="s">
        <v>90</v>
      </c>
      <c r="AV611" s="14" t="s">
        <v>104</v>
      </c>
      <c r="AW611" s="14" t="s">
        <v>42</v>
      </c>
      <c r="AX611" s="14" t="s">
        <v>79</v>
      </c>
      <c r="AY611" s="197" t="s">
        <v>142</v>
      </c>
    </row>
    <row r="612" spans="2:65" s="15" customFormat="1">
      <c r="B612" s="203"/>
      <c r="D612" s="177" t="s">
        <v>192</v>
      </c>
      <c r="E612" s="204" t="s">
        <v>22</v>
      </c>
      <c r="F612" s="205" t="s">
        <v>202</v>
      </c>
      <c r="H612" s="206">
        <v>0.41499999999999998</v>
      </c>
      <c r="I612" s="207"/>
      <c r="L612" s="203"/>
      <c r="M612" s="208"/>
      <c r="T612" s="209"/>
      <c r="AT612" s="204" t="s">
        <v>192</v>
      </c>
      <c r="AU612" s="204" t="s">
        <v>90</v>
      </c>
      <c r="AV612" s="15" t="s">
        <v>188</v>
      </c>
      <c r="AW612" s="15" t="s">
        <v>42</v>
      </c>
      <c r="AX612" s="15" t="s">
        <v>24</v>
      </c>
      <c r="AY612" s="204" t="s">
        <v>142</v>
      </c>
    </row>
    <row r="613" spans="2:65" s="1" customFormat="1" ht="25.5" customHeight="1">
      <c r="B613" s="40"/>
      <c r="C613" s="165" t="s">
        <v>536</v>
      </c>
      <c r="D613" s="165" t="s">
        <v>145</v>
      </c>
      <c r="E613" s="166" t="s">
        <v>537</v>
      </c>
      <c r="F613" s="167" t="s">
        <v>538</v>
      </c>
      <c r="G613" s="168" t="s">
        <v>229</v>
      </c>
      <c r="H613" s="169">
        <v>61.22</v>
      </c>
      <c r="I613" s="170">
        <v>508</v>
      </c>
      <c r="J613" s="171">
        <f>ROUND(I613*H613,2)</f>
        <v>31099.759999999998</v>
      </c>
      <c r="K613" s="167" t="s">
        <v>149</v>
      </c>
      <c r="L613" s="40"/>
      <c r="M613" s="172" t="s">
        <v>22</v>
      </c>
      <c r="N613" s="173" t="s">
        <v>51</v>
      </c>
      <c r="P613" s="174">
        <f>O613*H613</f>
        <v>0</v>
      </c>
      <c r="Q613" s="174">
        <v>9.4500000000000001E-2</v>
      </c>
      <c r="R613" s="174">
        <f>Q613*H613</f>
        <v>5.7852899999999998</v>
      </c>
      <c r="S613" s="174">
        <v>0</v>
      </c>
      <c r="T613" s="175">
        <f>S613*H613</f>
        <v>0</v>
      </c>
      <c r="AR613" s="24" t="s">
        <v>188</v>
      </c>
      <c r="AT613" s="24" t="s">
        <v>145</v>
      </c>
      <c r="AU613" s="24" t="s">
        <v>90</v>
      </c>
      <c r="AY613" s="24" t="s">
        <v>142</v>
      </c>
      <c r="BE613" s="176">
        <f>IF(N613="základní",J613,0)</f>
        <v>0</v>
      </c>
      <c r="BF613" s="176">
        <f>IF(N613="snížená",J613,0)</f>
        <v>31099.759999999998</v>
      </c>
      <c r="BG613" s="176">
        <f>IF(N613="zákl. přenesená",J613,0)</f>
        <v>0</v>
      </c>
      <c r="BH613" s="176">
        <f>IF(N613="sníž. přenesená",J613,0)</f>
        <v>0</v>
      </c>
      <c r="BI613" s="176">
        <f>IF(N613="nulová",J613,0)</f>
        <v>0</v>
      </c>
      <c r="BJ613" s="24" t="s">
        <v>90</v>
      </c>
      <c r="BK613" s="176">
        <f>ROUND(I613*H613,2)</f>
        <v>31099.759999999998</v>
      </c>
      <c r="BL613" s="24" t="s">
        <v>188</v>
      </c>
      <c r="BM613" s="24" t="s">
        <v>539</v>
      </c>
    </row>
    <row r="614" spans="2:65" s="1" customFormat="1" ht="38">
      <c r="B614" s="40"/>
      <c r="D614" s="177" t="s">
        <v>190</v>
      </c>
      <c r="F614" s="178" t="s">
        <v>540</v>
      </c>
      <c r="I614" s="106"/>
      <c r="L614" s="40"/>
      <c r="M614" s="182"/>
      <c r="T614" s="65"/>
      <c r="AT614" s="24" t="s">
        <v>190</v>
      </c>
      <c r="AU614" s="24" t="s">
        <v>90</v>
      </c>
    </row>
    <row r="615" spans="2:65" s="12" customFormat="1">
      <c r="B615" s="183"/>
      <c r="D615" s="177" t="s">
        <v>192</v>
      </c>
      <c r="E615" s="184" t="s">
        <v>22</v>
      </c>
      <c r="F615" s="185" t="s">
        <v>193</v>
      </c>
      <c r="H615" s="184" t="s">
        <v>22</v>
      </c>
      <c r="I615" s="186"/>
      <c r="L615" s="183"/>
      <c r="M615" s="187"/>
      <c r="T615" s="188"/>
      <c r="AT615" s="184" t="s">
        <v>192</v>
      </c>
      <c r="AU615" s="184" t="s">
        <v>90</v>
      </c>
      <c r="AV615" s="12" t="s">
        <v>24</v>
      </c>
      <c r="AW615" s="12" t="s">
        <v>42</v>
      </c>
      <c r="AX615" s="12" t="s">
        <v>79</v>
      </c>
      <c r="AY615" s="184" t="s">
        <v>142</v>
      </c>
    </row>
    <row r="616" spans="2:65" s="12" customFormat="1">
      <c r="B616" s="183"/>
      <c r="D616" s="177" t="s">
        <v>192</v>
      </c>
      <c r="E616" s="184" t="s">
        <v>22</v>
      </c>
      <c r="F616" s="185" t="s">
        <v>541</v>
      </c>
      <c r="H616" s="184" t="s">
        <v>22</v>
      </c>
      <c r="I616" s="186"/>
      <c r="L616" s="183"/>
      <c r="M616" s="187"/>
      <c r="T616" s="188"/>
      <c r="AT616" s="184" t="s">
        <v>192</v>
      </c>
      <c r="AU616" s="184" t="s">
        <v>90</v>
      </c>
      <c r="AV616" s="12" t="s">
        <v>24</v>
      </c>
      <c r="AW616" s="12" t="s">
        <v>42</v>
      </c>
      <c r="AX616" s="12" t="s">
        <v>79</v>
      </c>
      <c r="AY616" s="184" t="s">
        <v>142</v>
      </c>
    </row>
    <row r="617" spans="2:65" s="13" customFormat="1">
      <c r="B617" s="189"/>
      <c r="D617" s="177" t="s">
        <v>192</v>
      </c>
      <c r="E617" s="190" t="s">
        <v>22</v>
      </c>
      <c r="F617" s="191" t="s">
        <v>542</v>
      </c>
      <c r="H617" s="192">
        <v>3.39</v>
      </c>
      <c r="I617" s="193"/>
      <c r="L617" s="189"/>
      <c r="M617" s="194"/>
      <c r="T617" s="195"/>
      <c r="AT617" s="190" t="s">
        <v>192</v>
      </c>
      <c r="AU617" s="190" t="s">
        <v>90</v>
      </c>
      <c r="AV617" s="13" t="s">
        <v>90</v>
      </c>
      <c r="AW617" s="13" t="s">
        <v>42</v>
      </c>
      <c r="AX617" s="13" t="s">
        <v>79</v>
      </c>
      <c r="AY617" s="190" t="s">
        <v>142</v>
      </c>
    </row>
    <row r="618" spans="2:65" s="13" customFormat="1">
      <c r="B618" s="189"/>
      <c r="D618" s="177" t="s">
        <v>192</v>
      </c>
      <c r="E618" s="190" t="s">
        <v>22</v>
      </c>
      <c r="F618" s="191" t="s">
        <v>543</v>
      </c>
      <c r="H618" s="192">
        <v>3.15</v>
      </c>
      <c r="I618" s="193"/>
      <c r="L618" s="189"/>
      <c r="M618" s="194"/>
      <c r="T618" s="195"/>
      <c r="AT618" s="190" t="s">
        <v>192</v>
      </c>
      <c r="AU618" s="190" t="s">
        <v>90</v>
      </c>
      <c r="AV618" s="13" t="s">
        <v>90</v>
      </c>
      <c r="AW618" s="13" t="s">
        <v>42</v>
      </c>
      <c r="AX618" s="13" t="s">
        <v>79</v>
      </c>
      <c r="AY618" s="190" t="s">
        <v>142</v>
      </c>
    </row>
    <row r="619" spans="2:65" s="13" customFormat="1">
      <c r="B619" s="189"/>
      <c r="D619" s="177" t="s">
        <v>192</v>
      </c>
      <c r="E619" s="190" t="s">
        <v>22</v>
      </c>
      <c r="F619" s="191" t="s">
        <v>544</v>
      </c>
      <c r="H619" s="192">
        <v>3.57</v>
      </c>
      <c r="I619" s="193"/>
      <c r="L619" s="189"/>
      <c r="M619" s="194"/>
      <c r="T619" s="195"/>
      <c r="AT619" s="190" t="s">
        <v>192</v>
      </c>
      <c r="AU619" s="190" t="s">
        <v>90</v>
      </c>
      <c r="AV619" s="13" t="s">
        <v>90</v>
      </c>
      <c r="AW619" s="13" t="s">
        <v>42</v>
      </c>
      <c r="AX619" s="13" t="s">
        <v>79</v>
      </c>
      <c r="AY619" s="190" t="s">
        <v>142</v>
      </c>
    </row>
    <row r="620" spans="2:65" s="13" customFormat="1">
      <c r="B620" s="189"/>
      <c r="D620" s="177" t="s">
        <v>192</v>
      </c>
      <c r="E620" s="190" t="s">
        <v>22</v>
      </c>
      <c r="F620" s="191" t="s">
        <v>545</v>
      </c>
      <c r="H620" s="192">
        <v>3.55</v>
      </c>
      <c r="I620" s="193"/>
      <c r="L620" s="189"/>
      <c r="M620" s="194"/>
      <c r="T620" s="195"/>
      <c r="AT620" s="190" t="s">
        <v>192</v>
      </c>
      <c r="AU620" s="190" t="s">
        <v>90</v>
      </c>
      <c r="AV620" s="13" t="s">
        <v>90</v>
      </c>
      <c r="AW620" s="13" t="s">
        <v>42</v>
      </c>
      <c r="AX620" s="13" t="s">
        <v>79</v>
      </c>
      <c r="AY620" s="190" t="s">
        <v>142</v>
      </c>
    </row>
    <row r="621" spans="2:65" s="13" customFormat="1">
      <c r="B621" s="189"/>
      <c r="D621" s="177" t="s">
        <v>192</v>
      </c>
      <c r="E621" s="190" t="s">
        <v>22</v>
      </c>
      <c r="F621" s="191" t="s">
        <v>546</v>
      </c>
      <c r="H621" s="192">
        <v>8.41</v>
      </c>
      <c r="I621" s="193"/>
      <c r="L621" s="189"/>
      <c r="M621" s="194"/>
      <c r="T621" s="195"/>
      <c r="AT621" s="190" t="s">
        <v>192</v>
      </c>
      <c r="AU621" s="190" t="s">
        <v>90</v>
      </c>
      <c r="AV621" s="13" t="s">
        <v>90</v>
      </c>
      <c r="AW621" s="13" t="s">
        <v>42</v>
      </c>
      <c r="AX621" s="13" t="s">
        <v>79</v>
      </c>
      <c r="AY621" s="190" t="s">
        <v>142</v>
      </c>
    </row>
    <row r="622" spans="2:65" s="14" customFormat="1">
      <c r="B622" s="196"/>
      <c r="D622" s="177" t="s">
        <v>192</v>
      </c>
      <c r="E622" s="197" t="s">
        <v>22</v>
      </c>
      <c r="F622" s="198" t="s">
        <v>198</v>
      </c>
      <c r="H622" s="199">
        <v>22.07</v>
      </c>
      <c r="I622" s="200"/>
      <c r="L622" s="196"/>
      <c r="M622" s="201"/>
      <c r="T622" s="202"/>
      <c r="AT622" s="197" t="s">
        <v>192</v>
      </c>
      <c r="AU622" s="197" t="s">
        <v>90</v>
      </c>
      <c r="AV622" s="14" t="s">
        <v>104</v>
      </c>
      <c r="AW622" s="14" t="s">
        <v>42</v>
      </c>
      <c r="AX622" s="14" t="s">
        <v>79</v>
      </c>
      <c r="AY622" s="197" t="s">
        <v>142</v>
      </c>
    </row>
    <row r="623" spans="2:65" s="12" customFormat="1">
      <c r="B623" s="183"/>
      <c r="D623" s="177" t="s">
        <v>192</v>
      </c>
      <c r="E623" s="184" t="s">
        <v>22</v>
      </c>
      <c r="F623" s="185" t="s">
        <v>547</v>
      </c>
      <c r="H623" s="184" t="s">
        <v>22</v>
      </c>
      <c r="I623" s="186"/>
      <c r="L623" s="183"/>
      <c r="M623" s="187"/>
      <c r="T623" s="188"/>
      <c r="AT623" s="184" t="s">
        <v>192</v>
      </c>
      <c r="AU623" s="184" t="s">
        <v>90</v>
      </c>
      <c r="AV623" s="12" t="s">
        <v>24</v>
      </c>
      <c r="AW623" s="12" t="s">
        <v>42</v>
      </c>
      <c r="AX623" s="12" t="s">
        <v>79</v>
      </c>
      <c r="AY623" s="184" t="s">
        <v>142</v>
      </c>
    </row>
    <row r="624" spans="2:65" s="13" customFormat="1">
      <c r="B624" s="189"/>
      <c r="D624" s="177" t="s">
        <v>192</v>
      </c>
      <c r="E624" s="190" t="s">
        <v>22</v>
      </c>
      <c r="F624" s="191" t="s">
        <v>548</v>
      </c>
      <c r="H624" s="192">
        <v>5.49</v>
      </c>
      <c r="I624" s="193"/>
      <c r="L624" s="189"/>
      <c r="M624" s="194"/>
      <c r="T624" s="195"/>
      <c r="AT624" s="190" t="s">
        <v>192</v>
      </c>
      <c r="AU624" s="190" t="s">
        <v>90</v>
      </c>
      <c r="AV624" s="13" t="s">
        <v>90</v>
      </c>
      <c r="AW624" s="13" t="s">
        <v>42</v>
      </c>
      <c r="AX624" s="13" t="s">
        <v>79</v>
      </c>
      <c r="AY624" s="190" t="s">
        <v>142</v>
      </c>
    </row>
    <row r="625" spans="2:65" s="13" customFormat="1">
      <c r="B625" s="189"/>
      <c r="D625" s="177" t="s">
        <v>192</v>
      </c>
      <c r="E625" s="190" t="s">
        <v>22</v>
      </c>
      <c r="F625" s="191" t="s">
        <v>549</v>
      </c>
      <c r="H625" s="192">
        <v>3.94</v>
      </c>
      <c r="I625" s="193"/>
      <c r="L625" s="189"/>
      <c r="M625" s="194"/>
      <c r="T625" s="195"/>
      <c r="AT625" s="190" t="s">
        <v>192</v>
      </c>
      <c r="AU625" s="190" t="s">
        <v>90</v>
      </c>
      <c r="AV625" s="13" t="s">
        <v>90</v>
      </c>
      <c r="AW625" s="13" t="s">
        <v>42</v>
      </c>
      <c r="AX625" s="13" t="s">
        <v>79</v>
      </c>
      <c r="AY625" s="190" t="s">
        <v>142</v>
      </c>
    </row>
    <row r="626" spans="2:65" s="13" customFormat="1">
      <c r="B626" s="189"/>
      <c r="D626" s="177" t="s">
        <v>192</v>
      </c>
      <c r="E626" s="190" t="s">
        <v>22</v>
      </c>
      <c r="F626" s="191" t="s">
        <v>550</v>
      </c>
      <c r="H626" s="192">
        <v>4.21</v>
      </c>
      <c r="I626" s="193"/>
      <c r="L626" s="189"/>
      <c r="M626" s="194"/>
      <c r="T626" s="195"/>
      <c r="AT626" s="190" t="s">
        <v>192</v>
      </c>
      <c r="AU626" s="190" t="s">
        <v>90</v>
      </c>
      <c r="AV626" s="13" t="s">
        <v>90</v>
      </c>
      <c r="AW626" s="13" t="s">
        <v>42</v>
      </c>
      <c r="AX626" s="13" t="s">
        <v>79</v>
      </c>
      <c r="AY626" s="190" t="s">
        <v>142</v>
      </c>
    </row>
    <row r="627" spans="2:65" s="13" customFormat="1">
      <c r="B627" s="189"/>
      <c r="D627" s="177" t="s">
        <v>192</v>
      </c>
      <c r="E627" s="190" t="s">
        <v>22</v>
      </c>
      <c r="F627" s="191" t="s">
        <v>551</v>
      </c>
      <c r="H627" s="192">
        <v>5.67</v>
      </c>
      <c r="I627" s="193"/>
      <c r="L627" s="189"/>
      <c r="M627" s="194"/>
      <c r="T627" s="195"/>
      <c r="AT627" s="190" t="s">
        <v>192</v>
      </c>
      <c r="AU627" s="190" t="s">
        <v>90</v>
      </c>
      <c r="AV627" s="13" t="s">
        <v>90</v>
      </c>
      <c r="AW627" s="13" t="s">
        <v>42</v>
      </c>
      <c r="AX627" s="13" t="s">
        <v>79</v>
      </c>
      <c r="AY627" s="190" t="s">
        <v>142</v>
      </c>
    </row>
    <row r="628" spans="2:65" s="13" customFormat="1">
      <c r="B628" s="189"/>
      <c r="D628" s="177" t="s">
        <v>192</v>
      </c>
      <c r="E628" s="190" t="s">
        <v>22</v>
      </c>
      <c r="F628" s="191" t="s">
        <v>552</v>
      </c>
      <c r="H628" s="192">
        <v>5.49</v>
      </c>
      <c r="I628" s="193"/>
      <c r="L628" s="189"/>
      <c r="M628" s="194"/>
      <c r="T628" s="195"/>
      <c r="AT628" s="190" t="s">
        <v>192</v>
      </c>
      <c r="AU628" s="190" t="s">
        <v>90</v>
      </c>
      <c r="AV628" s="13" t="s">
        <v>90</v>
      </c>
      <c r="AW628" s="13" t="s">
        <v>42</v>
      </c>
      <c r="AX628" s="13" t="s">
        <v>79</v>
      </c>
      <c r="AY628" s="190" t="s">
        <v>142</v>
      </c>
    </row>
    <row r="629" spans="2:65" s="13" customFormat="1">
      <c r="B629" s="189"/>
      <c r="D629" s="177" t="s">
        <v>192</v>
      </c>
      <c r="E629" s="190" t="s">
        <v>22</v>
      </c>
      <c r="F629" s="191" t="s">
        <v>553</v>
      </c>
      <c r="H629" s="192">
        <v>4.3</v>
      </c>
      <c r="I629" s="193"/>
      <c r="L629" s="189"/>
      <c r="M629" s="194"/>
      <c r="T629" s="195"/>
      <c r="AT629" s="190" t="s">
        <v>192</v>
      </c>
      <c r="AU629" s="190" t="s">
        <v>90</v>
      </c>
      <c r="AV629" s="13" t="s">
        <v>90</v>
      </c>
      <c r="AW629" s="13" t="s">
        <v>42</v>
      </c>
      <c r="AX629" s="13" t="s">
        <v>79</v>
      </c>
      <c r="AY629" s="190" t="s">
        <v>142</v>
      </c>
    </row>
    <row r="630" spans="2:65" s="13" customFormat="1">
      <c r="B630" s="189"/>
      <c r="D630" s="177" t="s">
        <v>192</v>
      </c>
      <c r="E630" s="190" t="s">
        <v>22</v>
      </c>
      <c r="F630" s="191" t="s">
        <v>554</v>
      </c>
      <c r="H630" s="192">
        <v>4.45</v>
      </c>
      <c r="I630" s="193"/>
      <c r="L630" s="189"/>
      <c r="M630" s="194"/>
      <c r="T630" s="195"/>
      <c r="AT630" s="190" t="s">
        <v>192</v>
      </c>
      <c r="AU630" s="190" t="s">
        <v>90</v>
      </c>
      <c r="AV630" s="13" t="s">
        <v>90</v>
      </c>
      <c r="AW630" s="13" t="s">
        <v>42</v>
      </c>
      <c r="AX630" s="13" t="s">
        <v>79</v>
      </c>
      <c r="AY630" s="190" t="s">
        <v>142</v>
      </c>
    </row>
    <row r="631" spans="2:65" s="13" customFormat="1">
      <c r="B631" s="189"/>
      <c r="D631" s="177" t="s">
        <v>192</v>
      </c>
      <c r="E631" s="190" t="s">
        <v>22</v>
      </c>
      <c r="F631" s="191" t="s">
        <v>555</v>
      </c>
      <c r="H631" s="192">
        <v>5.6</v>
      </c>
      <c r="I631" s="193"/>
      <c r="L631" s="189"/>
      <c r="M631" s="194"/>
      <c r="T631" s="195"/>
      <c r="AT631" s="190" t="s">
        <v>192</v>
      </c>
      <c r="AU631" s="190" t="s">
        <v>90</v>
      </c>
      <c r="AV631" s="13" t="s">
        <v>90</v>
      </c>
      <c r="AW631" s="13" t="s">
        <v>42</v>
      </c>
      <c r="AX631" s="13" t="s">
        <v>79</v>
      </c>
      <c r="AY631" s="190" t="s">
        <v>142</v>
      </c>
    </row>
    <row r="632" spans="2:65" s="14" customFormat="1">
      <c r="B632" s="196"/>
      <c r="D632" s="177" t="s">
        <v>192</v>
      </c>
      <c r="E632" s="197" t="s">
        <v>22</v>
      </c>
      <c r="F632" s="198" t="s">
        <v>198</v>
      </c>
      <c r="H632" s="199">
        <v>39.15</v>
      </c>
      <c r="I632" s="200"/>
      <c r="L632" s="196"/>
      <c r="M632" s="201"/>
      <c r="T632" s="202"/>
      <c r="AT632" s="197" t="s">
        <v>192</v>
      </c>
      <c r="AU632" s="197" t="s">
        <v>90</v>
      </c>
      <c r="AV632" s="14" t="s">
        <v>104</v>
      </c>
      <c r="AW632" s="14" t="s">
        <v>42</v>
      </c>
      <c r="AX632" s="14" t="s">
        <v>79</v>
      </c>
      <c r="AY632" s="197" t="s">
        <v>142</v>
      </c>
    </row>
    <row r="633" spans="2:65" s="15" customFormat="1">
      <c r="B633" s="203"/>
      <c r="D633" s="177" t="s">
        <v>192</v>
      </c>
      <c r="E633" s="204" t="s">
        <v>22</v>
      </c>
      <c r="F633" s="205" t="s">
        <v>202</v>
      </c>
      <c r="H633" s="206">
        <v>61.22</v>
      </c>
      <c r="I633" s="207"/>
      <c r="L633" s="203"/>
      <c r="M633" s="208"/>
      <c r="T633" s="209"/>
      <c r="AT633" s="204" t="s">
        <v>192</v>
      </c>
      <c r="AU633" s="204" t="s">
        <v>90</v>
      </c>
      <c r="AV633" s="15" t="s">
        <v>188</v>
      </c>
      <c r="AW633" s="15" t="s">
        <v>42</v>
      </c>
      <c r="AX633" s="15" t="s">
        <v>24</v>
      </c>
      <c r="AY633" s="204" t="s">
        <v>142</v>
      </c>
    </row>
    <row r="634" spans="2:65" s="1" customFormat="1" ht="25.5" customHeight="1">
      <c r="B634" s="40"/>
      <c r="C634" s="165" t="s">
        <v>244</v>
      </c>
      <c r="D634" s="165" t="s">
        <v>145</v>
      </c>
      <c r="E634" s="166" t="s">
        <v>556</v>
      </c>
      <c r="F634" s="167" t="s">
        <v>557</v>
      </c>
      <c r="G634" s="168" t="s">
        <v>205</v>
      </c>
      <c r="H634" s="169">
        <v>2.5049999999999999</v>
      </c>
      <c r="I634" s="170">
        <v>750</v>
      </c>
      <c r="J634" s="171">
        <f>ROUND(I634*H634,2)</f>
        <v>1878.75</v>
      </c>
      <c r="K634" s="167" t="s">
        <v>149</v>
      </c>
      <c r="L634" s="40"/>
      <c r="M634" s="172" t="s">
        <v>22</v>
      </c>
      <c r="N634" s="173" t="s">
        <v>51</v>
      </c>
      <c r="P634" s="174">
        <f>O634*H634</f>
        <v>0</v>
      </c>
      <c r="Q634" s="174">
        <v>1.98</v>
      </c>
      <c r="R634" s="174">
        <f>Q634*H634</f>
        <v>4.9598999999999993</v>
      </c>
      <c r="S634" s="174">
        <v>0</v>
      </c>
      <c r="T634" s="175">
        <f>S634*H634</f>
        <v>0</v>
      </c>
      <c r="AR634" s="24" t="s">
        <v>188</v>
      </c>
      <c r="AT634" s="24" t="s">
        <v>145</v>
      </c>
      <c r="AU634" s="24" t="s">
        <v>90</v>
      </c>
      <c r="AY634" s="24" t="s">
        <v>142</v>
      </c>
      <c r="BE634" s="176">
        <f>IF(N634="základní",J634,0)</f>
        <v>0</v>
      </c>
      <c r="BF634" s="176">
        <f>IF(N634="snížená",J634,0)</f>
        <v>1878.75</v>
      </c>
      <c r="BG634" s="176">
        <f>IF(N634="zákl. přenesená",J634,0)</f>
        <v>0</v>
      </c>
      <c r="BH634" s="176">
        <f>IF(N634="sníž. přenesená",J634,0)</f>
        <v>0</v>
      </c>
      <c r="BI634" s="176">
        <f>IF(N634="nulová",J634,0)</f>
        <v>0</v>
      </c>
      <c r="BJ634" s="24" t="s">
        <v>90</v>
      </c>
      <c r="BK634" s="176">
        <f>ROUND(I634*H634,2)</f>
        <v>1878.75</v>
      </c>
      <c r="BL634" s="24" t="s">
        <v>188</v>
      </c>
      <c r="BM634" s="24" t="s">
        <v>558</v>
      </c>
    </row>
    <row r="635" spans="2:65" s="1" customFormat="1" ht="28.5">
      <c r="B635" s="40"/>
      <c r="D635" s="177" t="s">
        <v>190</v>
      </c>
      <c r="F635" s="178" t="s">
        <v>559</v>
      </c>
      <c r="I635" s="106"/>
      <c r="L635" s="40"/>
      <c r="M635" s="182"/>
      <c r="T635" s="65"/>
      <c r="AT635" s="24" t="s">
        <v>190</v>
      </c>
      <c r="AU635" s="24" t="s">
        <v>90</v>
      </c>
    </row>
    <row r="636" spans="2:65" s="12" customFormat="1">
      <c r="B636" s="183"/>
      <c r="D636" s="177" t="s">
        <v>192</v>
      </c>
      <c r="E636" s="184" t="s">
        <v>22</v>
      </c>
      <c r="F636" s="185" t="s">
        <v>193</v>
      </c>
      <c r="H636" s="184" t="s">
        <v>22</v>
      </c>
      <c r="I636" s="186"/>
      <c r="L636" s="183"/>
      <c r="M636" s="187"/>
      <c r="T636" s="188"/>
      <c r="AT636" s="184" t="s">
        <v>192</v>
      </c>
      <c r="AU636" s="184" t="s">
        <v>90</v>
      </c>
      <c r="AV636" s="12" t="s">
        <v>24</v>
      </c>
      <c r="AW636" s="12" t="s">
        <v>42</v>
      </c>
      <c r="AX636" s="12" t="s">
        <v>79</v>
      </c>
      <c r="AY636" s="184" t="s">
        <v>142</v>
      </c>
    </row>
    <row r="637" spans="2:65" s="12" customFormat="1">
      <c r="B637" s="183"/>
      <c r="D637" s="177" t="s">
        <v>192</v>
      </c>
      <c r="E637" s="184" t="s">
        <v>22</v>
      </c>
      <c r="F637" s="185" t="s">
        <v>493</v>
      </c>
      <c r="H637" s="184" t="s">
        <v>22</v>
      </c>
      <c r="I637" s="186"/>
      <c r="L637" s="183"/>
      <c r="M637" s="187"/>
      <c r="T637" s="188"/>
      <c r="AT637" s="184" t="s">
        <v>192</v>
      </c>
      <c r="AU637" s="184" t="s">
        <v>90</v>
      </c>
      <c r="AV637" s="12" t="s">
        <v>24</v>
      </c>
      <c r="AW637" s="12" t="s">
        <v>42</v>
      </c>
      <c r="AX637" s="12" t="s">
        <v>79</v>
      </c>
      <c r="AY637" s="184" t="s">
        <v>142</v>
      </c>
    </row>
    <row r="638" spans="2:65" s="13" customFormat="1">
      <c r="B638" s="189"/>
      <c r="D638" s="177" t="s">
        <v>192</v>
      </c>
      <c r="E638" s="190" t="s">
        <v>22</v>
      </c>
      <c r="F638" s="191" t="s">
        <v>560</v>
      </c>
      <c r="H638" s="192">
        <v>2.5049999999999999</v>
      </c>
      <c r="I638" s="193"/>
      <c r="L638" s="189"/>
      <c r="M638" s="194"/>
      <c r="T638" s="195"/>
      <c r="AT638" s="190" t="s">
        <v>192</v>
      </c>
      <c r="AU638" s="190" t="s">
        <v>90</v>
      </c>
      <c r="AV638" s="13" t="s">
        <v>90</v>
      </c>
      <c r="AW638" s="13" t="s">
        <v>42</v>
      </c>
      <c r="AX638" s="13" t="s">
        <v>79</v>
      </c>
      <c r="AY638" s="190" t="s">
        <v>142</v>
      </c>
    </row>
    <row r="639" spans="2:65" s="14" customFormat="1">
      <c r="B639" s="196"/>
      <c r="D639" s="177" t="s">
        <v>192</v>
      </c>
      <c r="E639" s="197" t="s">
        <v>22</v>
      </c>
      <c r="F639" s="198" t="s">
        <v>198</v>
      </c>
      <c r="H639" s="199">
        <v>2.5049999999999999</v>
      </c>
      <c r="I639" s="200"/>
      <c r="L639" s="196"/>
      <c r="M639" s="201"/>
      <c r="T639" s="202"/>
      <c r="AT639" s="197" t="s">
        <v>192</v>
      </c>
      <c r="AU639" s="197" t="s">
        <v>90</v>
      </c>
      <c r="AV639" s="14" t="s">
        <v>104</v>
      </c>
      <c r="AW639" s="14" t="s">
        <v>42</v>
      </c>
      <c r="AX639" s="14" t="s">
        <v>79</v>
      </c>
      <c r="AY639" s="197" t="s">
        <v>142</v>
      </c>
    </row>
    <row r="640" spans="2:65" s="15" customFormat="1">
      <c r="B640" s="203"/>
      <c r="D640" s="177" t="s">
        <v>192</v>
      </c>
      <c r="E640" s="204" t="s">
        <v>22</v>
      </c>
      <c r="F640" s="205" t="s">
        <v>202</v>
      </c>
      <c r="H640" s="206">
        <v>2.5049999999999999</v>
      </c>
      <c r="I640" s="207"/>
      <c r="L640" s="203"/>
      <c r="M640" s="208"/>
      <c r="T640" s="209"/>
      <c r="AT640" s="204" t="s">
        <v>192</v>
      </c>
      <c r="AU640" s="204" t="s">
        <v>90</v>
      </c>
      <c r="AV640" s="15" t="s">
        <v>188</v>
      </c>
      <c r="AW640" s="15" t="s">
        <v>42</v>
      </c>
      <c r="AX640" s="15" t="s">
        <v>24</v>
      </c>
      <c r="AY640" s="204" t="s">
        <v>142</v>
      </c>
    </row>
    <row r="641" spans="2:65" s="1" customFormat="1" ht="25.5" customHeight="1">
      <c r="B641" s="40"/>
      <c r="C641" s="165" t="s">
        <v>561</v>
      </c>
      <c r="D641" s="165" t="s">
        <v>145</v>
      </c>
      <c r="E641" s="166" t="s">
        <v>562</v>
      </c>
      <c r="F641" s="167" t="s">
        <v>563</v>
      </c>
      <c r="G641" s="168" t="s">
        <v>205</v>
      </c>
      <c r="H641" s="169">
        <v>7.4740000000000002</v>
      </c>
      <c r="I641" s="170">
        <v>890</v>
      </c>
      <c r="J641" s="171">
        <f>ROUND(I641*H641,2)</f>
        <v>6651.86</v>
      </c>
      <c r="K641" s="167" t="s">
        <v>149</v>
      </c>
      <c r="L641" s="40"/>
      <c r="M641" s="172" t="s">
        <v>22</v>
      </c>
      <c r="N641" s="173" t="s">
        <v>51</v>
      </c>
      <c r="P641" s="174">
        <f>O641*H641</f>
        <v>0</v>
      </c>
      <c r="Q641" s="174">
        <v>2.16</v>
      </c>
      <c r="R641" s="174">
        <f>Q641*H641</f>
        <v>16.143840000000001</v>
      </c>
      <c r="S641" s="174">
        <v>0</v>
      </c>
      <c r="T641" s="175">
        <f>S641*H641</f>
        <v>0</v>
      </c>
      <c r="AR641" s="24" t="s">
        <v>188</v>
      </c>
      <c r="AT641" s="24" t="s">
        <v>145</v>
      </c>
      <c r="AU641" s="24" t="s">
        <v>90</v>
      </c>
      <c r="AY641" s="24" t="s">
        <v>142</v>
      </c>
      <c r="BE641" s="176">
        <f>IF(N641="základní",J641,0)</f>
        <v>0</v>
      </c>
      <c r="BF641" s="176">
        <f>IF(N641="snížená",J641,0)</f>
        <v>6651.86</v>
      </c>
      <c r="BG641" s="176">
        <f>IF(N641="zákl. přenesená",J641,0)</f>
        <v>0</v>
      </c>
      <c r="BH641" s="176">
        <f>IF(N641="sníž. přenesená",J641,0)</f>
        <v>0</v>
      </c>
      <c r="BI641" s="176">
        <f>IF(N641="nulová",J641,0)</f>
        <v>0</v>
      </c>
      <c r="BJ641" s="24" t="s">
        <v>90</v>
      </c>
      <c r="BK641" s="176">
        <f>ROUND(I641*H641,2)</f>
        <v>6651.86</v>
      </c>
      <c r="BL641" s="24" t="s">
        <v>188</v>
      </c>
      <c r="BM641" s="24" t="s">
        <v>564</v>
      </c>
    </row>
    <row r="642" spans="2:65" s="1" customFormat="1" ht="28.5">
      <c r="B642" s="40"/>
      <c r="D642" s="177" t="s">
        <v>190</v>
      </c>
      <c r="F642" s="178" t="s">
        <v>559</v>
      </c>
      <c r="I642" s="106"/>
      <c r="L642" s="40"/>
      <c r="M642" s="182"/>
      <c r="T642" s="65"/>
      <c r="AT642" s="24" t="s">
        <v>190</v>
      </c>
      <c r="AU642" s="24" t="s">
        <v>90</v>
      </c>
    </row>
    <row r="643" spans="2:65" s="12" customFormat="1">
      <c r="B643" s="183"/>
      <c r="D643" s="177" t="s">
        <v>192</v>
      </c>
      <c r="E643" s="184" t="s">
        <v>22</v>
      </c>
      <c r="F643" s="185" t="s">
        <v>193</v>
      </c>
      <c r="H643" s="184" t="s">
        <v>22</v>
      </c>
      <c r="I643" s="186"/>
      <c r="L643" s="183"/>
      <c r="M643" s="187"/>
      <c r="T643" s="188"/>
      <c r="AT643" s="184" t="s">
        <v>192</v>
      </c>
      <c r="AU643" s="184" t="s">
        <v>90</v>
      </c>
      <c r="AV643" s="12" t="s">
        <v>24</v>
      </c>
      <c r="AW643" s="12" t="s">
        <v>42</v>
      </c>
      <c r="AX643" s="12" t="s">
        <v>79</v>
      </c>
      <c r="AY643" s="184" t="s">
        <v>142</v>
      </c>
    </row>
    <row r="644" spans="2:65" s="12" customFormat="1">
      <c r="B644" s="183"/>
      <c r="D644" s="177" t="s">
        <v>192</v>
      </c>
      <c r="E644" s="184" t="s">
        <v>22</v>
      </c>
      <c r="F644" s="185" t="s">
        <v>338</v>
      </c>
      <c r="H644" s="184" t="s">
        <v>22</v>
      </c>
      <c r="I644" s="186"/>
      <c r="L644" s="183"/>
      <c r="M644" s="187"/>
      <c r="T644" s="188"/>
      <c r="AT644" s="184" t="s">
        <v>192</v>
      </c>
      <c r="AU644" s="184" t="s">
        <v>90</v>
      </c>
      <c r="AV644" s="12" t="s">
        <v>24</v>
      </c>
      <c r="AW644" s="12" t="s">
        <v>42</v>
      </c>
      <c r="AX644" s="12" t="s">
        <v>79</v>
      </c>
      <c r="AY644" s="184" t="s">
        <v>142</v>
      </c>
    </row>
    <row r="645" spans="2:65" s="13" customFormat="1">
      <c r="B645" s="189"/>
      <c r="D645" s="177" t="s">
        <v>192</v>
      </c>
      <c r="E645" s="190" t="s">
        <v>22</v>
      </c>
      <c r="F645" s="191" t="s">
        <v>565</v>
      </c>
      <c r="H645" s="192">
        <v>0.65700000000000003</v>
      </c>
      <c r="I645" s="193"/>
      <c r="L645" s="189"/>
      <c r="M645" s="194"/>
      <c r="T645" s="195"/>
      <c r="AT645" s="190" t="s">
        <v>192</v>
      </c>
      <c r="AU645" s="190" t="s">
        <v>90</v>
      </c>
      <c r="AV645" s="13" t="s">
        <v>90</v>
      </c>
      <c r="AW645" s="13" t="s">
        <v>42</v>
      </c>
      <c r="AX645" s="13" t="s">
        <v>79</v>
      </c>
      <c r="AY645" s="190" t="s">
        <v>142</v>
      </c>
    </row>
    <row r="646" spans="2:65" s="13" customFormat="1">
      <c r="B646" s="189"/>
      <c r="D646" s="177" t="s">
        <v>192</v>
      </c>
      <c r="E646" s="190" t="s">
        <v>22</v>
      </c>
      <c r="F646" s="191" t="s">
        <v>566</v>
      </c>
      <c r="H646" s="192">
        <v>1.7310000000000001</v>
      </c>
      <c r="I646" s="193"/>
      <c r="L646" s="189"/>
      <c r="M646" s="194"/>
      <c r="T646" s="195"/>
      <c r="AT646" s="190" t="s">
        <v>192</v>
      </c>
      <c r="AU646" s="190" t="s">
        <v>90</v>
      </c>
      <c r="AV646" s="13" t="s">
        <v>90</v>
      </c>
      <c r="AW646" s="13" t="s">
        <v>42</v>
      </c>
      <c r="AX646" s="13" t="s">
        <v>79</v>
      </c>
      <c r="AY646" s="190" t="s">
        <v>142</v>
      </c>
    </row>
    <row r="647" spans="2:65" s="13" customFormat="1">
      <c r="B647" s="189"/>
      <c r="D647" s="177" t="s">
        <v>192</v>
      </c>
      <c r="E647" s="190" t="s">
        <v>22</v>
      </c>
      <c r="F647" s="191" t="s">
        <v>567</v>
      </c>
      <c r="H647" s="192">
        <v>2.4740000000000002</v>
      </c>
      <c r="I647" s="193"/>
      <c r="L647" s="189"/>
      <c r="M647" s="194"/>
      <c r="T647" s="195"/>
      <c r="AT647" s="190" t="s">
        <v>192</v>
      </c>
      <c r="AU647" s="190" t="s">
        <v>90</v>
      </c>
      <c r="AV647" s="13" t="s">
        <v>90</v>
      </c>
      <c r="AW647" s="13" t="s">
        <v>42</v>
      </c>
      <c r="AX647" s="13" t="s">
        <v>79</v>
      </c>
      <c r="AY647" s="190" t="s">
        <v>142</v>
      </c>
    </row>
    <row r="648" spans="2:65" s="13" customFormat="1">
      <c r="B648" s="189"/>
      <c r="D648" s="177" t="s">
        <v>192</v>
      </c>
      <c r="E648" s="190" t="s">
        <v>22</v>
      </c>
      <c r="F648" s="191" t="s">
        <v>568</v>
      </c>
      <c r="H648" s="192">
        <v>0.90600000000000003</v>
      </c>
      <c r="I648" s="193"/>
      <c r="L648" s="189"/>
      <c r="M648" s="194"/>
      <c r="T648" s="195"/>
      <c r="AT648" s="190" t="s">
        <v>192</v>
      </c>
      <c r="AU648" s="190" t="s">
        <v>90</v>
      </c>
      <c r="AV648" s="13" t="s">
        <v>90</v>
      </c>
      <c r="AW648" s="13" t="s">
        <v>42</v>
      </c>
      <c r="AX648" s="13" t="s">
        <v>79</v>
      </c>
      <c r="AY648" s="190" t="s">
        <v>142</v>
      </c>
    </row>
    <row r="649" spans="2:65" s="13" customFormat="1">
      <c r="B649" s="189"/>
      <c r="D649" s="177" t="s">
        <v>192</v>
      </c>
      <c r="E649" s="190" t="s">
        <v>22</v>
      </c>
      <c r="F649" s="191" t="s">
        <v>569</v>
      </c>
      <c r="H649" s="192">
        <v>1.706</v>
      </c>
      <c r="I649" s="193"/>
      <c r="L649" s="189"/>
      <c r="M649" s="194"/>
      <c r="T649" s="195"/>
      <c r="AT649" s="190" t="s">
        <v>192</v>
      </c>
      <c r="AU649" s="190" t="s">
        <v>90</v>
      </c>
      <c r="AV649" s="13" t="s">
        <v>90</v>
      </c>
      <c r="AW649" s="13" t="s">
        <v>42</v>
      </c>
      <c r="AX649" s="13" t="s">
        <v>79</v>
      </c>
      <c r="AY649" s="190" t="s">
        <v>142</v>
      </c>
    </row>
    <row r="650" spans="2:65" s="14" customFormat="1">
      <c r="B650" s="196"/>
      <c r="D650" s="177" t="s">
        <v>192</v>
      </c>
      <c r="E650" s="197" t="s">
        <v>22</v>
      </c>
      <c r="F650" s="198" t="s">
        <v>198</v>
      </c>
      <c r="H650" s="199">
        <v>7.4740000000000002</v>
      </c>
      <c r="I650" s="200"/>
      <c r="L650" s="196"/>
      <c r="M650" s="201"/>
      <c r="T650" s="202"/>
      <c r="AT650" s="197" t="s">
        <v>192</v>
      </c>
      <c r="AU650" s="197" t="s">
        <v>90</v>
      </c>
      <c r="AV650" s="14" t="s">
        <v>104</v>
      </c>
      <c r="AW650" s="14" t="s">
        <v>42</v>
      </c>
      <c r="AX650" s="14" t="s">
        <v>79</v>
      </c>
      <c r="AY650" s="197" t="s">
        <v>142</v>
      </c>
    </row>
    <row r="651" spans="2:65" s="15" customFormat="1">
      <c r="B651" s="203"/>
      <c r="D651" s="177" t="s">
        <v>192</v>
      </c>
      <c r="E651" s="204" t="s">
        <v>22</v>
      </c>
      <c r="F651" s="205" t="s">
        <v>202</v>
      </c>
      <c r="H651" s="206">
        <v>7.4740000000000002</v>
      </c>
      <c r="I651" s="207"/>
      <c r="L651" s="203"/>
      <c r="M651" s="208"/>
      <c r="T651" s="209"/>
      <c r="AT651" s="204" t="s">
        <v>192</v>
      </c>
      <c r="AU651" s="204" t="s">
        <v>90</v>
      </c>
      <c r="AV651" s="15" t="s">
        <v>188</v>
      </c>
      <c r="AW651" s="15" t="s">
        <v>42</v>
      </c>
      <c r="AX651" s="15" t="s">
        <v>24</v>
      </c>
      <c r="AY651" s="204" t="s">
        <v>142</v>
      </c>
    </row>
    <row r="652" spans="2:65" s="1" customFormat="1" ht="25.5" customHeight="1">
      <c r="B652" s="40"/>
      <c r="C652" s="165" t="s">
        <v>570</v>
      </c>
      <c r="D652" s="165" t="s">
        <v>145</v>
      </c>
      <c r="E652" s="166" t="s">
        <v>571</v>
      </c>
      <c r="F652" s="167" t="s">
        <v>572</v>
      </c>
      <c r="G652" s="168" t="s">
        <v>187</v>
      </c>
      <c r="H652" s="169">
        <v>34</v>
      </c>
      <c r="I652" s="170">
        <v>910</v>
      </c>
      <c r="J652" s="171">
        <f>ROUND(I652*H652,2)</f>
        <v>30940</v>
      </c>
      <c r="K652" s="167" t="s">
        <v>149</v>
      </c>
      <c r="L652" s="40"/>
      <c r="M652" s="172" t="s">
        <v>22</v>
      </c>
      <c r="N652" s="173" t="s">
        <v>51</v>
      </c>
      <c r="P652" s="174">
        <f>O652*H652</f>
        <v>0</v>
      </c>
      <c r="Q652" s="174">
        <v>4.6339999999999999E-2</v>
      </c>
      <c r="R652" s="174">
        <f>Q652*H652</f>
        <v>1.5755600000000001</v>
      </c>
      <c r="S652" s="174">
        <v>0</v>
      </c>
      <c r="T652" s="175">
        <f>S652*H652</f>
        <v>0</v>
      </c>
      <c r="AR652" s="24" t="s">
        <v>188</v>
      </c>
      <c r="AT652" s="24" t="s">
        <v>145</v>
      </c>
      <c r="AU652" s="24" t="s">
        <v>90</v>
      </c>
      <c r="AY652" s="24" t="s">
        <v>142</v>
      </c>
      <c r="BE652" s="176">
        <f>IF(N652="základní",J652,0)</f>
        <v>0</v>
      </c>
      <c r="BF652" s="176">
        <f>IF(N652="snížená",J652,0)</f>
        <v>30940</v>
      </c>
      <c r="BG652" s="176">
        <f>IF(N652="zákl. přenesená",J652,0)</f>
        <v>0</v>
      </c>
      <c r="BH652" s="176">
        <f>IF(N652="sníž. přenesená",J652,0)</f>
        <v>0</v>
      </c>
      <c r="BI652" s="176">
        <f>IF(N652="nulová",J652,0)</f>
        <v>0</v>
      </c>
      <c r="BJ652" s="24" t="s">
        <v>90</v>
      </c>
      <c r="BK652" s="176">
        <f>ROUND(I652*H652,2)</f>
        <v>30940</v>
      </c>
      <c r="BL652" s="24" t="s">
        <v>188</v>
      </c>
      <c r="BM652" s="24" t="s">
        <v>573</v>
      </c>
    </row>
    <row r="653" spans="2:65" s="1" customFormat="1" ht="19">
      <c r="B653" s="40"/>
      <c r="D653" s="177" t="s">
        <v>190</v>
      </c>
      <c r="F653" s="178" t="s">
        <v>574</v>
      </c>
      <c r="I653" s="106"/>
      <c r="L653" s="40"/>
      <c r="M653" s="182"/>
      <c r="T653" s="65"/>
      <c r="AT653" s="24" t="s">
        <v>190</v>
      </c>
      <c r="AU653" s="24" t="s">
        <v>90</v>
      </c>
    </row>
    <row r="654" spans="2:65" s="13" customFormat="1">
      <c r="B654" s="189"/>
      <c r="D654" s="177" t="s">
        <v>192</v>
      </c>
      <c r="E654" s="190" t="s">
        <v>22</v>
      </c>
      <c r="F654" s="191" t="s">
        <v>575</v>
      </c>
      <c r="H654" s="192">
        <v>34</v>
      </c>
      <c r="I654" s="193"/>
      <c r="L654" s="189"/>
      <c r="M654" s="194"/>
      <c r="T654" s="195"/>
      <c r="AT654" s="190" t="s">
        <v>192</v>
      </c>
      <c r="AU654" s="190" t="s">
        <v>90</v>
      </c>
      <c r="AV654" s="13" t="s">
        <v>90</v>
      </c>
      <c r="AW654" s="13" t="s">
        <v>42</v>
      </c>
      <c r="AX654" s="13" t="s">
        <v>24</v>
      </c>
      <c r="AY654" s="190" t="s">
        <v>142</v>
      </c>
    </row>
    <row r="655" spans="2:65" s="1" customFormat="1" ht="16.5" customHeight="1">
      <c r="B655" s="40"/>
      <c r="C655" s="210" t="s">
        <v>576</v>
      </c>
      <c r="D655" s="210" t="s">
        <v>323</v>
      </c>
      <c r="E655" s="211" t="s">
        <v>577</v>
      </c>
      <c r="F655" s="212" t="s">
        <v>578</v>
      </c>
      <c r="G655" s="213" t="s">
        <v>187</v>
      </c>
      <c r="H655" s="214">
        <v>12</v>
      </c>
      <c r="I655" s="215">
        <v>650</v>
      </c>
      <c r="J655" s="216">
        <f>ROUND(I655*H655,2)</f>
        <v>7800</v>
      </c>
      <c r="K655" s="212" t="s">
        <v>149</v>
      </c>
      <c r="L655" s="217"/>
      <c r="M655" s="218" t="s">
        <v>22</v>
      </c>
      <c r="N655" s="219" t="s">
        <v>51</v>
      </c>
      <c r="P655" s="174">
        <f>O655*H655</f>
        <v>0</v>
      </c>
      <c r="Q655" s="174">
        <v>1.0999999999999999E-2</v>
      </c>
      <c r="R655" s="174">
        <f>Q655*H655</f>
        <v>0.13200000000000001</v>
      </c>
      <c r="S655" s="174">
        <v>0</v>
      </c>
      <c r="T655" s="175">
        <f>S655*H655</f>
        <v>0</v>
      </c>
      <c r="AR655" s="24" t="s">
        <v>251</v>
      </c>
      <c r="AT655" s="24" t="s">
        <v>323</v>
      </c>
      <c r="AU655" s="24" t="s">
        <v>90</v>
      </c>
      <c r="AY655" s="24" t="s">
        <v>142</v>
      </c>
      <c r="BE655" s="176">
        <f>IF(N655="základní",J655,0)</f>
        <v>0</v>
      </c>
      <c r="BF655" s="176">
        <f>IF(N655="snížená",J655,0)</f>
        <v>7800</v>
      </c>
      <c r="BG655" s="176">
        <f>IF(N655="zákl. přenesená",J655,0)</f>
        <v>0</v>
      </c>
      <c r="BH655" s="176">
        <f>IF(N655="sníž. přenesená",J655,0)</f>
        <v>0</v>
      </c>
      <c r="BI655" s="176">
        <f>IF(N655="nulová",J655,0)</f>
        <v>0</v>
      </c>
      <c r="BJ655" s="24" t="s">
        <v>90</v>
      </c>
      <c r="BK655" s="176">
        <f>ROUND(I655*H655,2)</f>
        <v>7800</v>
      </c>
      <c r="BL655" s="24" t="s">
        <v>188</v>
      </c>
      <c r="BM655" s="24" t="s">
        <v>579</v>
      </c>
    </row>
    <row r="656" spans="2:65" s="12" customFormat="1">
      <c r="B656" s="183"/>
      <c r="D656" s="177" t="s">
        <v>192</v>
      </c>
      <c r="E656" s="184" t="s">
        <v>22</v>
      </c>
      <c r="F656" s="185" t="s">
        <v>193</v>
      </c>
      <c r="H656" s="184" t="s">
        <v>22</v>
      </c>
      <c r="I656" s="186"/>
      <c r="L656" s="183"/>
      <c r="M656" s="187"/>
      <c r="T656" s="188"/>
      <c r="AT656" s="184" t="s">
        <v>192</v>
      </c>
      <c r="AU656" s="184" t="s">
        <v>90</v>
      </c>
      <c r="AV656" s="12" t="s">
        <v>24</v>
      </c>
      <c r="AW656" s="12" t="s">
        <v>42</v>
      </c>
      <c r="AX656" s="12" t="s">
        <v>79</v>
      </c>
      <c r="AY656" s="184" t="s">
        <v>142</v>
      </c>
    </row>
    <row r="657" spans="2:65" s="13" customFormat="1">
      <c r="B657" s="189"/>
      <c r="D657" s="177" t="s">
        <v>192</v>
      </c>
      <c r="E657" s="190" t="s">
        <v>22</v>
      </c>
      <c r="F657" s="191" t="s">
        <v>580</v>
      </c>
      <c r="H657" s="192">
        <v>4</v>
      </c>
      <c r="I657" s="193"/>
      <c r="L657" s="189"/>
      <c r="M657" s="194"/>
      <c r="T657" s="195"/>
      <c r="AT657" s="190" t="s">
        <v>192</v>
      </c>
      <c r="AU657" s="190" t="s">
        <v>90</v>
      </c>
      <c r="AV657" s="13" t="s">
        <v>90</v>
      </c>
      <c r="AW657" s="13" t="s">
        <v>42</v>
      </c>
      <c r="AX657" s="13" t="s">
        <v>79</v>
      </c>
      <c r="AY657" s="190" t="s">
        <v>142</v>
      </c>
    </row>
    <row r="658" spans="2:65" s="13" customFormat="1">
      <c r="B658" s="189"/>
      <c r="D658" s="177" t="s">
        <v>192</v>
      </c>
      <c r="E658" s="190" t="s">
        <v>22</v>
      </c>
      <c r="F658" s="191" t="s">
        <v>581</v>
      </c>
      <c r="H658" s="192">
        <v>3</v>
      </c>
      <c r="I658" s="193"/>
      <c r="L658" s="189"/>
      <c r="M658" s="194"/>
      <c r="T658" s="195"/>
      <c r="AT658" s="190" t="s">
        <v>192</v>
      </c>
      <c r="AU658" s="190" t="s">
        <v>90</v>
      </c>
      <c r="AV658" s="13" t="s">
        <v>90</v>
      </c>
      <c r="AW658" s="13" t="s">
        <v>42</v>
      </c>
      <c r="AX658" s="13" t="s">
        <v>79</v>
      </c>
      <c r="AY658" s="190" t="s">
        <v>142</v>
      </c>
    </row>
    <row r="659" spans="2:65" s="13" customFormat="1">
      <c r="B659" s="189"/>
      <c r="D659" s="177" t="s">
        <v>192</v>
      </c>
      <c r="E659" s="190" t="s">
        <v>22</v>
      </c>
      <c r="F659" s="191" t="s">
        <v>582</v>
      </c>
      <c r="H659" s="192">
        <v>5</v>
      </c>
      <c r="I659" s="193"/>
      <c r="L659" s="189"/>
      <c r="M659" s="194"/>
      <c r="T659" s="195"/>
      <c r="AT659" s="190" t="s">
        <v>192</v>
      </c>
      <c r="AU659" s="190" t="s">
        <v>90</v>
      </c>
      <c r="AV659" s="13" t="s">
        <v>90</v>
      </c>
      <c r="AW659" s="13" t="s">
        <v>42</v>
      </c>
      <c r="AX659" s="13" t="s">
        <v>79</v>
      </c>
      <c r="AY659" s="190" t="s">
        <v>142</v>
      </c>
    </row>
    <row r="660" spans="2:65" s="14" customFormat="1">
      <c r="B660" s="196"/>
      <c r="D660" s="177" t="s">
        <v>192</v>
      </c>
      <c r="E660" s="197" t="s">
        <v>22</v>
      </c>
      <c r="F660" s="198" t="s">
        <v>198</v>
      </c>
      <c r="H660" s="199">
        <v>12</v>
      </c>
      <c r="I660" s="200"/>
      <c r="L660" s="196"/>
      <c r="M660" s="201"/>
      <c r="T660" s="202"/>
      <c r="AT660" s="197" t="s">
        <v>192</v>
      </c>
      <c r="AU660" s="197" t="s">
        <v>90</v>
      </c>
      <c r="AV660" s="14" t="s">
        <v>104</v>
      </c>
      <c r="AW660" s="14" t="s">
        <v>42</v>
      </c>
      <c r="AX660" s="14" t="s">
        <v>24</v>
      </c>
      <c r="AY660" s="197" t="s">
        <v>142</v>
      </c>
    </row>
    <row r="661" spans="2:65" s="1" customFormat="1" ht="16.5" customHeight="1">
      <c r="B661" s="40"/>
      <c r="C661" s="210" t="s">
        <v>583</v>
      </c>
      <c r="D661" s="210" t="s">
        <v>323</v>
      </c>
      <c r="E661" s="211" t="s">
        <v>584</v>
      </c>
      <c r="F661" s="212" t="s">
        <v>585</v>
      </c>
      <c r="G661" s="213" t="s">
        <v>187</v>
      </c>
      <c r="H661" s="214">
        <v>20</v>
      </c>
      <c r="I661" s="215">
        <v>670</v>
      </c>
      <c r="J661" s="216">
        <f>ROUND(I661*H661,2)</f>
        <v>13400</v>
      </c>
      <c r="K661" s="212" t="s">
        <v>149</v>
      </c>
      <c r="L661" s="217"/>
      <c r="M661" s="218" t="s">
        <v>22</v>
      </c>
      <c r="N661" s="219" t="s">
        <v>51</v>
      </c>
      <c r="P661" s="174">
        <f>O661*H661</f>
        <v>0</v>
      </c>
      <c r="Q661" s="174">
        <v>1.12E-2</v>
      </c>
      <c r="R661" s="174">
        <f>Q661*H661</f>
        <v>0.224</v>
      </c>
      <c r="S661" s="174">
        <v>0</v>
      </c>
      <c r="T661" s="175">
        <f>S661*H661</f>
        <v>0</v>
      </c>
      <c r="AR661" s="24" t="s">
        <v>251</v>
      </c>
      <c r="AT661" s="24" t="s">
        <v>323</v>
      </c>
      <c r="AU661" s="24" t="s">
        <v>90</v>
      </c>
      <c r="AY661" s="24" t="s">
        <v>142</v>
      </c>
      <c r="BE661" s="176">
        <f>IF(N661="základní",J661,0)</f>
        <v>0</v>
      </c>
      <c r="BF661" s="176">
        <f>IF(N661="snížená",J661,0)</f>
        <v>13400</v>
      </c>
      <c r="BG661" s="176">
        <f>IF(N661="zákl. přenesená",J661,0)</f>
        <v>0</v>
      </c>
      <c r="BH661" s="176">
        <f>IF(N661="sníž. přenesená",J661,0)</f>
        <v>0</v>
      </c>
      <c r="BI661" s="176">
        <f>IF(N661="nulová",J661,0)</f>
        <v>0</v>
      </c>
      <c r="BJ661" s="24" t="s">
        <v>90</v>
      </c>
      <c r="BK661" s="176">
        <f>ROUND(I661*H661,2)</f>
        <v>13400</v>
      </c>
      <c r="BL661" s="24" t="s">
        <v>188</v>
      </c>
      <c r="BM661" s="24" t="s">
        <v>586</v>
      </c>
    </row>
    <row r="662" spans="2:65" s="12" customFormat="1">
      <c r="B662" s="183"/>
      <c r="D662" s="177" t="s">
        <v>192</v>
      </c>
      <c r="E662" s="184" t="s">
        <v>22</v>
      </c>
      <c r="F662" s="185" t="s">
        <v>193</v>
      </c>
      <c r="H662" s="184" t="s">
        <v>22</v>
      </c>
      <c r="I662" s="186"/>
      <c r="L662" s="183"/>
      <c r="M662" s="187"/>
      <c r="T662" s="188"/>
      <c r="AT662" s="184" t="s">
        <v>192</v>
      </c>
      <c r="AU662" s="184" t="s">
        <v>90</v>
      </c>
      <c r="AV662" s="12" t="s">
        <v>24</v>
      </c>
      <c r="AW662" s="12" t="s">
        <v>42</v>
      </c>
      <c r="AX662" s="12" t="s">
        <v>79</v>
      </c>
      <c r="AY662" s="184" t="s">
        <v>142</v>
      </c>
    </row>
    <row r="663" spans="2:65" s="13" customFormat="1">
      <c r="B663" s="189"/>
      <c r="D663" s="177" t="s">
        <v>192</v>
      </c>
      <c r="E663" s="190" t="s">
        <v>22</v>
      </c>
      <c r="F663" s="191" t="s">
        <v>587</v>
      </c>
      <c r="H663" s="192">
        <v>3</v>
      </c>
      <c r="I663" s="193"/>
      <c r="L663" s="189"/>
      <c r="M663" s="194"/>
      <c r="T663" s="195"/>
      <c r="AT663" s="190" t="s">
        <v>192</v>
      </c>
      <c r="AU663" s="190" t="s">
        <v>90</v>
      </c>
      <c r="AV663" s="13" t="s">
        <v>90</v>
      </c>
      <c r="AW663" s="13" t="s">
        <v>42</v>
      </c>
      <c r="AX663" s="13" t="s">
        <v>79</v>
      </c>
      <c r="AY663" s="190" t="s">
        <v>142</v>
      </c>
    </row>
    <row r="664" spans="2:65" s="13" customFormat="1">
      <c r="B664" s="189"/>
      <c r="D664" s="177" t="s">
        <v>192</v>
      </c>
      <c r="E664" s="190" t="s">
        <v>22</v>
      </c>
      <c r="F664" s="191" t="s">
        <v>588</v>
      </c>
      <c r="H664" s="192">
        <v>3</v>
      </c>
      <c r="I664" s="193"/>
      <c r="L664" s="189"/>
      <c r="M664" s="194"/>
      <c r="T664" s="195"/>
      <c r="AT664" s="190" t="s">
        <v>192</v>
      </c>
      <c r="AU664" s="190" t="s">
        <v>90</v>
      </c>
      <c r="AV664" s="13" t="s">
        <v>90</v>
      </c>
      <c r="AW664" s="13" t="s">
        <v>42</v>
      </c>
      <c r="AX664" s="13" t="s">
        <v>79</v>
      </c>
      <c r="AY664" s="190" t="s">
        <v>142</v>
      </c>
    </row>
    <row r="665" spans="2:65" s="13" customFormat="1">
      <c r="B665" s="189"/>
      <c r="D665" s="177" t="s">
        <v>192</v>
      </c>
      <c r="E665" s="190" t="s">
        <v>22</v>
      </c>
      <c r="F665" s="191" t="s">
        <v>589</v>
      </c>
      <c r="H665" s="192">
        <v>8</v>
      </c>
      <c r="I665" s="193"/>
      <c r="L665" s="189"/>
      <c r="M665" s="194"/>
      <c r="T665" s="195"/>
      <c r="AT665" s="190" t="s">
        <v>192</v>
      </c>
      <c r="AU665" s="190" t="s">
        <v>90</v>
      </c>
      <c r="AV665" s="13" t="s">
        <v>90</v>
      </c>
      <c r="AW665" s="13" t="s">
        <v>42</v>
      </c>
      <c r="AX665" s="13" t="s">
        <v>79</v>
      </c>
      <c r="AY665" s="190" t="s">
        <v>142</v>
      </c>
    </row>
    <row r="666" spans="2:65" s="13" customFormat="1">
      <c r="B666" s="189"/>
      <c r="D666" s="177" t="s">
        <v>192</v>
      </c>
      <c r="E666" s="190" t="s">
        <v>22</v>
      </c>
      <c r="F666" s="191" t="s">
        <v>590</v>
      </c>
      <c r="H666" s="192">
        <v>6</v>
      </c>
      <c r="I666" s="193"/>
      <c r="L666" s="189"/>
      <c r="M666" s="194"/>
      <c r="T666" s="195"/>
      <c r="AT666" s="190" t="s">
        <v>192</v>
      </c>
      <c r="AU666" s="190" t="s">
        <v>90</v>
      </c>
      <c r="AV666" s="13" t="s">
        <v>90</v>
      </c>
      <c r="AW666" s="13" t="s">
        <v>42</v>
      </c>
      <c r="AX666" s="13" t="s">
        <v>79</v>
      </c>
      <c r="AY666" s="190" t="s">
        <v>142</v>
      </c>
    </row>
    <row r="667" spans="2:65" s="14" customFormat="1">
      <c r="B667" s="196"/>
      <c r="D667" s="177" t="s">
        <v>192</v>
      </c>
      <c r="E667" s="197" t="s">
        <v>22</v>
      </c>
      <c r="F667" s="198" t="s">
        <v>198</v>
      </c>
      <c r="H667" s="199">
        <v>20</v>
      </c>
      <c r="I667" s="200"/>
      <c r="L667" s="196"/>
      <c r="M667" s="201"/>
      <c r="T667" s="202"/>
      <c r="AT667" s="197" t="s">
        <v>192</v>
      </c>
      <c r="AU667" s="197" t="s">
        <v>90</v>
      </c>
      <c r="AV667" s="14" t="s">
        <v>104</v>
      </c>
      <c r="AW667" s="14" t="s">
        <v>42</v>
      </c>
      <c r="AX667" s="14" t="s">
        <v>24</v>
      </c>
      <c r="AY667" s="197" t="s">
        <v>142</v>
      </c>
    </row>
    <row r="668" spans="2:65" s="1" customFormat="1" ht="16.5" customHeight="1">
      <c r="B668" s="40"/>
      <c r="C668" s="210" t="s">
        <v>591</v>
      </c>
      <c r="D668" s="210" t="s">
        <v>323</v>
      </c>
      <c r="E668" s="211" t="s">
        <v>592</v>
      </c>
      <c r="F668" s="212" t="s">
        <v>593</v>
      </c>
      <c r="G668" s="213" t="s">
        <v>187</v>
      </c>
      <c r="H668" s="214">
        <v>1</v>
      </c>
      <c r="I668" s="215">
        <v>680</v>
      </c>
      <c r="J668" s="216">
        <f>ROUND(I668*H668,2)</f>
        <v>680</v>
      </c>
      <c r="K668" s="212" t="s">
        <v>149</v>
      </c>
      <c r="L668" s="217"/>
      <c r="M668" s="218" t="s">
        <v>22</v>
      </c>
      <c r="N668" s="219" t="s">
        <v>51</v>
      </c>
      <c r="P668" s="174">
        <f>O668*H668</f>
        <v>0</v>
      </c>
      <c r="Q668" s="174">
        <v>1.14E-2</v>
      </c>
      <c r="R668" s="174">
        <f>Q668*H668</f>
        <v>1.14E-2</v>
      </c>
      <c r="S668" s="174">
        <v>0</v>
      </c>
      <c r="T668" s="175">
        <f>S668*H668</f>
        <v>0</v>
      </c>
      <c r="AR668" s="24" t="s">
        <v>251</v>
      </c>
      <c r="AT668" s="24" t="s">
        <v>323</v>
      </c>
      <c r="AU668" s="24" t="s">
        <v>90</v>
      </c>
      <c r="AY668" s="24" t="s">
        <v>142</v>
      </c>
      <c r="BE668" s="176">
        <f>IF(N668="základní",J668,0)</f>
        <v>0</v>
      </c>
      <c r="BF668" s="176">
        <f>IF(N668="snížená",J668,0)</f>
        <v>680</v>
      </c>
      <c r="BG668" s="176">
        <f>IF(N668="zákl. přenesená",J668,0)</f>
        <v>0</v>
      </c>
      <c r="BH668" s="176">
        <f>IF(N668="sníž. přenesená",J668,0)</f>
        <v>0</v>
      </c>
      <c r="BI668" s="176">
        <f>IF(N668="nulová",J668,0)</f>
        <v>0</v>
      </c>
      <c r="BJ668" s="24" t="s">
        <v>90</v>
      </c>
      <c r="BK668" s="176">
        <f>ROUND(I668*H668,2)</f>
        <v>680</v>
      </c>
      <c r="BL668" s="24" t="s">
        <v>188</v>
      </c>
      <c r="BM668" s="24" t="s">
        <v>594</v>
      </c>
    </row>
    <row r="669" spans="2:65" s="12" customFormat="1">
      <c r="B669" s="183"/>
      <c r="D669" s="177" t="s">
        <v>192</v>
      </c>
      <c r="E669" s="184" t="s">
        <v>22</v>
      </c>
      <c r="F669" s="185" t="s">
        <v>193</v>
      </c>
      <c r="H669" s="184" t="s">
        <v>22</v>
      </c>
      <c r="I669" s="186"/>
      <c r="L669" s="183"/>
      <c r="M669" s="187"/>
      <c r="T669" s="188"/>
      <c r="AT669" s="184" t="s">
        <v>192</v>
      </c>
      <c r="AU669" s="184" t="s">
        <v>90</v>
      </c>
      <c r="AV669" s="12" t="s">
        <v>24</v>
      </c>
      <c r="AW669" s="12" t="s">
        <v>42</v>
      </c>
      <c r="AX669" s="12" t="s">
        <v>79</v>
      </c>
      <c r="AY669" s="184" t="s">
        <v>142</v>
      </c>
    </row>
    <row r="670" spans="2:65" s="13" customFormat="1">
      <c r="B670" s="189"/>
      <c r="D670" s="177" t="s">
        <v>192</v>
      </c>
      <c r="E670" s="190" t="s">
        <v>22</v>
      </c>
      <c r="F670" s="191" t="s">
        <v>595</v>
      </c>
      <c r="H670" s="192">
        <v>1</v>
      </c>
      <c r="I670" s="193"/>
      <c r="L670" s="189"/>
      <c r="M670" s="194"/>
      <c r="T670" s="195"/>
      <c r="AT670" s="190" t="s">
        <v>192</v>
      </c>
      <c r="AU670" s="190" t="s">
        <v>90</v>
      </c>
      <c r="AV670" s="13" t="s">
        <v>90</v>
      </c>
      <c r="AW670" s="13" t="s">
        <v>42</v>
      </c>
      <c r="AX670" s="13" t="s">
        <v>79</v>
      </c>
      <c r="AY670" s="190" t="s">
        <v>142</v>
      </c>
    </row>
    <row r="671" spans="2:65" s="14" customFormat="1">
      <c r="B671" s="196"/>
      <c r="D671" s="177" t="s">
        <v>192</v>
      </c>
      <c r="E671" s="197" t="s">
        <v>22</v>
      </c>
      <c r="F671" s="198" t="s">
        <v>198</v>
      </c>
      <c r="H671" s="199">
        <v>1</v>
      </c>
      <c r="I671" s="200"/>
      <c r="L671" s="196"/>
      <c r="M671" s="201"/>
      <c r="T671" s="202"/>
      <c r="AT671" s="197" t="s">
        <v>192</v>
      </c>
      <c r="AU671" s="197" t="s">
        <v>90</v>
      </c>
      <c r="AV671" s="14" t="s">
        <v>104</v>
      </c>
      <c r="AW671" s="14" t="s">
        <v>42</v>
      </c>
      <c r="AX671" s="14" t="s">
        <v>24</v>
      </c>
      <c r="AY671" s="197" t="s">
        <v>142</v>
      </c>
    </row>
    <row r="672" spans="2:65" s="1" customFormat="1" ht="16.5" customHeight="1">
      <c r="B672" s="40"/>
      <c r="C672" s="210" t="s">
        <v>596</v>
      </c>
      <c r="D672" s="210" t="s">
        <v>323</v>
      </c>
      <c r="E672" s="211" t="s">
        <v>597</v>
      </c>
      <c r="F672" s="212" t="s">
        <v>598</v>
      </c>
      <c r="G672" s="213" t="s">
        <v>187</v>
      </c>
      <c r="H672" s="214">
        <v>1</v>
      </c>
      <c r="I672" s="215">
        <v>670</v>
      </c>
      <c r="J672" s="216">
        <f>ROUND(I672*H672,2)</f>
        <v>670</v>
      </c>
      <c r="K672" s="212" t="s">
        <v>149</v>
      </c>
      <c r="L672" s="217"/>
      <c r="M672" s="218" t="s">
        <v>22</v>
      </c>
      <c r="N672" s="219" t="s">
        <v>51</v>
      </c>
      <c r="P672" s="174">
        <f>O672*H672</f>
        <v>0</v>
      </c>
      <c r="Q672" s="174">
        <v>1.37E-2</v>
      </c>
      <c r="R672" s="174">
        <f>Q672*H672</f>
        <v>1.37E-2</v>
      </c>
      <c r="S672" s="174">
        <v>0</v>
      </c>
      <c r="T672" s="175">
        <f>S672*H672</f>
        <v>0</v>
      </c>
      <c r="AR672" s="24" t="s">
        <v>251</v>
      </c>
      <c r="AT672" s="24" t="s">
        <v>323</v>
      </c>
      <c r="AU672" s="24" t="s">
        <v>90</v>
      </c>
      <c r="AY672" s="24" t="s">
        <v>142</v>
      </c>
      <c r="BE672" s="176">
        <f>IF(N672="základní",J672,0)</f>
        <v>0</v>
      </c>
      <c r="BF672" s="176">
        <f>IF(N672="snížená",J672,0)</f>
        <v>670</v>
      </c>
      <c r="BG672" s="176">
        <f>IF(N672="zákl. přenesená",J672,0)</f>
        <v>0</v>
      </c>
      <c r="BH672" s="176">
        <f>IF(N672="sníž. přenesená",J672,0)</f>
        <v>0</v>
      </c>
      <c r="BI672" s="176">
        <f>IF(N672="nulová",J672,0)</f>
        <v>0</v>
      </c>
      <c r="BJ672" s="24" t="s">
        <v>90</v>
      </c>
      <c r="BK672" s="176">
        <f>ROUND(I672*H672,2)</f>
        <v>670</v>
      </c>
      <c r="BL672" s="24" t="s">
        <v>188</v>
      </c>
      <c r="BM672" s="24" t="s">
        <v>599</v>
      </c>
    </row>
    <row r="673" spans="2:65" s="12" customFormat="1">
      <c r="B673" s="183"/>
      <c r="D673" s="177" t="s">
        <v>192</v>
      </c>
      <c r="E673" s="184" t="s">
        <v>22</v>
      </c>
      <c r="F673" s="185" t="s">
        <v>193</v>
      </c>
      <c r="H673" s="184" t="s">
        <v>22</v>
      </c>
      <c r="I673" s="186"/>
      <c r="L673" s="183"/>
      <c r="M673" s="187"/>
      <c r="T673" s="188"/>
      <c r="AT673" s="184" t="s">
        <v>192</v>
      </c>
      <c r="AU673" s="184" t="s">
        <v>90</v>
      </c>
      <c r="AV673" s="12" t="s">
        <v>24</v>
      </c>
      <c r="AW673" s="12" t="s">
        <v>42</v>
      </c>
      <c r="AX673" s="12" t="s">
        <v>79</v>
      </c>
      <c r="AY673" s="184" t="s">
        <v>142</v>
      </c>
    </row>
    <row r="674" spans="2:65" s="13" customFormat="1">
      <c r="B674" s="189"/>
      <c r="D674" s="177" t="s">
        <v>192</v>
      </c>
      <c r="E674" s="190" t="s">
        <v>22</v>
      </c>
      <c r="F674" s="191" t="s">
        <v>600</v>
      </c>
      <c r="H674" s="192">
        <v>1</v>
      </c>
      <c r="I674" s="193"/>
      <c r="L674" s="189"/>
      <c r="M674" s="194"/>
      <c r="T674" s="195"/>
      <c r="AT674" s="190" t="s">
        <v>192</v>
      </c>
      <c r="AU674" s="190" t="s">
        <v>90</v>
      </c>
      <c r="AV674" s="13" t="s">
        <v>90</v>
      </c>
      <c r="AW674" s="13" t="s">
        <v>42</v>
      </c>
      <c r="AX674" s="13" t="s">
        <v>79</v>
      </c>
      <c r="AY674" s="190" t="s">
        <v>142</v>
      </c>
    </row>
    <row r="675" spans="2:65" s="14" customFormat="1">
      <c r="B675" s="196"/>
      <c r="D675" s="177" t="s">
        <v>192</v>
      </c>
      <c r="E675" s="197" t="s">
        <v>22</v>
      </c>
      <c r="F675" s="198" t="s">
        <v>198</v>
      </c>
      <c r="H675" s="199">
        <v>1</v>
      </c>
      <c r="I675" s="200"/>
      <c r="L675" s="196"/>
      <c r="M675" s="201"/>
      <c r="T675" s="202"/>
      <c r="AT675" s="197" t="s">
        <v>192</v>
      </c>
      <c r="AU675" s="197" t="s">
        <v>90</v>
      </c>
      <c r="AV675" s="14" t="s">
        <v>104</v>
      </c>
      <c r="AW675" s="14" t="s">
        <v>42</v>
      </c>
      <c r="AX675" s="14" t="s">
        <v>24</v>
      </c>
      <c r="AY675" s="197" t="s">
        <v>142</v>
      </c>
    </row>
    <row r="676" spans="2:65" s="11" customFormat="1" ht="29.9" customHeight="1">
      <c r="B676" s="153"/>
      <c r="D676" s="154" t="s">
        <v>78</v>
      </c>
      <c r="E676" s="163" t="s">
        <v>278</v>
      </c>
      <c r="F676" s="163" t="s">
        <v>601</v>
      </c>
      <c r="I676" s="156"/>
      <c r="J676" s="164">
        <f>BK676</f>
        <v>222807.53999999998</v>
      </c>
      <c r="L676" s="153"/>
      <c r="M676" s="158"/>
      <c r="P676" s="159">
        <f>SUM(P677:P1064)</f>
        <v>0</v>
      </c>
      <c r="R676" s="159">
        <f>SUM(R677:R1064)</f>
        <v>0.93713099999999994</v>
      </c>
      <c r="T676" s="160">
        <f>SUM(T677:T1064)</f>
        <v>108.863434</v>
      </c>
      <c r="AR676" s="154" t="s">
        <v>24</v>
      </c>
      <c r="AT676" s="161" t="s">
        <v>78</v>
      </c>
      <c r="AU676" s="161" t="s">
        <v>24</v>
      </c>
      <c r="AY676" s="154" t="s">
        <v>142</v>
      </c>
      <c r="BK676" s="162">
        <f>SUM(BK677:BK1064)</f>
        <v>222807.53999999998</v>
      </c>
    </row>
    <row r="677" spans="2:65" s="1" customFormat="1" ht="25.5" customHeight="1">
      <c r="B677" s="40"/>
      <c r="C677" s="165" t="s">
        <v>602</v>
      </c>
      <c r="D677" s="165" t="s">
        <v>145</v>
      </c>
      <c r="E677" s="166" t="s">
        <v>603</v>
      </c>
      <c r="F677" s="167" t="s">
        <v>604</v>
      </c>
      <c r="G677" s="168" t="s">
        <v>229</v>
      </c>
      <c r="H677" s="169">
        <v>423.18</v>
      </c>
      <c r="I677" s="170">
        <v>70</v>
      </c>
      <c r="J677" s="171">
        <f>ROUND(I677*H677,2)</f>
        <v>29622.6</v>
      </c>
      <c r="K677" s="167" t="s">
        <v>149</v>
      </c>
      <c r="L677" s="40"/>
      <c r="M677" s="172" t="s">
        <v>22</v>
      </c>
      <c r="N677" s="173" t="s">
        <v>51</v>
      </c>
      <c r="P677" s="174">
        <f>O677*H677</f>
        <v>0</v>
      </c>
      <c r="Q677" s="174">
        <v>2.1000000000000001E-4</v>
      </c>
      <c r="R677" s="174">
        <f>Q677*H677</f>
        <v>8.8867800000000011E-2</v>
      </c>
      <c r="S677" s="174">
        <v>0</v>
      </c>
      <c r="T677" s="175">
        <f>S677*H677</f>
        <v>0</v>
      </c>
      <c r="AR677" s="24" t="s">
        <v>188</v>
      </c>
      <c r="AT677" s="24" t="s">
        <v>145</v>
      </c>
      <c r="AU677" s="24" t="s">
        <v>90</v>
      </c>
      <c r="AY677" s="24" t="s">
        <v>142</v>
      </c>
      <c r="BE677" s="176">
        <f>IF(N677="základní",J677,0)</f>
        <v>0</v>
      </c>
      <c r="BF677" s="176">
        <f>IF(N677="snížená",J677,0)</f>
        <v>29622.6</v>
      </c>
      <c r="BG677" s="176">
        <f>IF(N677="zákl. přenesená",J677,0)</f>
        <v>0</v>
      </c>
      <c r="BH677" s="176">
        <f>IF(N677="sníž. přenesená",J677,0)</f>
        <v>0</v>
      </c>
      <c r="BI677" s="176">
        <f>IF(N677="nulová",J677,0)</f>
        <v>0</v>
      </c>
      <c r="BJ677" s="24" t="s">
        <v>90</v>
      </c>
      <c r="BK677" s="176">
        <f>ROUND(I677*H677,2)</f>
        <v>29622.6</v>
      </c>
      <c r="BL677" s="24" t="s">
        <v>188</v>
      </c>
      <c r="BM677" s="24" t="s">
        <v>605</v>
      </c>
    </row>
    <row r="678" spans="2:65" s="1" customFormat="1" ht="47.5">
      <c r="B678" s="40"/>
      <c r="D678" s="177" t="s">
        <v>190</v>
      </c>
      <c r="F678" s="178" t="s">
        <v>606</v>
      </c>
      <c r="I678" s="106"/>
      <c r="L678" s="40"/>
      <c r="M678" s="182"/>
      <c r="T678" s="65"/>
      <c r="AT678" s="24" t="s">
        <v>190</v>
      </c>
      <c r="AU678" s="24" t="s">
        <v>90</v>
      </c>
    </row>
    <row r="679" spans="2:65" s="12" customFormat="1">
      <c r="B679" s="183"/>
      <c r="D679" s="177" t="s">
        <v>192</v>
      </c>
      <c r="E679" s="184" t="s">
        <v>22</v>
      </c>
      <c r="F679" s="185" t="s">
        <v>193</v>
      </c>
      <c r="H679" s="184" t="s">
        <v>22</v>
      </c>
      <c r="I679" s="186"/>
      <c r="L679" s="183"/>
      <c r="M679" s="187"/>
      <c r="T679" s="188"/>
      <c r="AT679" s="184" t="s">
        <v>192</v>
      </c>
      <c r="AU679" s="184" t="s">
        <v>90</v>
      </c>
      <c r="AV679" s="12" t="s">
        <v>24</v>
      </c>
      <c r="AW679" s="12" t="s">
        <v>42</v>
      </c>
      <c r="AX679" s="12" t="s">
        <v>79</v>
      </c>
      <c r="AY679" s="184" t="s">
        <v>142</v>
      </c>
    </row>
    <row r="680" spans="2:65" s="12" customFormat="1">
      <c r="B680" s="183"/>
      <c r="D680" s="177" t="s">
        <v>192</v>
      </c>
      <c r="E680" s="184" t="s">
        <v>22</v>
      </c>
      <c r="F680" s="185" t="s">
        <v>242</v>
      </c>
      <c r="H680" s="184" t="s">
        <v>22</v>
      </c>
      <c r="I680" s="186"/>
      <c r="L680" s="183"/>
      <c r="M680" s="187"/>
      <c r="T680" s="188"/>
      <c r="AT680" s="184" t="s">
        <v>192</v>
      </c>
      <c r="AU680" s="184" t="s">
        <v>90</v>
      </c>
      <c r="AV680" s="12" t="s">
        <v>24</v>
      </c>
      <c r="AW680" s="12" t="s">
        <v>42</v>
      </c>
      <c r="AX680" s="12" t="s">
        <v>79</v>
      </c>
      <c r="AY680" s="184" t="s">
        <v>142</v>
      </c>
    </row>
    <row r="681" spans="2:65" s="13" customFormat="1">
      <c r="B681" s="189"/>
      <c r="D681" s="177" t="s">
        <v>192</v>
      </c>
      <c r="E681" s="190" t="s">
        <v>22</v>
      </c>
      <c r="F681" s="191" t="s">
        <v>607</v>
      </c>
      <c r="H681" s="192">
        <v>7.28</v>
      </c>
      <c r="I681" s="193"/>
      <c r="L681" s="189"/>
      <c r="M681" s="194"/>
      <c r="T681" s="195"/>
      <c r="AT681" s="190" t="s">
        <v>192</v>
      </c>
      <c r="AU681" s="190" t="s">
        <v>90</v>
      </c>
      <c r="AV681" s="13" t="s">
        <v>90</v>
      </c>
      <c r="AW681" s="13" t="s">
        <v>42</v>
      </c>
      <c r="AX681" s="13" t="s">
        <v>79</v>
      </c>
      <c r="AY681" s="190" t="s">
        <v>142</v>
      </c>
    </row>
    <row r="682" spans="2:65" s="13" customFormat="1">
      <c r="B682" s="189"/>
      <c r="D682" s="177" t="s">
        <v>192</v>
      </c>
      <c r="E682" s="190" t="s">
        <v>22</v>
      </c>
      <c r="F682" s="191" t="s">
        <v>608</v>
      </c>
      <c r="H682" s="192">
        <v>3.22</v>
      </c>
      <c r="I682" s="193"/>
      <c r="L682" s="189"/>
      <c r="M682" s="194"/>
      <c r="T682" s="195"/>
      <c r="AT682" s="190" t="s">
        <v>192</v>
      </c>
      <c r="AU682" s="190" t="s">
        <v>90</v>
      </c>
      <c r="AV682" s="13" t="s">
        <v>90</v>
      </c>
      <c r="AW682" s="13" t="s">
        <v>42</v>
      </c>
      <c r="AX682" s="13" t="s">
        <v>79</v>
      </c>
      <c r="AY682" s="190" t="s">
        <v>142</v>
      </c>
    </row>
    <row r="683" spans="2:65" s="13" customFormat="1">
      <c r="B683" s="189"/>
      <c r="D683" s="177" t="s">
        <v>192</v>
      </c>
      <c r="E683" s="190" t="s">
        <v>22</v>
      </c>
      <c r="F683" s="191" t="s">
        <v>609</v>
      </c>
      <c r="H683" s="192">
        <v>4.01</v>
      </c>
      <c r="I683" s="193"/>
      <c r="L683" s="189"/>
      <c r="M683" s="194"/>
      <c r="T683" s="195"/>
      <c r="AT683" s="190" t="s">
        <v>192</v>
      </c>
      <c r="AU683" s="190" t="s">
        <v>90</v>
      </c>
      <c r="AV683" s="13" t="s">
        <v>90</v>
      </c>
      <c r="AW683" s="13" t="s">
        <v>42</v>
      </c>
      <c r="AX683" s="13" t="s">
        <v>79</v>
      </c>
      <c r="AY683" s="190" t="s">
        <v>142</v>
      </c>
    </row>
    <row r="684" spans="2:65" s="13" customFormat="1">
      <c r="B684" s="189"/>
      <c r="D684" s="177" t="s">
        <v>192</v>
      </c>
      <c r="E684" s="190" t="s">
        <v>22</v>
      </c>
      <c r="F684" s="191" t="s">
        <v>610</v>
      </c>
      <c r="H684" s="192">
        <v>4.01</v>
      </c>
      <c r="I684" s="193"/>
      <c r="L684" s="189"/>
      <c r="M684" s="194"/>
      <c r="T684" s="195"/>
      <c r="AT684" s="190" t="s">
        <v>192</v>
      </c>
      <c r="AU684" s="190" t="s">
        <v>90</v>
      </c>
      <c r="AV684" s="13" t="s">
        <v>90</v>
      </c>
      <c r="AW684" s="13" t="s">
        <v>42</v>
      </c>
      <c r="AX684" s="13" t="s">
        <v>79</v>
      </c>
      <c r="AY684" s="190" t="s">
        <v>142</v>
      </c>
    </row>
    <row r="685" spans="2:65" s="13" customFormat="1">
      <c r="B685" s="189"/>
      <c r="D685" s="177" t="s">
        <v>192</v>
      </c>
      <c r="E685" s="190" t="s">
        <v>22</v>
      </c>
      <c r="F685" s="191" t="s">
        <v>611</v>
      </c>
      <c r="H685" s="192">
        <v>3.79</v>
      </c>
      <c r="I685" s="193"/>
      <c r="L685" s="189"/>
      <c r="M685" s="194"/>
      <c r="T685" s="195"/>
      <c r="AT685" s="190" t="s">
        <v>192</v>
      </c>
      <c r="AU685" s="190" t="s">
        <v>90</v>
      </c>
      <c r="AV685" s="13" t="s">
        <v>90</v>
      </c>
      <c r="AW685" s="13" t="s">
        <v>42</v>
      </c>
      <c r="AX685" s="13" t="s">
        <v>79</v>
      </c>
      <c r="AY685" s="190" t="s">
        <v>142</v>
      </c>
    </row>
    <row r="686" spans="2:65" s="13" customFormat="1">
      <c r="B686" s="189"/>
      <c r="D686" s="177" t="s">
        <v>192</v>
      </c>
      <c r="E686" s="190" t="s">
        <v>22</v>
      </c>
      <c r="F686" s="191" t="s">
        <v>612</v>
      </c>
      <c r="H686" s="192">
        <v>3.61</v>
      </c>
      <c r="I686" s="193"/>
      <c r="L686" s="189"/>
      <c r="M686" s="194"/>
      <c r="T686" s="195"/>
      <c r="AT686" s="190" t="s">
        <v>192</v>
      </c>
      <c r="AU686" s="190" t="s">
        <v>90</v>
      </c>
      <c r="AV686" s="13" t="s">
        <v>90</v>
      </c>
      <c r="AW686" s="13" t="s">
        <v>42</v>
      </c>
      <c r="AX686" s="13" t="s">
        <v>79</v>
      </c>
      <c r="AY686" s="190" t="s">
        <v>142</v>
      </c>
    </row>
    <row r="687" spans="2:65" s="13" customFormat="1">
      <c r="B687" s="189"/>
      <c r="D687" s="177" t="s">
        <v>192</v>
      </c>
      <c r="E687" s="190" t="s">
        <v>22</v>
      </c>
      <c r="F687" s="191" t="s">
        <v>613</v>
      </c>
      <c r="H687" s="192">
        <v>3.61</v>
      </c>
      <c r="I687" s="193"/>
      <c r="L687" s="189"/>
      <c r="M687" s="194"/>
      <c r="T687" s="195"/>
      <c r="AT687" s="190" t="s">
        <v>192</v>
      </c>
      <c r="AU687" s="190" t="s">
        <v>90</v>
      </c>
      <c r="AV687" s="13" t="s">
        <v>90</v>
      </c>
      <c r="AW687" s="13" t="s">
        <v>42</v>
      </c>
      <c r="AX687" s="13" t="s">
        <v>79</v>
      </c>
      <c r="AY687" s="190" t="s">
        <v>142</v>
      </c>
    </row>
    <row r="688" spans="2:65" s="13" customFormat="1">
      <c r="B688" s="189"/>
      <c r="D688" s="177" t="s">
        <v>192</v>
      </c>
      <c r="E688" s="190" t="s">
        <v>22</v>
      </c>
      <c r="F688" s="191" t="s">
        <v>614</v>
      </c>
      <c r="H688" s="192">
        <v>5.01</v>
      </c>
      <c r="I688" s="193"/>
      <c r="L688" s="189"/>
      <c r="M688" s="194"/>
      <c r="T688" s="195"/>
      <c r="AT688" s="190" t="s">
        <v>192</v>
      </c>
      <c r="AU688" s="190" t="s">
        <v>90</v>
      </c>
      <c r="AV688" s="13" t="s">
        <v>90</v>
      </c>
      <c r="AW688" s="13" t="s">
        <v>42</v>
      </c>
      <c r="AX688" s="13" t="s">
        <v>79</v>
      </c>
      <c r="AY688" s="190" t="s">
        <v>142</v>
      </c>
    </row>
    <row r="689" spans="2:51" s="13" customFormat="1">
      <c r="B689" s="189"/>
      <c r="D689" s="177" t="s">
        <v>192</v>
      </c>
      <c r="E689" s="190" t="s">
        <v>22</v>
      </c>
      <c r="F689" s="191" t="s">
        <v>342</v>
      </c>
      <c r="H689" s="192">
        <v>6.04</v>
      </c>
      <c r="I689" s="193"/>
      <c r="L689" s="189"/>
      <c r="M689" s="194"/>
      <c r="T689" s="195"/>
      <c r="AT689" s="190" t="s">
        <v>192</v>
      </c>
      <c r="AU689" s="190" t="s">
        <v>90</v>
      </c>
      <c r="AV689" s="13" t="s">
        <v>90</v>
      </c>
      <c r="AW689" s="13" t="s">
        <v>42</v>
      </c>
      <c r="AX689" s="13" t="s">
        <v>79</v>
      </c>
      <c r="AY689" s="190" t="s">
        <v>142</v>
      </c>
    </row>
    <row r="690" spans="2:51" s="13" customFormat="1">
      <c r="B690" s="189"/>
      <c r="D690" s="177" t="s">
        <v>192</v>
      </c>
      <c r="E690" s="190" t="s">
        <v>22</v>
      </c>
      <c r="F690" s="191" t="s">
        <v>615</v>
      </c>
      <c r="H690" s="192">
        <v>16.7</v>
      </c>
      <c r="I690" s="193"/>
      <c r="L690" s="189"/>
      <c r="M690" s="194"/>
      <c r="T690" s="195"/>
      <c r="AT690" s="190" t="s">
        <v>192</v>
      </c>
      <c r="AU690" s="190" t="s">
        <v>90</v>
      </c>
      <c r="AV690" s="13" t="s">
        <v>90</v>
      </c>
      <c r="AW690" s="13" t="s">
        <v>42</v>
      </c>
      <c r="AX690" s="13" t="s">
        <v>79</v>
      </c>
      <c r="AY690" s="190" t="s">
        <v>142</v>
      </c>
    </row>
    <row r="691" spans="2:51" s="13" customFormat="1">
      <c r="B691" s="189"/>
      <c r="D691" s="177" t="s">
        <v>192</v>
      </c>
      <c r="E691" s="190" t="s">
        <v>22</v>
      </c>
      <c r="F691" s="191" t="s">
        <v>616</v>
      </c>
      <c r="H691" s="192">
        <v>3.17</v>
      </c>
      <c r="I691" s="193"/>
      <c r="L691" s="189"/>
      <c r="M691" s="194"/>
      <c r="T691" s="195"/>
      <c r="AT691" s="190" t="s">
        <v>192</v>
      </c>
      <c r="AU691" s="190" t="s">
        <v>90</v>
      </c>
      <c r="AV691" s="13" t="s">
        <v>90</v>
      </c>
      <c r="AW691" s="13" t="s">
        <v>42</v>
      </c>
      <c r="AX691" s="13" t="s">
        <v>79</v>
      </c>
      <c r="AY691" s="190" t="s">
        <v>142</v>
      </c>
    </row>
    <row r="692" spans="2:51" s="13" customFormat="1">
      <c r="B692" s="189"/>
      <c r="D692" s="177" t="s">
        <v>192</v>
      </c>
      <c r="E692" s="190" t="s">
        <v>22</v>
      </c>
      <c r="F692" s="191" t="s">
        <v>617</v>
      </c>
      <c r="H692" s="192">
        <v>3.95</v>
      </c>
      <c r="I692" s="193"/>
      <c r="L692" s="189"/>
      <c r="M692" s="194"/>
      <c r="T692" s="195"/>
      <c r="AT692" s="190" t="s">
        <v>192</v>
      </c>
      <c r="AU692" s="190" t="s">
        <v>90</v>
      </c>
      <c r="AV692" s="13" t="s">
        <v>90</v>
      </c>
      <c r="AW692" s="13" t="s">
        <v>42</v>
      </c>
      <c r="AX692" s="13" t="s">
        <v>79</v>
      </c>
      <c r="AY692" s="190" t="s">
        <v>142</v>
      </c>
    </row>
    <row r="693" spans="2:51" s="13" customFormat="1">
      <c r="B693" s="189"/>
      <c r="D693" s="177" t="s">
        <v>192</v>
      </c>
      <c r="E693" s="190" t="s">
        <v>22</v>
      </c>
      <c r="F693" s="191" t="s">
        <v>618</v>
      </c>
      <c r="H693" s="192">
        <v>3.95</v>
      </c>
      <c r="I693" s="193"/>
      <c r="L693" s="189"/>
      <c r="M693" s="194"/>
      <c r="T693" s="195"/>
      <c r="AT693" s="190" t="s">
        <v>192</v>
      </c>
      <c r="AU693" s="190" t="s">
        <v>90</v>
      </c>
      <c r="AV693" s="13" t="s">
        <v>90</v>
      </c>
      <c r="AW693" s="13" t="s">
        <v>42</v>
      </c>
      <c r="AX693" s="13" t="s">
        <v>79</v>
      </c>
      <c r="AY693" s="190" t="s">
        <v>142</v>
      </c>
    </row>
    <row r="694" spans="2:51" s="14" customFormat="1">
      <c r="B694" s="196"/>
      <c r="D694" s="177" t="s">
        <v>192</v>
      </c>
      <c r="E694" s="197" t="s">
        <v>22</v>
      </c>
      <c r="F694" s="198" t="s">
        <v>198</v>
      </c>
      <c r="H694" s="199">
        <v>68.349999999999994</v>
      </c>
      <c r="I694" s="200"/>
      <c r="L694" s="196"/>
      <c r="M694" s="201"/>
      <c r="T694" s="202"/>
      <c r="AT694" s="197" t="s">
        <v>192</v>
      </c>
      <c r="AU694" s="197" t="s">
        <v>90</v>
      </c>
      <c r="AV694" s="14" t="s">
        <v>104</v>
      </c>
      <c r="AW694" s="14" t="s">
        <v>42</v>
      </c>
      <c r="AX694" s="14" t="s">
        <v>79</v>
      </c>
      <c r="AY694" s="197" t="s">
        <v>142</v>
      </c>
    </row>
    <row r="695" spans="2:51" s="12" customFormat="1">
      <c r="B695" s="183"/>
      <c r="D695" s="177" t="s">
        <v>192</v>
      </c>
      <c r="E695" s="184" t="s">
        <v>22</v>
      </c>
      <c r="F695" s="185" t="s">
        <v>194</v>
      </c>
      <c r="H695" s="184" t="s">
        <v>22</v>
      </c>
      <c r="I695" s="186"/>
      <c r="L695" s="183"/>
      <c r="M695" s="187"/>
      <c r="T695" s="188"/>
      <c r="AT695" s="184" t="s">
        <v>192</v>
      </c>
      <c r="AU695" s="184" t="s">
        <v>90</v>
      </c>
      <c r="AV695" s="12" t="s">
        <v>24</v>
      </c>
      <c r="AW695" s="12" t="s">
        <v>42</v>
      </c>
      <c r="AX695" s="12" t="s">
        <v>79</v>
      </c>
      <c r="AY695" s="184" t="s">
        <v>142</v>
      </c>
    </row>
    <row r="696" spans="2:51" s="13" customFormat="1">
      <c r="B696" s="189"/>
      <c r="D696" s="177" t="s">
        <v>192</v>
      </c>
      <c r="E696" s="190" t="s">
        <v>22</v>
      </c>
      <c r="F696" s="191" t="s">
        <v>619</v>
      </c>
      <c r="H696" s="192">
        <v>7.2</v>
      </c>
      <c r="I696" s="193"/>
      <c r="L696" s="189"/>
      <c r="M696" s="194"/>
      <c r="T696" s="195"/>
      <c r="AT696" s="190" t="s">
        <v>192</v>
      </c>
      <c r="AU696" s="190" t="s">
        <v>90</v>
      </c>
      <c r="AV696" s="13" t="s">
        <v>90</v>
      </c>
      <c r="AW696" s="13" t="s">
        <v>42</v>
      </c>
      <c r="AX696" s="13" t="s">
        <v>79</v>
      </c>
      <c r="AY696" s="190" t="s">
        <v>142</v>
      </c>
    </row>
    <row r="697" spans="2:51" s="13" customFormat="1">
      <c r="B697" s="189"/>
      <c r="D697" s="177" t="s">
        <v>192</v>
      </c>
      <c r="E697" s="190" t="s">
        <v>22</v>
      </c>
      <c r="F697" s="191" t="s">
        <v>620</v>
      </c>
      <c r="H697" s="192">
        <v>14.6</v>
      </c>
      <c r="I697" s="193"/>
      <c r="L697" s="189"/>
      <c r="M697" s="194"/>
      <c r="T697" s="195"/>
      <c r="AT697" s="190" t="s">
        <v>192</v>
      </c>
      <c r="AU697" s="190" t="s">
        <v>90</v>
      </c>
      <c r="AV697" s="13" t="s">
        <v>90</v>
      </c>
      <c r="AW697" s="13" t="s">
        <v>42</v>
      </c>
      <c r="AX697" s="13" t="s">
        <v>79</v>
      </c>
      <c r="AY697" s="190" t="s">
        <v>142</v>
      </c>
    </row>
    <row r="698" spans="2:51" s="13" customFormat="1">
      <c r="B698" s="189"/>
      <c r="D698" s="177" t="s">
        <v>192</v>
      </c>
      <c r="E698" s="190" t="s">
        <v>22</v>
      </c>
      <c r="F698" s="191" t="s">
        <v>621</v>
      </c>
      <c r="H698" s="192">
        <v>1.21</v>
      </c>
      <c r="I698" s="193"/>
      <c r="L698" s="189"/>
      <c r="M698" s="194"/>
      <c r="T698" s="195"/>
      <c r="AT698" s="190" t="s">
        <v>192</v>
      </c>
      <c r="AU698" s="190" t="s">
        <v>90</v>
      </c>
      <c r="AV698" s="13" t="s">
        <v>90</v>
      </c>
      <c r="AW698" s="13" t="s">
        <v>42</v>
      </c>
      <c r="AX698" s="13" t="s">
        <v>79</v>
      </c>
      <c r="AY698" s="190" t="s">
        <v>142</v>
      </c>
    </row>
    <row r="699" spans="2:51" s="13" customFormat="1">
      <c r="B699" s="189"/>
      <c r="D699" s="177" t="s">
        <v>192</v>
      </c>
      <c r="E699" s="190" t="s">
        <v>22</v>
      </c>
      <c r="F699" s="191" t="s">
        <v>622</v>
      </c>
      <c r="H699" s="192">
        <v>5.56</v>
      </c>
      <c r="I699" s="193"/>
      <c r="L699" s="189"/>
      <c r="M699" s="194"/>
      <c r="T699" s="195"/>
      <c r="AT699" s="190" t="s">
        <v>192</v>
      </c>
      <c r="AU699" s="190" t="s">
        <v>90</v>
      </c>
      <c r="AV699" s="13" t="s">
        <v>90</v>
      </c>
      <c r="AW699" s="13" t="s">
        <v>42</v>
      </c>
      <c r="AX699" s="13" t="s">
        <v>79</v>
      </c>
      <c r="AY699" s="190" t="s">
        <v>142</v>
      </c>
    </row>
    <row r="700" spans="2:51" s="13" customFormat="1">
      <c r="B700" s="189"/>
      <c r="D700" s="177" t="s">
        <v>192</v>
      </c>
      <c r="E700" s="190" t="s">
        <v>22</v>
      </c>
      <c r="F700" s="191" t="s">
        <v>623</v>
      </c>
      <c r="H700" s="192">
        <v>3.82</v>
      </c>
      <c r="I700" s="193"/>
      <c r="L700" s="189"/>
      <c r="M700" s="194"/>
      <c r="T700" s="195"/>
      <c r="AT700" s="190" t="s">
        <v>192</v>
      </c>
      <c r="AU700" s="190" t="s">
        <v>90</v>
      </c>
      <c r="AV700" s="13" t="s">
        <v>90</v>
      </c>
      <c r="AW700" s="13" t="s">
        <v>42</v>
      </c>
      <c r="AX700" s="13" t="s">
        <v>79</v>
      </c>
      <c r="AY700" s="190" t="s">
        <v>142</v>
      </c>
    </row>
    <row r="701" spans="2:51" s="13" customFormat="1">
      <c r="B701" s="189"/>
      <c r="D701" s="177" t="s">
        <v>192</v>
      </c>
      <c r="E701" s="190" t="s">
        <v>22</v>
      </c>
      <c r="F701" s="191" t="s">
        <v>624</v>
      </c>
      <c r="H701" s="192">
        <v>3.4</v>
      </c>
      <c r="I701" s="193"/>
      <c r="L701" s="189"/>
      <c r="M701" s="194"/>
      <c r="T701" s="195"/>
      <c r="AT701" s="190" t="s">
        <v>192</v>
      </c>
      <c r="AU701" s="190" t="s">
        <v>90</v>
      </c>
      <c r="AV701" s="13" t="s">
        <v>90</v>
      </c>
      <c r="AW701" s="13" t="s">
        <v>42</v>
      </c>
      <c r="AX701" s="13" t="s">
        <v>79</v>
      </c>
      <c r="AY701" s="190" t="s">
        <v>142</v>
      </c>
    </row>
    <row r="702" spans="2:51" s="13" customFormat="1">
      <c r="B702" s="189"/>
      <c r="D702" s="177" t="s">
        <v>192</v>
      </c>
      <c r="E702" s="190" t="s">
        <v>22</v>
      </c>
      <c r="F702" s="191" t="s">
        <v>625</v>
      </c>
      <c r="H702" s="192">
        <v>18.600000000000001</v>
      </c>
      <c r="I702" s="193"/>
      <c r="L702" s="189"/>
      <c r="M702" s="194"/>
      <c r="T702" s="195"/>
      <c r="AT702" s="190" t="s">
        <v>192</v>
      </c>
      <c r="AU702" s="190" t="s">
        <v>90</v>
      </c>
      <c r="AV702" s="13" t="s">
        <v>90</v>
      </c>
      <c r="AW702" s="13" t="s">
        <v>42</v>
      </c>
      <c r="AX702" s="13" t="s">
        <v>79</v>
      </c>
      <c r="AY702" s="190" t="s">
        <v>142</v>
      </c>
    </row>
    <row r="703" spans="2:51" s="13" customFormat="1">
      <c r="B703" s="189"/>
      <c r="D703" s="177" t="s">
        <v>192</v>
      </c>
      <c r="E703" s="190" t="s">
        <v>22</v>
      </c>
      <c r="F703" s="191" t="s">
        <v>626</v>
      </c>
      <c r="H703" s="192">
        <v>18.100000000000001</v>
      </c>
      <c r="I703" s="193"/>
      <c r="L703" s="189"/>
      <c r="M703" s="194"/>
      <c r="T703" s="195"/>
      <c r="AT703" s="190" t="s">
        <v>192</v>
      </c>
      <c r="AU703" s="190" t="s">
        <v>90</v>
      </c>
      <c r="AV703" s="13" t="s">
        <v>90</v>
      </c>
      <c r="AW703" s="13" t="s">
        <v>42</v>
      </c>
      <c r="AX703" s="13" t="s">
        <v>79</v>
      </c>
      <c r="AY703" s="190" t="s">
        <v>142</v>
      </c>
    </row>
    <row r="704" spans="2:51" s="13" customFormat="1">
      <c r="B704" s="189"/>
      <c r="D704" s="177" t="s">
        <v>192</v>
      </c>
      <c r="E704" s="190" t="s">
        <v>22</v>
      </c>
      <c r="F704" s="191" t="s">
        <v>627</v>
      </c>
      <c r="H704" s="192">
        <v>4.37</v>
      </c>
      <c r="I704" s="193"/>
      <c r="L704" s="189"/>
      <c r="M704" s="194"/>
      <c r="T704" s="195"/>
      <c r="AT704" s="190" t="s">
        <v>192</v>
      </c>
      <c r="AU704" s="190" t="s">
        <v>90</v>
      </c>
      <c r="AV704" s="13" t="s">
        <v>90</v>
      </c>
      <c r="AW704" s="13" t="s">
        <v>42</v>
      </c>
      <c r="AX704" s="13" t="s">
        <v>79</v>
      </c>
      <c r="AY704" s="190" t="s">
        <v>142</v>
      </c>
    </row>
    <row r="705" spans="2:51" s="13" customFormat="1">
      <c r="B705" s="189"/>
      <c r="D705" s="177" t="s">
        <v>192</v>
      </c>
      <c r="E705" s="190" t="s">
        <v>22</v>
      </c>
      <c r="F705" s="191" t="s">
        <v>628</v>
      </c>
      <c r="H705" s="192">
        <v>3.37</v>
      </c>
      <c r="I705" s="193"/>
      <c r="L705" s="189"/>
      <c r="M705" s="194"/>
      <c r="T705" s="195"/>
      <c r="AT705" s="190" t="s">
        <v>192</v>
      </c>
      <c r="AU705" s="190" t="s">
        <v>90</v>
      </c>
      <c r="AV705" s="13" t="s">
        <v>90</v>
      </c>
      <c r="AW705" s="13" t="s">
        <v>42</v>
      </c>
      <c r="AX705" s="13" t="s">
        <v>79</v>
      </c>
      <c r="AY705" s="190" t="s">
        <v>142</v>
      </c>
    </row>
    <row r="706" spans="2:51" s="13" customFormat="1">
      <c r="B706" s="189"/>
      <c r="D706" s="177" t="s">
        <v>192</v>
      </c>
      <c r="E706" s="190" t="s">
        <v>22</v>
      </c>
      <c r="F706" s="191" t="s">
        <v>629</v>
      </c>
      <c r="H706" s="192">
        <v>5.67</v>
      </c>
      <c r="I706" s="193"/>
      <c r="L706" s="189"/>
      <c r="M706" s="194"/>
      <c r="T706" s="195"/>
      <c r="AT706" s="190" t="s">
        <v>192</v>
      </c>
      <c r="AU706" s="190" t="s">
        <v>90</v>
      </c>
      <c r="AV706" s="13" t="s">
        <v>90</v>
      </c>
      <c r="AW706" s="13" t="s">
        <v>42</v>
      </c>
      <c r="AX706" s="13" t="s">
        <v>79</v>
      </c>
      <c r="AY706" s="190" t="s">
        <v>142</v>
      </c>
    </row>
    <row r="707" spans="2:51" s="14" customFormat="1">
      <c r="B707" s="196"/>
      <c r="D707" s="177" t="s">
        <v>192</v>
      </c>
      <c r="E707" s="197" t="s">
        <v>22</v>
      </c>
      <c r="F707" s="198" t="s">
        <v>198</v>
      </c>
      <c r="H707" s="199">
        <v>85.9</v>
      </c>
      <c r="I707" s="200"/>
      <c r="L707" s="196"/>
      <c r="M707" s="201"/>
      <c r="T707" s="202"/>
      <c r="AT707" s="197" t="s">
        <v>192</v>
      </c>
      <c r="AU707" s="197" t="s">
        <v>90</v>
      </c>
      <c r="AV707" s="14" t="s">
        <v>104</v>
      </c>
      <c r="AW707" s="14" t="s">
        <v>42</v>
      </c>
      <c r="AX707" s="14" t="s">
        <v>79</v>
      </c>
      <c r="AY707" s="197" t="s">
        <v>142</v>
      </c>
    </row>
    <row r="708" spans="2:51" s="12" customFormat="1">
      <c r="B708" s="183"/>
      <c r="D708" s="177" t="s">
        <v>192</v>
      </c>
      <c r="E708" s="184" t="s">
        <v>22</v>
      </c>
      <c r="F708" s="185" t="s">
        <v>199</v>
      </c>
      <c r="H708" s="184" t="s">
        <v>22</v>
      </c>
      <c r="I708" s="186"/>
      <c r="L708" s="183"/>
      <c r="M708" s="187"/>
      <c r="T708" s="188"/>
      <c r="AT708" s="184" t="s">
        <v>192</v>
      </c>
      <c r="AU708" s="184" t="s">
        <v>90</v>
      </c>
      <c r="AV708" s="12" t="s">
        <v>24</v>
      </c>
      <c r="AW708" s="12" t="s">
        <v>42</v>
      </c>
      <c r="AX708" s="12" t="s">
        <v>79</v>
      </c>
      <c r="AY708" s="184" t="s">
        <v>142</v>
      </c>
    </row>
    <row r="709" spans="2:51" s="13" customFormat="1">
      <c r="B709" s="189"/>
      <c r="D709" s="177" t="s">
        <v>192</v>
      </c>
      <c r="E709" s="190" t="s">
        <v>22</v>
      </c>
      <c r="F709" s="191" t="s">
        <v>630</v>
      </c>
      <c r="H709" s="192">
        <v>15.02</v>
      </c>
      <c r="I709" s="193"/>
      <c r="L709" s="189"/>
      <c r="M709" s="194"/>
      <c r="T709" s="195"/>
      <c r="AT709" s="190" t="s">
        <v>192</v>
      </c>
      <c r="AU709" s="190" t="s">
        <v>90</v>
      </c>
      <c r="AV709" s="13" t="s">
        <v>90</v>
      </c>
      <c r="AW709" s="13" t="s">
        <v>42</v>
      </c>
      <c r="AX709" s="13" t="s">
        <v>79</v>
      </c>
      <c r="AY709" s="190" t="s">
        <v>142</v>
      </c>
    </row>
    <row r="710" spans="2:51" s="13" customFormat="1">
      <c r="B710" s="189"/>
      <c r="D710" s="177" t="s">
        <v>192</v>
      </c>
      <c r="E710" s="190" t="s">
        <v>22</v>
      </c>
      <c r="F710" s="191" t="s">
        <v>631</v>
      </c>
      <c r="H710" s="192">
        <v>1.28</v>
      </c>
      <c r="I710" s="193"/>
      <c r="L710" s="189"/>
      <c r="M710" s="194"/>
      <c r="T710" s="195"/>
      <c r="AT710" s="190" t="s">
        <v>192</v>
      </c>
      <c r="AU710" s="190" t="s">
        <v>90</v>
      </c>
      <c r="AV710" s="13" t="s">
        <v>90</v>
      </c>
      <c r="AW710" s="13" t="s">
        <v>42</v>
      </c>
      <c r="AX710" s="13" t="s">
        <v>79</v>
      </c>
      <c r="AY710" s="190" t="s">
        <v>142</v>
      </c>
    </row>
    <row r="711" spans="2:51" s="13" customFormat="1">
      <c r="B711" s="189"/>
      <c r="D711" s="177" t="s">
        <v>192</v>
      </c>
      <c r="E711" s="190" t="s">
        <v>22</v>
      </c>
      <c r="F711" s="191" t="s">
        <v>632</v>
      </c>
      <c r="H711" s="192">
        <v>5.49</v>
      </c>
      <c r="I711" s="193"/>
      <c r="L711" s="189"/>
      <c r="M711" s="194"/>
      <c r="T711" s="195"/>
      <c r="AT711" s="190" t="s">
        <v>192</v>
      </c>
      <c r="AU711" s="190" t="s">
        <v>90</v>
      </c>
      <c r="AV711" s="13" t="s">
        <v>90</v>
      </c>
      <c r="AW711" s="13" t="s">
        <v>42</v>
      </c>
      <c r="AX711" s="13" t="s">
        <v>79</v>
      </c>
      <c r="AY711" s="190" t="s">
        <v>142</v>
      </c>
    </row>
    <row r="712" spans="2:51" s="13" customFormat="1">
      <c r="B712" s="189"/>
      <c r="D712" s="177" t="s">
        <v>192</v>
      </c>
      <c r="E712" s="190" t="s">
        <v>22</v>
      </c>
      <c r="F712" s="191" t="s">
        <v>633</v>
      </c>
      <c r="H712" s="192">
        <v>3.94</v>
      </c>
      <c r="I712" s="193"/>
      <c r="L712" s="189"/>
      <c r="M712" s="194"/>
      <c r="T712" s="195"/>
      <c r="AT712" s="190" t="s">
        <v>192</v>
      </c>
      <c r="AU712" s="190" t="s">
        <v>90</v>
      </c>
      <c r="AV712" s="13" t="s">
        <v>90</v>
      </c>
      <c r="AW712" s="13" t="s">
        <v>42</v>
      </c>
      <c r="AX712" s="13" t="s">
        <v>79</v>
      </c>
      <c r="AY712" s="190" t="s">
        <v>142</v>
      </c>
    </row>
    <row r="713" spans="2:51" s="13" customFormat="1">
      <c r="B713" s="189"/>
      <c r="D713" s="177" t="s">
        <v>192</v>
      </c>
      <c r="E713" s="190" t="s">
        <v>22</v>
      </c>
      <c r="F713" s="191" t="s">
        <v>634</v>
      </c>
      <c r="H713" s="192">
        <v>3.39</v>
      </c>
      <c r="I713" s="193"/>
      <c r="L713" s="189"/>
      <c r="M713" s="194"/>
      <c r="T713" s="195"/>
      <c r="AT713" s="190" t="s">
        <v>192</v>
      </c>
      <c r="AU713" s="190" t="s">
        <v>90</v>
      </c>
      <c r="AV713" s="13" t="s">
        <v>90</v>
      </c>
      <c r="AW713" s="13" t="s">
        <v>42</v>
      </c>
      <c r="AX713" s="13" t="s">
        <v>79</v>
      </c>
      <c r="AY713" s="190" t="s">
        <v>142</v>
      </c>
    </row>
    <row r="714" spans="2:51" s="13" customFormat="1">
      <c r="B714" s="189"/>
      <c r="D714" s="177" t="s">
        <v>192</v>
      </c>
      <c r="E714" s="190" t="s">
        <v>22</v>
      </c>
      <c r="F714" s="191" t="s">
        <v>635</v>
      </c>
      <c r="H714" s="192">
        <v>16.39</v>
      </c>
      <c r="I714" s="193"/>
      <c r="L714" s="189"/>
      <c r="M714" s="194"/>
      <c r="T714" s="195"/>
      <c r="AT714" s="190" t="s">
        <v>192</v>
      </c>
      <c r="AU714" s="190" t="s">
        <v>90</v>
      </c>
      <c r="AV714" s="13" t="s">
        <v>90</v>
      </c>
      <c r="AW714" s="13" t="s">
        <v>42</v>
      </c>
      <c r="AX714" s="13" t="s">
        <v>79</v>
      </c>
      <c r="AY714" s="190" t="s">
        <v>142</v>
      </c>
    </row>
    <row r="715" spans="2:51" s="13" customFormat="1">
      <c r="B715" s="189"/>
      <c r="D715" s="177" t="s">
        <v>192</v>
      </c>
      <c r="E715" s="190" t="s">
        <v>22</v>
      </c>
      <c r="F715" s="191" t="s">
        <v>636</v>
      </c>
      <c r="H715" s="192">
        <v>13.61</v>
      </c>
      <c r="I715" s="193"/>
      <c r="L715" s="189"/>
      <c r="M715" s="194"/>
      <c r="T715" s="195"/>
      <c r="AT715" s="190" t="s">
        <v>192</v>
      </c>
      <c r="AU715" s="190" t="s">
        <v>90</v>
      </c>
      <c r="AV715" s="13" t="s">
        <v>90</v>
      </c>
      <c r="AW715" s="13" t="s">
        <v>42</v>
      </c>
      <c r="AX715" s="13" t="s">
        <v>79</v>
      </c>
      <c r="AY715" s="190" t="s">
        <v>142</v>
      </c>
    </row>
    <row r="716" spans="2:51" s="13" customFormat="1">
      <c r="B716" s="189"/>
      <c r="D716" s="177" t="s">
        <v>192</v>
      </c>
      <c r="E716" s="190" t="s">
        <v>22</v>
      </c>
      <c r="F716" s="191" t="s">
        <v>637</v>
      </c>
      <c r="H716" s="192">
        <v>16.37</v>
      </c>
      <c r="I716" s="193"/>
      <c r="L716" s="189"/>
      <c r="M716" s="194"/>
      <c r="T716" s="195"/>
      <c r="AT716" s="190" t="s">
        <v>192</v>
      </c>
      <c r="AU716" s="190" t="s">
        <v>90</v>
      </c>
      <c r="AV716" s="13" t="s">
        <v>90</v>
      </c>
      <c r="AW716" s="13" t="s">
        <v>42</v>
      </c>
      <c r="AX716" s="13" t="s">
        <v>79</v>
      </c>
      <c r="AY716" s="190" t="s">
        <v>142</v>
      </c>
    </row>
    <row r="717" spans="2:51" s="13" customFormat="1">
      <c r="B717" s="189"/>
      <c r="D717" s="177" t="s">
        <v>192</v>
      </c>
      <c r="E717" s="190" t="s">
        <v>22</v>
      </c>
      <c r="F717" s="191" t="s">
        <v>638</v>
      </c>
      <c r="H717" s="192">
        <v>4.21</v>
      </c>
      <c r="I717" s="193"/>
      <c r="L717" s="189"/>
      <c r="M717" s="194"/>
      <c r="T717" s="195"/>
      <c r="AT717" s="190" t="s">
        <v>192</v>
      </c>
      <c r="AU717" s="190" t="s">
        <v>90</v>
      </c>
      <c r="AV717" s="13" t="s">
        <v>90</v>
      </c>
      <c r="AW717" s="13" t="s">
        <v>42</v>
      </c>
      <c r="AX717" s="13" t="s">
        <v>79</v>
      </c>
      <c r="AY717" s="190" t="s">
        <v>142</v>
      </c>
    </row>
    <row r="718" spans="2:51" s="13" customFormat="1">
      <c r="B718" s="189"/>
      <c r="D718" s="177" t="s">
        <v>192</v>
      </c>
      <c r="E718" s="190" t="s">
        <v>22</v>
      </c>
      <c r="F718" s="191" t="s">
        <v>639</v>
      </c>
      <c r="H718" s="192">
        <v>3.15</v>
      </c>
      <c r="I718" s="193"/>
      <c r="L718" s="189"/>
      <c r="M718" s="194"/>
      <c r="T718" s="195"/>
      <c r="AT718" s="190" t="s">
        <v>192</v>
      </c>
      <c r="AU718" s="190" t="s">
        <v>90</v>
      </c>
      <c r="AV718" s="13" t="s">
        <v>90</v>
      </c>
      <c r="AW718" s="13" t="s">
        <v>42</v>
      </c>
      <c r="AX718" s="13" t="s">
        <v>79</v>
      </c>
      <c r="AY718" s="190" t="s">
        <v>142</v>
      </c>
    </row>
    <row r="719" spans="2:51" s="13" customFormat="1">
      <c r="B719" s="189"/>
      <c r="D719" s="177" t="s">
        <v>192</v>
      </c>
      <c r="E719" s="190" t="s">
        <v>22</v>
      </c>
      <c r="F719" s="191" t="s">
        <v>640</v>
      </c>
      <c r="H719" s="192">
        <v>5.67</v>
      </c>
      <c r="I719" s="193"/>
      <c r="L719" s="189"/>
      <c r="M719" s="194"/>
      <c r="T719" s="195"/>
      <c r="AT719" s="190" t="s">
        <v>192</v>
      </c>
      <c r="AU719" s="190" t="s">
        <v>90</v>
      </c>
      <c r="AV719" s="13" t="s">
        <v>90</v>
      </c>
      <c r="AW719" s="13" t="s">
        <v>42</v>
      </c>
      <c r="AX719" s="13" t="s">
        <v>79</v>
      </c>
      <c r="AY719" s="190" t="s">
        <v>142</v>
      </c>
    </row>
    <row r="720" spans="2:51" s="14" customFormat="1">
      <c r="B720" s="196"/>
      <c r="D720" s="177" t="s">
        <v>192</v>
      </c>
      <c r="E720" s="197" t="s">
        <v>22</v>
      </c>
      <c r="F720" s="198" t="s">
        <v>198</v>
      </c>
      <c r="H720" s="199">
        <v>88.52</v>
      </c>
      <c r="I720" s="200"/>
      <c r="L720" s="196"/>
      <c r="M720" s="201"/>
      <c r="T720" s="202"/>
      <c r="AT720" s="197" t="s">
        <v>192</v>
      </c>
      <c r="AU720" s="197" t="s">
        <v>90</v>
      </c>
      <c r="AV720" s="14" t="s">
        <v>104</v>
      </c>
      <c r="AW720" s="14" t="s">
        <v>42</v>
      </c>
      <c r="AX720" s="14" t="s">
        <v>79</v>
      </c>
      <c r="AY720" s="197" t="s">
        <v>142</v>
      </c>
    </row>
    <row r="721" spans="2:51" s="12" customFormat="1">
      <c r="B721" s="183"/>
      <c r="D721" s="177" t="s">
        <v>192</v>
      </c>
      <c r="E721" s="184" t="s">
        <v>22</v>
      </c>
      <c r="F721" s="185" t="s">
        <v>200</v>
      </c>
      <c r="H721" s="184" t="s">
        <v>22</v>
      </c>
      <c r="I721" s="186"/>
      <c r="L721" s="183"/>
      <c r="M721" s="187"/>
      <c r="T721" s="188"/>
      <c r="AT721" s="184" t="s">
        <v>192</v>
      </c>
      <c r="AU721" s="184" t="s">
        <v>90</v>
      </c>
      <c r="AV721" s="12" t="s">
        <v>24</v>
      </c>
      <c r="AW721" s="12" t="s">
        <v>42</v>
      </c>
      <c r="AX721" s="12" t="s">
        <v>79</v>
      </c>
      <c r="AY721" s="184" t="s">
        <v>142</v>
      </c>
    </row>
    <row r="722" spans="2:51" s="13" customFormat="1">
      <c r="B722" s="189"/>
      <c r="D722" s="177" t="s">
        <v>192</v>
      </c>
      <c r="E722" s="190" t="s">
        <v>22</v>
      </c>
      <c r="F722" s="191" t="s">
        <v>641</v>
      </c>
      <c r="H722" s="192">
        <v>15.14</v>
      </c>
      <c r="I722" s="193"/>
      <c r="L722" s="189"/>
      <c r="M722" s="194"/>
      <c r="T722" s="195"/>
      <c r="AT722" s="190" t="s">
        <v>192</v>
      </c>
      <c r="AU722" s="190" t="s">
        <v>90</v>
      </c>
      <c r="AV722" s="13" t="s">
        <v>90</v>
      </c>
      <c r="AW722" s="13" t="s">
        <v>42</v>
      </c>
      <c r="AX722" s="13" t="s">
        <v>79</v>
      </c>
      <c r="AY722" s="190" t="s">
        <v>142</v>
      </c>
    </row>
    <row r="723" spans="2:51" s="13" customFormat="1">
      <c r="B723" s="189"/>
      <c r="D723" s="177" t="s">
        <v>192</v>
      </c>
      <c r="E723" s="190" t="s">
        <v>22</v>
      </c>
      <c r="F723" s="191" t="s">
        <v>642</v>
      </c>
      <c r="H723" s="192">
        <v>1.3</v>
      </c>
      <c r="I723" s="193"/>
      <c r="L723" s="189"/>
      <c r="M723" s="194"/>
      <c r="T723" s="195"/>
      <c r="AT723" s="190" t="s">
        <v>192</v>
      </c>
      <c r="AU723" s="190" t="s">
        <v>90</v>
      </c>
      <c r="AV723" s="13" t="s">
        <v>90</v>
      </c>
      <c r="AW723" s="13" t="s">
        <v>42</v>
      </c>
      <c r="AX723" s="13" t="s">
        <v>79</v>
      </c>
      <c r="AY723" s="190" t="s">
        <v>142</v>
      </c>
    </row>
    <row r="724" spans="2:51" s="13" customFormat="1">
      <c r="B724" s="189"/>
      <c r="D724" s="177" t="s">
        <v>192</v>
      </c>
      <c r="E724" s="190" t="s">
        <v>22</v>
      </c>
      <c r="F724" s="191" t="s">
        <v>643</v>
      </c>
      <c r="H724" s="192">
        <v>5.49</v>
      </c>
      <c r="I724" s="193"/>
      <c r="L724" s="189"/>
      <c r="M724" s="194"/>
      <c r="T724" s="195"/>
      <c r="AT724" s="190" t="s">
        <v>192</v>
      </c>
      <c r="AU724" s="190" t="s">
        <v>90</v>
      </c>
      <c r="AV724" s="13" t="s">
        <v>90</v>
      </c>
      <c r="AW724" s="13" t="s">
        <v>42</v>
      </c>
      <c r="AX724" s="13" t="s">
        <v>79</v>
      </c>
      <c r="AY724" s="190" t="s">
        <v>142</v>
      </c>
    </row>
    <row r="725" spans="2:51" s="13" customFormat="1">
      <c r="B725" s="189"/>
      <c r="D725" s="177" t="s">
        <v>192</v>
      </c>
      <c r="E725" s="190" t="s">
        <v>22</v>
      </c>
      <c r="F725" s="191" t="s">
        <v>644</v>
      </c>
      <c r="H725" s="192">
        <v>4.3</v>
      </c>
      <c r="I725" s="193"/>
      <c r="L725" s="189"/>
      <c r="M725" s="194"/>
      <c r="T725" s="195"/>
      <c r="AT725" s="190" t="s">
        <v>192</v>
      </c>
      <c r="AU725" s="190" t="s">
        <v>90</v>
      </c>
      <c r="AV725" s="13" t="s">
        <v>90</v>
      </c>
      <c r="AW725" s="13" t="s">
        <v>42</v>
      </c>
      <c r="AX725" s="13" t="s">
        <v>79</v>
      </c>
      <c r="AY725" s="190" t="s">
        <v>142</v>
      </c>
    </row>
    <row r="726" spans="2:51" s="13" customFormat="1">
      <c r="B726" s="189"/>
      <c r="D726" s="177" t="s">
        <v>192</v>
      </c>
      <c r="E726" s="190" t="s">
        <v>22</v>
      </c>
      <c r="F726" s="191" t="s">
        <v>645</v>
      </c>
      <c r="H726" s="192">
        <v>3.57</v>
      </c>
      <c r="I726" s="193"/>
      <c r="L726" s="189"/>
      <c r="M726" s="194"/>
      <c r="T726" s="195"/>
      <c r="AT726" s="190" t="s">
        <v>192</v>
      </c>
      <c r="AU726" s="190" t="s">
        <v>90</v>
      </c>
      <c r="AV726" s="13" t="s">
        <v>90</v>
      </c>
      <c r="AW726" s="13" t="s">
        <v>42</v>
      </c>
      <c r="AX726" s="13" t="s">
        <v>79</v>
      </c>
      <c r="AY726" s="190" t="s">
        <v>142</v>
      </c>
    </row>
    <row r="727" spans="2:51" s="13" customFormat="1">
      <c r="B727" s="189"/>
      <c r="D727" s="177" t="s">
        <v>192</v>
      </c>
      <c r="E727" s="190" t="s">
        <v>22</v>
      </c>
      <c r="F727" s="191" t="s">
        <v>646</v>
      </c>
      <c r="H727" s="192">
        <v>16.5</v>
      </c>
      <c r="I727" s="193"/>
      <c r="L727" s="189"/>
      <c r="M727" s="194"/>
      <c r="T727" s="195"/>
      <c r="AT727" s="190" t="s">
        <v>192</v>
      </c>
      <c r="AU727" s="190" t="s">
        <v>90</v>
      </c>
      <c r="AV727" s="13" t="s">
        <v>90</v>
      </c>
      <c r="AW727" s="13" t="s">
        <v>42</v>
      </c>
      <c r="AX727" s="13" t="s">
        <v>79</v>
      </c>
      <c r="AY727" s="190" t="s">
        <v>142</v>
      </c>
    </row>
    <row r="728" spans="2:51" s="13" customFormat="1">
      <c r="B728" s="189"/>
      <c r="D728" s="177" t="s">
        <v>192</v>
      </c>
      <c r="E728" s="190" t="s">
        <v>22</v>
      </c>
      <c r="F728" s="191" t="s">
        <v>647</v>
      </c>
      <c r="H728" s="192">
        <v>13.72</v>
      </c>
      <c r="I728" s="193"/>
      <c r="L728" s="189"/>
      <c r="M728" s="194"/>
      <c r="T728" s="195"/>
      <c r="AT728" s="190" t="s">
        <v>192</v>
      </c>
      <c r="AU728" s="190" t="s">
        <v>90</v>
      </c>
      <c r="AV728" s="13" t="s">
        <v>90</v>
      </c>
      <c r="AW728" s="13" t="s">
        <v>42</v>
      </c>
      <c r="AX728" s="13" t="s">
        <v>79</v>
      </c>
      <c r="AY728" s="190" t="s">
        <v>142</v>
      </c>
    </row>
    <row r="729" spans="2:51" s="13" customFormat="1">
      <c r="B729" s="189"/>
      <c r="D729" s="177" t="s">
        <v>192</v>
      </c>
      <c r="E729" s="190" t="s">
        <v>22</v>
      </c>
      <c r="F729" s="191" t="s">
        <v>648</v>
      </c>
      <c r="H729" s="192">
        <v>16.43</v>
      </c>
      <c r="I729" s="193"/>
      <c r="L729" s="189"/>
      <c r="M729" s="194"/>
      <c r="T729" s="195"/>
      <c r="AT729" s="190" t="s">
        <v>192</v>
      </c>
      <c r="AU729" s="190" t="s">
        <v>90</v>
      </c>
      <c r="AV729" s="13" t="s">
        <v>90</v>
      </c>
      <c r="AW729" s="13" t="s">
        <v>42</v>
      </c>
      <c r="AX729" s="13" t="s">
        <v>79</v>
      </c>
      <c r="AY729" s="190" t="s">
        <v>142</v>
      </c>
    </row>
    <row r="730" spans="2:51" s="13" customFormat="1">
      <c r="B730" s="189"/>
      <c r="D730" s="177" t="s">
        <v>192</v>
      </c>
      <c r="E730" s="190" t="s">
        <v>22</v>
      </c>
      <c r="F730" s="191" t="s">
        <v>649</v>
      </c>
      <c r="H730" s="192">
        <v>4.45</v>
      </c>
      <c r="I730" s="193"/>
      <c r="L730" s="189"/>
      <c r="M730" s="194"/>
      <c r="T730" s="195"/>
      <c r="AT730" s="190" t="s">
        <v>192</v>
      </c>
      <c r="AU730" s="190" t="s">
        <v>90</v>
      </c>
      <c r="AV730" s="13" t="s">
        <v>90</v>
      </c>
      <c r="AW730" s="13" t="s">
        <v>42</v>
      </c>
      <c r="AX730" s="13" t="s">
        <v>79</v>
      </c>
      <c r="AY730" s="190" t="s">
        <v>142</v>
      </c>
    </row>
    <row r="731" spans="2:51" s="13" customFormat="1">
      <c r="B731" s="189"/>
      <c r="D731" s="177" t="s">
        <v>192</v>
      </c>
      <c r="E731" s="190" t="s">
        <v>22</v>
      </c>
      <c r="F731" s="191" t="s">
        <v>650</v>
      </c>
      <c r="H731" s="192">
        <v>3.55</v>
      </c>
      <c r="I731" s="193"/>
      <c r="L731" s="189"/>
      <c r="M731" s="194"/>
      <c r="T731" s="195"/>
      <c r="AT731" s="190" t="s">
        <v>192</v>
      </c>
      <c r="AU731" s="190" t="s">
        <v>90</v>
      </c>
      <c r="AV731" s="13" t="s">
        <v>90</v>
      </c>
      <c r="AW731" s="13" t="s">
        <v>42</v>
      </c>
      <c r="AX731" s="13" t="s">
        <v>79</v>
      </c>
      <c r="AY731" s="190" t="s">
        <v>142</v>
      </c>
    </row>
    <row r="732" spans="2:51" s="13" customFormat="1">
      <c r="B732" s="189"/>
      <c r="D732" s="177" t="s">
        <v>192</v>
      </c>
      <c r="E732" s="190" t="s">
        <v>22</v>
      </c>
      <c r="F732" s="191" t="s">
        <v>651</v>
      </c>
      <c r="H732" s="192">
        <v>5.6</v>
      </c>
      <c r="I732" s="193"/>
      <c r="L732" s="189"/>
      <c r="M732" s="194"/>
      <c r="T732" s="195"/>
      <c r="AT732" s="190" t="s">
        <v>192</v>
      </c>
      <c r="AU732" s="190" t="s">
        <v>90</v>
      </c>
      <c r="AV732" s="13" t="s">
        <v>90</v>
      </c>
      <c r="AW732" s="13" t="s">
        <v>42</v>
      </c>
      <c r="AX732" s="13" t="s">
        <v>79</v>
      </c>
      <c r="AY732" s="190" t="s">
        <v>142</v>
      </c>
    </row>
    <row r="733" spans="2:51" s="14" customFormat="1">
      <c r="B733" s="196"/>
      <c r="D733" s="177" t="s">
        <v>192</v>
      </c>
      <c r="E733" s="197" t="s">
        <v>22</v>
      </c>
      <c r="F733" s="198" t="s">
        <v>198</v>
      </c>
      <c r="H733" s="199">
        <v>90.05</v>
      </c>
      <c r="I733" s="200"/>
      <c r="L733" s="196"/>
      <c r="M733" s="201"/>
      <c r="T733" s="202"/>
      <c r="AT733" s="197" t="s">
        <v>192</v>
      </c>
      <c r="AU733" s="197" t="s">
        <v>90</v>
      </c>
      <c r="AV733" s="14" t="s">
        <v>104</v>
      </c>
      <c r="AW733" s="14" t="s">
        <v>42</v>
      </c>
      <c r="AX733" s="14" t="s">
        <v>79</v>
      </c>
      <c r="AY733" s="197" t="s">
        <v>142</v>
      </c>
    </row>
    <row r="734" spans="2:51" s="12" customFormat="1">
      <c r="B734" s="183"/>
      <c r="D734" s="177" t="s">
        <v>192</v>
      </c>
      <c r="E734" s="184" t="s">
        <v>22</v>
      </c>
      <c r="F734" s="185" t="s">
        <v>201</v>
      </c>
      <c r="H734" s="184" t="s">
        <v>22</v>
      </c>
      <c r="I734" s="186"/>
      <c r="L734" s="183"/>
      <c r="M734" s="187"/>
      <c r="T734" s="188"/>
      <c r="AT734" s="184" t="s">
        <v>192</v>
      </c>
      <c r="AU734" s="184" t="s">
        <v>90</v>
      </c>
      <c r="AV734" s="12" t="s">
        <v>24</v>
      </c>
      <c r="AW734" s="12" t="s">
        <v>42</v>
      </c>
      <c r="AX734" s="12" t="s">
        <v>79</v>
      </c>
      <c r="AY734" s="184" t="s">
        <v>142</v>
      </c>
    </row>
    <row r="735" spans="2:51" s="13" customFormat="1">
      <c r="B735" s="189"/>
      <c r="D735" s="177" t="s">
        <v>192</v>
      </c>
      <c r="E735" s="190" t="s">
        <v>22</v>
      </c>
      <c r="F735" s="191" t="s">
        <v>652</v>
      </c>
      <c r="H735" s="192">
        <v>9.8000000000000007</v>
      </c>
      <c r="I735" s="193"/>
      <c r="L735" s="189"/>
      <c r="M735" s="194"/>
      <c r="T735" s="195"/>
      <c r="AT735" s="190" t="s">
        <v>192</v>
      </c>
      <c r="AU735" s="190" t="s">
        <v>90</v>
      </c>
      <c r="AV735" s="13" t="s">
        <v>90</v>
      </c>
      <c r="AW735" s="13" t="s">
        <v>42</v>
      </c>
      <c r="AX735" s="13" t="s">
        <v>79</v>
      </c>
      <c r="AY735" s="190" t="s">
        <v>142</v>
      </c>
    </row>
    <row r="736" spans="2:51" s="13" customFormat="1">
      <c r="B736" s="189"/>
      <c r="D736" s="177" t="s">
        <v>192</v>
      </c>
      <c r="E736" s="190" t="s">
        <v>22</v>
      </c>
      <c r="F736" s="191" t="s">
        <v>653</v>
      </c>
      <c r="H736" s="192">
        <v>1.31</v>
      </c>
      <c r="I736" s="193"/>
      <c r="L736" s="189"/>
      <c r="M736" s="194"/>
      <c r="T736" s="195"/>
      <c r="AT736" s="190" t="s">
        <v>192</v>
      </c>
      <c r="AU736" s="190" t="s">
        <v>90</v>
      </c>
      <c r="AV736" s="13" t="s">
        <v>90</v>
      </c>
      <c r="AW736" s="13" t="s">
        <v>42</v>
      </c>
      <c r="AX736" s="13" t="s">
        <v>79</v>
      </c>
      <c r="AY736" s="190" t="s">
        <v>142</v>
      </c>
    </row>
    <row r="737" spans="2:65" s="13" customFormat="1">
      <c r="B737" s="189"/>
      <c r="D737" s="177" t="s">
        <v>192</v>
      </c>
      <c r="E737" s="190" t="s">
        <v>22</v>
      </c>
      <c r="F737" s="191" t="s">
        <v>654</v>
      </c>
      <c r="H737" s="192">
        <v>4.96</v>
      </c>
      <c r="I737" s="193"/>
      <c r="L737" s="189"/>
      <c r="M737" s="194"/>
      <c r="T737" s="195"/>
      <c r="AT737" s="190" t="s">
        <v>192</v>
      </c>
      <c r="AU737" s="190" t="s">
        <v>90</v>
      </c>
      <c r="AV737" s="13" t="s">
        <v>90</v>
      </c>
      <c r="AW737" s="13" t="s">
        <v>42</v>
      </c>
      <c r="AX737" s="13" t="s">
        <v>79</v>
      </c>
      <c r="AY737" s="190" t="s">
        <v>142</v>
      </c>
    </row>
    <row r="738" spans="2:65" s="13" customFormat="1">
      <c r="B738" s="189"/>
      <c r="D738" s="177" t="s">
        <v>192</v>
      </c>
      <c r="E738" s="190" t="s">
        <v>22</v>
      </c>
      <c r="F738" s="191" t="s">
        <v>655</v>
      </c>
      <c r="H738" s="192">
        <v>8.41</v>
      </c>
      <c r="I738" s="193"/>
      <c r="L738" s="189"/>
      <c r="M738" s="194"/>
      <c r="T738" s="195"/>
      <c r="AT738" s="190" t="s">
        <v>192</v>
      </c>
      <c r="AU738" s="190" t="s">
        <v>90</v>
      </c>
      <c r="AV738" s="13" t="s">
        <v>90</v>
      </c>
      <c r="AW738" s="13" t="s">
        <v>42</v>
      </c>
      <c r="AX738" s="13" t="s">
        <v>79</v>
      </c>
      <c r="AY738" s="190" t="s">
        <v>142</v>
      </c>
    </row>
    <row r="739" spans="2:65" s="13" customFormat="1">
      <c r="B739" s="189"/>
      <c r="D739" s="177" t="s">
        <v>192</v>
      </c>
      <c r="E739" s="190" t="s">
        <v>22</v>
      </c>
      <c r="F739" s="191" t="s">
        <v>656</v>
      </c>
      <c r="H739" s="192">
        <v>5.01</v>
      </c>
      <c r="I739" s="193"/>
      <c r="L739" s="189"/>
      <c r="M739" s="194"/>
      <c r="T739" s="195"/>
      <c r="AT739" s="190" t="s">
        <v>192</v>
      </c>
      <c r="AU739" s="190" t="s">
        <v>90</v>
      </c>
      <c r="AV739" s="13" t="s">
        <v>90</v>
      </c>
      <c r="AW739" s="13" t="s">
        <v>42</v>
      </c>
      <c r="AX739" s="13" t="s">
        <v>79</v>
      </c>
      <c r="AY739" s="190" t="s">
        <v>142</v>
      </c>
    </row>
    <row r="740" spans="2:65" s="13" customFormat="1">
      <c r="B740" s="189"/>
      <c r="D740" s="177" t="s">
        <v>192</v>
      </c>
      <c r="E740" s="190" t="s">
        <v>22</v>
      </c>
      <c r="F740" s="191" t="s">
        <v>657</v>
      </c>
      <c r="H740" s="192">
        <v>16.45</v>
      </c>
      <c r="I740" s="193"/>
      <c r="L740" s="189"/>
      <c r="M740" s="194"/>
      <c r="T740" s="195"/>
      <c r="AT740" s="190" t="s">
        <v>192</v>
      </c>
      <c r="AU740" s="190" t="s">
        <v>90</v>
      </c>
      <c r="AV740" s="13" t="s">
        <v>90</v>
      </c>
      <c r="AW740" s="13" t="s">
        <v>42</v>
      </c>
      <c r="AX740" s="13" t="s">
        <v>79</v>
      </c>
      <c r="AY740" s="190" t="s">
        <v>142</v>
      </c>
    </row>
    <row r="741" spans="2:65" s="13" customFormat="1">
      <c r="B741" s="189"/>
      <c r="D741" s="177" t="s">
        <v>192</v>
      </c>
      <c r="E741" s="190" t="s">
        <v>22</v>
      </c>
      <c r="F741" s="191" t="s">
        <v>658</v>
      </c>
      <c r="H741" s="192">
        <v>14</v>
      </c>
      <c r="I741" s="193"/>
      <c r="L741" s="189"/>
      <c r="M741" s="194"/>
      <c r="T741" s="195"/>
      <c r="AT741" s="190" t="s">
        <v>192</v>
      </c>
      <c r="AU741" s="190" t="s">
        <v>90</v>
      </c>
      <c r="AV741" s="13" t="s">
        <v>90</v>
      </c>
      <c r="AW741" s="13" t="s">
        <v>42</v>
      </c>
      <c r="AX741" s="13" t="s">
        <v>79</v>
      </c>
      <c r="AY741" s="190" t="s">
        <v>142</v>
      </c>
    </row>
    <row r="742" spans="2:65" s="13" customFormat="1">
      <c r="B742" s="189"/>
      <c r="D742" s="177" t="s">
        <v>192</v>
      </c>
      <c r="E742" s="190" t="s">
        <v>22</v>
      </c>
      <c r="F742" s="191" t="s">
        <v>659</v>
      </c>
      <c r="H742" s="192">
        <v>16.36</v>
      </c>
      <c r="I742" s="193"/>
      <c r="L742" s="189"/>
      <c r="M742" s="194"/>
      <c r="T742" s="195"/>
      <c r="AT742" s="190" t="s">
        <v>192</v>
      </c>
      <c r="AU742" s="190" t="s">
        <v>90</v>
      </c>
      <c r="AV742" s="13" t="s">
        <v>90</v>
      </c>
      <c r="AW742" s="13" t="s">
        <v>42</v>
      </c>
      <c r="AX742" s="13" t="s">
        <v>79</v>
      </c>
      <c r="AY742" s="190" t="s">
        <v>142</v>
      </c>
    </row>
    <row r="743" spans="2:65" s="13" customFormat="1">
      <c r="B743" s="189"/>
      <c r="D743" s="177" t="s">
        <v>192</v>
      </c>
      <c r="E743" s="190" t="s">
        <v>22</v>
      </c>
      <c r="F743" s="191" t="s">
        <v>660</v>
      </c>
      <c r="H743" s="192">
        <v>14.06</v>
      </c>
      <c r="I743" s="193"/>
      <c r="L743" s="189"/>
      <c r="M743" s="194"/>
      <c r="T743" s="195"/>
      <c r="AT743" s="190" t="s">
        <v>192</v>
      </c>
      <c r="AU743" s="190" t="s">
        <v>90</v>
      </c>
      <c r="AV743" s="13" t="s">
        <v>90</v>
      </c>
      <c r="AW743" s="13" t="s">
        <v>42</v>
      </c>
      <c r="AX743" s="13" t="s">
        <v>79</v>
      </c>
      <c r="AY743" s="190" t="s">
        <v>142</v>
      </c>
    </row>
    <row r="744" spans="2:65" s="14" customFormat="1">
      <c r="B744" s="196"/>
      <c r="D744" s="177" t="s">
        <v>192</v>
      </c>
      <c r="E744" s="197" t="s">
        <v>22</v>
      </c>
      <c r="F744" s="198" t="s">
        <v>198</v>
      </c>
      <c r="H744" s="199">
        <v>90.36</v>
      </c>
      <c r="I744" s="200"/>
      <c r="L744" s="196"/>
      <c r="M744" s="201"/>
      <c r="T744" s="202"/>
      <c r="AT744" s="197" t="s">
        <v>192</v>
      </c>
      <c r="AU744" s="197" t="s">
        <v>90</v>
      </c>
      <c r="AV744" s="14" t="s">
        <v>104</v>
      </c>
      <c r="AW744" s="14" t="s">
        <v>42</v>
      </c>
      <c r="AX744" s="14" t="s">
        <v>79</v>
      </c>
      <c r="AY744" s="197" t="s">
        <v>142</v>
      </c>
    </row>
    <row r="745" spans="2:65" s="15" customFormat="1">
      <c r="B745" s="203"/>
      <c r="D745" s="177" t="s">
        <v>192</v>
      </c>
      <c r="E745" s="204" t="s">
        <v>22</v>
      </c>
      <c r="F745" s="205" t="s">
        <v>202</v>
      </c>
      <c r="H745" s="206">
        <v>423.18</v>
      </c>
      <c r="I745" s="207"/>
      <c r="L745" s="203"/>
      <c r="M745" s="208"/>
      <c r="T745" s="209"/>
      <c r="AT745" s="204" t="s">
        <v>192</v>
      </c>
      <c r="AU745" s="204" t="s">
        <v>90</v>
      </c>
      <c r="AV745" s="15" t="s">
        <v>188</v>
      </c>
      <c r="AW745" s="15" t="s">
        <v>42</v>
      </c>
      <c r="AX745" s="15" t="s">
        <v>24</v>
      </c>
      <c r="AY745" s="204" t="s">
        <v>142</v>
      </c>
    </row>
    <row r="746" spans="2:65" s="1" customFormat="1" ht="63.75" customHeight="1">
      <c r="B746" s="40"/>
      <c r="C746" s="165" t="s">
        <v>661</v>
      </c>
      <c r="D746" s="165" t="s">
        <v>145</v>
      </c>
      <c r="E746" s="166" t="s">
        <v>662</v>
      </c>
      <c r="F746" s="167" t="s">
        <v>663</v>
      </c>
      <c r="G746" s="168" t="s">
        <v>229</v>
      </c>
      <c r="H746" s="169">
        <v>423.18</v>
      </c>
      <c r="I746" s="170">
        <v>40</v>
      </c>
      <c r="J746" s="171">
        <f>ROUND(I746*H746,2)</f>
        <v>16927.2</v>
      </c>
      <c r="K746" s="167" t="s">
        <v>149</v>
      </c>
      <c r="L746" s="40"/>
      <c r="M746" s="172" t="s">
        <v>22</v>
      </c>
      <c r="N746" s="173" t="s">
        <v>51</v>
      </c>
      <c r="P746" s="174">
        <f>O746*H746</f>
        <v>0</v>
      </c>
      <c r="Q746" s="174">
        <v>4.0000000000000003E-5</v>
      </c>
      <c r="R746" s="174">
        <f>Q746*H746</f>
        <v>1.6927200000000003E-2</v>
      </c>
      <c r="S746" s="174">
        <v>0</v>
      </c>
      <c r="T746" s="175">
        <f>S746*H746</f>
        <v>0</v>
      </c>
      <c r="AR746" s="24" t="s">
        <v>188</v>
      </c>
      <c r="AT746" s="24" t="s">
        <v>145</v>
      </c>
      <c r="AU746" s="24" t="s">
        <v>90</v>
      </c>
      <c r="AY746" s="24" t="s">
        <v>142</v>
      </c>
      <c r="BE746" s="176">
        <f>IF(N746="základní",J746,0)</f>
        <v>0</v>
      </c>
      <c r="BF746" s="176">
        <f>IF(N746="snížená",J746,0)</f>
        <v>16927.2</v>
      </c>
      <c r="BG746" s="176">
        <f>IF(N746="zákl. přenesená",J746,0)</f>
        <v>0</v>
      </c>
      <c r="BH746" s="176">
        <f>IF(N746="sníž. přenesená",J746,0)</f>
        <v>0</v>
      </c>
      <c r="BI746" s="176">
        <f>IF(N746="nulová",J746,0)</f>
        <v>0</v>
      </c>
      <c r="BJ746" s="24" t="s">
        <v>90</v>
      </c>
      <c r="BK746" s="176">
        <f>ROUND(I746*H746,2)</f>
        <v>16927.2</v>
      </c>
      <c r="BL746" s="24" t="s">
        <v>188</v>
      </c>
      <c r="BM746" s="24" t="s">
        <v>664</v>
      </c>
    </row>
    <row r="747" spans="2:65" s="1" customFormat="1" ht="76">
      <c r="B747" s="40"/>
      <c r="D747" s="177" t="s">
        <v>190</v>
      </c>
      <c r="F747" s="178" t="s">
        <v>665</v>
      </c>
      <c r="I747" s="106"/>
      <c r="L747" s="40"/>
      <c r="M747" s="182"/>
      <c r="T747" s="65"/>
      <c r="AT747" s="24" t="s">
        <v>190</v>
      </c>
      <c r="AU747" s="24" t="s">
        <v>90</v>
      </c>
    </row>
    <row r="748" spans="2:65" s="12" customFormat="1">
      <c r="B748" s="183"/>
      <c r="D748" s="177" t="s">
        <v>192</v>
      </c>
      <c r="E748" s="184" t="s">
        <v>22</v>
      </c>
      <c r="F748" s="185" t="s">
        <v>193</v>
      </c>
      <c r="H748" s="184" t="s">
        <v>22</v>
      </c>
      <c r="I748" s="186"/>
      <c r="L748" s="183"/>
      <c r="M748" s="187"/>
      <c r="T748" s="188"/>
      <c r="AT748" s="184" t="s">
        <v>192</v>
      </c>
      <c r="AU748" s="184" t="s">
        <v>90</v>
      </c>
      <c r="AV748" s="12" t="s">
        <v>24</v>
      </c>
      <c r="AW748" s="12" t="s">
        <v>42</v>
      </c>
      <c r="AX748" s="12" t="s">
        <v>79</v>
      </c>
      <c r="AY748" s="184" t="s">
        <v>142</v>
      </c>
    </row>
    <row r="749" spans="2:65" s="12" customFormat="1">
      <c r="B749" s="183"/>
      <c r="D749" s="177" t="s">
        <v>192</v>
      </c>
      <c r="E749" s="184" t="s">
        <v>22</v>
      </c>
      <c r="F749" s="185" t="s">
        <v>242</v>
      </c>
      <c r="H749" s="184" t="s">
        <v>22</v>
      </c>
      <c r="I749" s="186"/>
      <c r="L749" s="183"/>
      <c r="M749" s="187"/>
      <c r="T749" s="188"/>
      <c r="AT749" s="184" t="s">
        <v>192</v>
      </c>
      <c r="AU749" s="184" t="s">
        <v>90</v>
      </c>
      <c r="AV749" s="12" t="s">
        <v>24</v>
      </c>
      <c r="AW749" s="12" t="s">
        <v>42</v>
      </c>
      <c r="AX749" s="12" t="s">
        <v>79</v>
      </c>
      <c r="AY749" s="184" t="s">
        <v>142</v>
      </c>
    </row>
    <row r="750" spans="2:65" s="13" customFormat="1">
      <c r="B750" s="189"/>
      <c r="D750" s="177" t="s">
        <v>192</v>
      </c>
      <c r="E750" s="190" t="s">
        <v>22</v>
      </c>
      <c r="F750" s="191" t="s">
        <v>607</v>
      </c>
      <c r="H750" s="192">
        <v>7.28</v>
      </c>
      <c r="I750" s="193"/>
      <c r="L750" s="189"/>
      <c r="M750" s="194"/>
      <c r="T750" s="195"/>
      <c r="AT750" s="190" t="s">
        <v>192</v>
      </c>
      <c r="AU750" s="190" t="s">
        <v>90</v>
      </c>
      <c r="AV750" s="13" t="s">
        <v>90</v>
      </c>
      <c r="AW750" s="13" t="s">
        <v>42</v>
      </c>
      <c r="AX750" s="13" t="s">
        <v>79</v>
      </c>
      <c r="AY750" s="190" t="s">
        <v>142</v>
      </c>
    </row>
    <row r="751" spans="2:65" s="13" customFormat="1">
      <c r="B751" s="189"/>
      <c r="D751" s="177" t="s">
        <v>192</v>
      </c>
      <c r="E751" s="190" t="s">
        <v>22</v>
      </c>
      <c r="F751" s="191" t="s">
        <v>608</v>
      </c>
      <c r="H751" s="192">
        <v>3.22</v>
      </c>
      <c r="I751" s="193"/>
      <c r="L751" s="189"/>
      <c r="M751" s="194"/>
      <c r="T751" s="195"/>
      <c r="AT751" s="190" t="s">
        <v>192</v>
      </c>
      <c r="AU751" s="190" t="s">
        <v>90</v>
      </c>
      <c r="AV751" s="13" t="s">
        <v>90</v>
      </c>
      <c r="AW751" s="13" t="s">
        <v>42</v>
      </c>
      <c r="AX751" s="13" t="s">
        <v>79</v>
      </c>
      <c r="AY751" s="190" t="s">
        <v>142</v>
      </c>
    </row>
    <row r="752" spans="2:65" s="13" customFormat="1">
      <c r="B752" s="189"/>
      <c r="D752" s="177" t="s">
        <v>192</v>
      </c>
      <c r="E752" s="190" t="s">
        <v>22</v>
      </c>
      <c r="F752" s="191" t="s">
        <v>609</v>
      </c>
      <c r="H752" s="192">
        <v>4.01</v>
      </c>
      <c r="I752" s="193"/>
      <c r="L752" s="189"/>
      <c r="M752" s="194"/>
      <c r="T752" s="195"/>
      <c r="AT752" s="190" t="s">
        <v>192</v>
      </c>
      <c r="AU752" s="190" t="s">
        <v>90</v>
      </c>
      <c r="AV752" s="13" t="s">
        <v>90</v>
      </c>
      <c r="AW752" s="13" t="s">
        <v>42</v>
      </c>
      <c r="AX752" s="13" t="s">
        <v>79</v>
      </c>
      <c r="AY752" s="190" t="s">
        <v>142</v>
      </c>
    </row>
    <row r="753" spans="2:51" s="13" customFormat="1">
      <c r="B753" s="189"/>
      <c r="D753" s="177" t="s">
        <v>192</v>
      </c>
      <c r="E753" s="190" t="s">
        <v>22</v>
      </c>
      <c r="F753" s="191" t="s">
        <v>610</v>
      </c>
      <c r="H753" s="192">
        <v>4.01</v>
      </c>
      <c r="I753" s="193"/>
      <c r="L753" s="189"/>
      <c r="M753" s="194"/>
      <c r="T753" s="195"/>
      <c r="AT753" s="190" t="s">
        <v>192</v>
      </c>
      <c r="AU753" s="190" t="s">
        <v>90</v>
      </c>
      <c r="AV753" s="13" t="s">
        <v>90</v>
      </c>
      <c r="AW753" s="13" t="s">
        <v>42</v>
      </c>
      <c r="AX753" s="13" t="s">
        <v>79</v>
      </c>
      <c r="AY753" s="190" t="s">
        <v>142</v>
      </c>
    </row>
    <row r="754" spans="2:51" s="13" customFormat="1">
      <c r="B754" s="189"/>
      <c r="D754" s="177" t="s">
        <v>192</v>
      </c>
      <c r="E754" s="190" t="s">
        <v>22</v>
      </c>
      <c r="F754" s="191" t="s">
        <v>611</v>
      </c>
      <c r="H754" s="192">
        <v>3.79</v>
      </c>
      <c r="I754" s="193"/>
      <c r="L754" s="189"/>
      <c r="M754" s="194"/>
      <c r="T754" s="195"/>
      <c r="AT754" s="190" t="s">
        <v>192</v>
      </c>
      <c r="AU754" s="190" t="s">
        <v>90</v>
      </c>
      <c r="AV754" s="13" t="s">
        <v>90</v>
      </c>
      <c r="AW754" s="13" t="s">
        <v>42</v>
      </c>
      <c r="AX754" s="13" t="s">
        <v>79</v>
      </c>
      <c r="AY754" s="190" t="s">
        <v>142</v>
      </c>
    </row>
    <row r="755" spans="2:51" s="13" customFormat="1">
      <c r="B755" s="189"/>
      <c r="D755" s="177" t="s">
        <v>192</v>
      </c>
      <c r="E755" s="190" t="s">
        <v>22</v>
      </c>
      <c r="F755" s="191" t="s">
        <v>612</v>
      </c>
      <c r="H755" s="192">
        <v>3.61</v>
      </c>
      <c r="I755" s="193"/>
      <c r="L755" s="189"/>
      <c r="M755" s="194"/>
      <c r="T755" s="195"/>
      <c r="AT755" s="190" t="s">
        <v>192</v>
      </c>
      <c r="AU755" s="190" t="s">
        <v>90</v>
      </c>
      <c r="AV755" s="13" t="s">
        <v>90</v>
      </c>
      <c r="AW755" s="13" t="s">
        <v>42</v>
      </c>
      <c r="AX755" s="13" t="s">
        <v>79</v>
      </c>
      <c r="AY755" s="190" t="s">
        <v>142</v>
      </c>
    </row>
    <row r="756" spans="2:51" s="13" customFormat="1">
      <c r="B756" s="189"/>
      <c r="D756" s="177" t="s">
        <v>192</v>
      </c>
      <c r="E756" s="190" t="s">
        <v>22</v>
      </c>
      <c r="F756" s="191" t="s">
        <v>613</v>
      </c>
      <c r="H756" s="192">
        <v>3.61</v>
      </c>
      <c r="I756" s="193"/>
      <c r="L756" s="189"/>
      <c r="M756" s="194"/>
      <c r="T756" s="195"/>
      <c r="AT756" s="190" t="s">
        <v>192</v>
      </c>
      <c r="AU756" s="190" t="s">
        <v>90</v>
      </c>
      <c r="AV756" s="13" t="s">
        <v>90</v>
      </c>
      <c r="AW756" s="13" t="s">
        <v>42</v>
      </c>
      <c r="AX756" s="13" t="s">
        <v>79</v>
      </c>
      <c r="AY756" s="190" t="s">
        <v>142</v>
      </c>
    </row>
    <row r="757" spans="2:51" s="13" customFormat="1">
      <c r="B757" s="189"/>
      <c r="D757" s="177" t="s">
        <v>192</v>
      </c>
      <c r="E757" s="190" t="s">
        <v>22</v>
      </c>
      <c r="F757" s="191" t="s">
        <v>614</v>
      </c>
      <c r="H757" s="192">
        <v>5.01</v>
      </c>
      <c r="I757" s="193"/>
      <c r="L757" s="189"/>
      <c r="M757" s="194"/>
      <c r="T757" s="195"/>
      <c r="AT757" s="190" t="s">
        <v>192</v>
      </c>
      <c r="AU757" s="190" t="s">
        <v>90</v>
      </c>
      <c r="AV757" s="13" t="s">
        <v>90</v>
      </c>
      <c r="AW757" s="13" t="s">
        <v>42</v>
      </c>
      <c r="AX757" s="13" t="s">
        <v>79</v>
      </c>
      <c r="AY757" s="190" t="s">
        <v>142</v>
      </c>
    </row>
    <row r="758" spans="2:51" s="13" customFormat="1">
      <c r="B758" s="189"/>
      <c r="D758" s="177" t="s">
        <v>192</v>
      </c>
      <c r="E758" s="190" t="s">
        <v>22</v>
      </c>
      <c r="F758" s="191" t="s">
        <v>342</v>
      </c>
      <c r="H758" s="192">
        <v>6.04</v>
      </c>
      <c r="I758" s="193"/>
      <c r="L758" s="189"/>
      <c r="M758" s="194"/>
      <c r="T758" s="195"/>
      <c r="AT758" s="190" t="s">
        <v>192</v>
      </c>
      <c r="AU758" s="190" t="s">
        <v>90</v>
      </c>
      <c r="AV758" s="13" t="s">
        <v>90</v>
      </c>
      <c r="AW758" s="13" t="s">
        <v>42</v>
      </c>
      <c r="AX758" s="13" t="s">
        <v>79</v>
      </c>
      <c r="AY758" s="190" t="s">
        <v>142</v>
      </c>
    </row>
    <row r="759" spans="2:51" s="13" customFormat="1">
      <c r="B759" s="189"/>
      <c r="D759" s="177" t="s">
        <v>192</v>
      </c>
      <c r="E759" s="190" t="s">
        <v>22</v>
      </c>
      <c r="F759" s="191" t="s">
        <v>615</v>
      </c>
      <c r="H759" s="192">
        <v>16.7</v>
      </c>
      <c r="I759" s="193"/>
      <c r="L759" s="189"/>
      <c r="M759" s="194"/>
      <c r="T759" s="195"/>
      <c r="AT759" s="190" t="s">
        <v>192</v>
      </c>
      <c r="AU759" s="190" t="s">
        <v>90</v>
      </c>
      <c r="AV759" s="13" t="s">
        <v>90</v>
      </c>
      <c r="AW759" s="13" t="s">
        <v>42</v>
      </c>
      <c r="AX759" s="13" t="s">
        <v>79</v>
      </c>
      <c r="AY759" s="190" t="s">
        <v>142</v>
      </c>
    </row>
    <row r="760" spans="2:51" s="13" customFormat="1">
      <c r="B760" s="189"/>
      <c r="D760" s="177" t="s">
        <v>192</v>
      </c>
      <c r="E760" s="190" t="s">
        <v>22</v>
      </c>
      <c r="F760" s="191" t="s">
        <v>616</v>
      </c>
      <c r="H760" s="192">
        <v>3.17</v>
      </c>
      <c r="I760" s="193"/>
      <c r="L760" s="189"/>
      <c r="M760" s="194"/>
      <c r="T760" s="195"/>
      <c r="AT760" s="190" t="s">
        <v>192</v>
      </c>
      <c r="AU760" s="190" t="s">
        <v>90</v>
      </c>
      <c r="AV760" s="13" t="s">
        <v>90</v>
      </c>
      <c r="AW760" s="13" t="s">
        <v>42</v>
      </c>
      <c r="AX760" s="13" t="s">
        <v>79</v>
      </c>
      <c r="AY760" s="190" t="s">
        <v>142</v>
      </c>
    </row>
    <row r="761" spans="2:51" s="13" customFormat="1">
      <c r="B761" s="189"/>
      <c r="D761" s="177" t="s">
        <v>192</v>
      </c>
      <c r="E761" s="190" t="s">
        <v>22</v>
      </c>
      <c r="F761" s="191" t="s">
        <v>617</v>
      </c>
      <c r="H761" s="192">
        <v>3.95</v>
      </c>
      <c r="I761" s="193"/>
      <c r="L761" s="189"/>
      <c r="M761" s="194"/>
      <c r="T761" s="195"/>
      <c r="AT761" s="190" t="s">
        <v>192</v>
      </c>
      <c r="AU761" s="190" t="s">
        <v>90</v>
      </c>
      <c r="AV761" s="13" t="s">
        <v>90</v>
      </c>
      <c r="AW761" s="13" t="s">
        <v>42</v>
      </c>
      <c r="AX761" s="13" t="s">
        <v>79</v>
      </c>
      <c r="AY761" s="190" t="s">
        <v>142</v>
      </c>
    </row>
    <row r="762" spans="2:51" s="13" customFormat="1">
      <c r="B762" s="189"/>
      <c r="D762" s="177" t="s">
        <v>192</v>
      </c>
      <c r="E762" s="190" t="s">
        <v>22</v>
      </c>
      <c r="F762" s="191" t="s">
        <v>618</v>
      </c>
      <c r="H762" s="192">
        <v>3.95</v>
      </c>
      <c r="I762" s="193"/>
      <c r="L762" s="189"/>
      <c r="M762" s="194"/>
      <c r="T762" s="195"/>
      <c r="AT762" s="190" t="s">
        <v>192</v>
      </c>
      <c r="AU762" s="190" t="s">
        <v>90</v>
      </c>
      <c r="AV762" s="13" t="s">
        <v>90</v>
      </c>
      <c r="AW762" s="13" t="s">
        <v>42</v>
      </c>
      <c r="AX762" s="13" t="s">
        <v>79</v>
      </c>
      <c r="AY762" s="190" t="s">
        <v>142</v>
      </c>
    </row>
    <row r="763" spans="2:51" s="14" customFormat="1">
      <c r="B763" s="196"/>
      <c r="D763" s="177" t="s">
        <v>192</v>
      </c>
      <c r="E763" s="197" t="s">
        <v>22</v>
      </c>
      <c r="F763" s="198" t="s">
        <v>198</v>
      </c>
      <c r="H763" s="199">
        <v>68.349999999999994</v>
      </c>
      <c r="I763" s="200"/>
      <c r="L763" s="196"/>
      <c r="M763" s="201"/>
      <c r="T763" s="202"/>
      <c r="AT763" s="197" t="s">
        <v>192</v>
      </c>
      <c r="AU763" s="197" t="s">
        <v>90</v>
      </c>
      <c r="AV763" s="14" t="s">
        <v>104</v>
      </c>
      <c r="AW763" s="14" t="s">
        <v>42</v>
      </c>
      <c r="AX763" s="14" t="s">
        <v>79</v>
      </c>
      <c r="AY763" s="197" t="s">
        <v>142</v>
      </c>
    </row>
    <row r="764" spans="2:51" s="12" customFormat="1">
      <c r="B764" s="183"/>
      <c r="D764" s="177" t="s">
        <v>192</v>
      </c>
      <c r="E764" s="184" t="s">
        <v>22</v>
      </c>
      <c r="F764" s="185" t="s">
        <v>194</v>
      </c>
      <c r="H764" s="184" t="s">
        <v>22</v>
      </c>
      <c r="I764" s="186"/>
      <c r="L764" s="183"/>
      <c r="M764" s="187"/>
      <c r="T764" s="188"/>
      <c r="AT764" s="184" t="s">
        <v>192</v>
      </c>
      <c r="AU764" s="184" t="s">
        <v>90</v>
      </c>
      <c r="AV764" s="12" t="s">
        <v>24</v>
      </c>
      <c r="AW764" s="12" t="s">
        <v>42</v>
      </c>
      <c r="AX764" s="12" t="s">
        <v>79</v>
      </c>
      <c r="AY764" s="184" t="s">
        <v>142</v>
      </c>
    </row>
    <row r="765" spans="2:51" s="13" customFormat="1">
      <c r="B765" s="189"/>
      <c r="D765" s="177" t="s">
        <v>192</v>
      </c>
      <c r="E765" s="190" t="s">
        <v>22</v>
      </c>
      <c r="F765" s="191" t="s">
        <v>619</v>
      </c>
      <c r="H765" s="192">
        <v>7.2</v>
      </c>
      <c r="I765" s="193"/>
      <c r="L765" s="189"/>
      <c r="M765" s="194"/>
      <c r="T765" s="195"/>
      <c r="AT765" s="190" t="s">
        <v>192</v>
      </c>
      <c r="AU765" s="190" t="s">
        <v>90</v>
      </c>
      <c r="AV765" s="13" t="s">
        <v>90</v>
      </c>
      <c r="AW765" s="13" t="s">
        <v>42</v>
      </c>
      <c r="AX765" s="13" t="s">
        <v>79</v>
      </c>
      <c r="AY765" s="190" t="s">
        <v>142</v>
      </c>
    </row>
    <row r="766" spans="2:51" s="13" customFormat="1">
      <c r="B766" s="189"/>
      <c r="D766" s="177" t="s">
        <v>192</v>
      </c>
      <c r="E766" s="190" t="s">
        <v>22</v>
      </c>
      <c r="F766" s="191" t="s">
        <v>620</v>
      </c>
      <c r="H766" s="192">
        <v>14.6</v>
      </c>
      <c r="I766" s="193"/>
      <c r="L766" s="189"/>
      <c r="M766" s="194"/>
      <c r="T766" s="195"/>
      <c r="AT766" s="190" t="s">
        <v>192</v>
      </c>
      <c r="AU766" s="190" t="s">
        <v>90</v>
      </c>
      <c r="AV766" s="13" t="s">
        <v>90</v>
      </c>
      <c r="AW766" s="13" t="s">
        <v>42</v>
      </c>
      <c r="AX766" s="13" t="s">
        <v>79</v>
      </c>
      <c r="AY766" s="190" t="s">
        <v>142</v>
      </c>
    </row>
    <row r="767" spans="2:51" s="13" customFormat="1">
      <c r="B767" s="189"/>
      <c r="D767" s="177" t="s">
        <v>192</v>
      </c>
      <c r="E767" s="190" t="s">
        <v>22</v>
      </c>
      <c r="F767" s="191" t="s">
        <v>621</v>
      </c>
      <c r="H767" s="192">
        <v>1.21</v>
      </c>
      <c r="I767" s="193"/>
      <c r="L767" s="189"/>
      <c r="M767" s="194"/>
      <c r="T767" s="195"/>
      <c r="AT767" s="190" t="s">
        <v>192</v>
      </c>
      <c r="AU767" s="190" t="s">
        <v>90</v>
      </c>
      <c r="AV767" s="13" t="s">
        <v>90</v>
      </c>
      <c r="AW767" s="13" t="s">
        <v>42</v>
      </c>
      <c r="AX767" s="13" t="s">
        <v>79</v>
      </c>
      <c r="AY767" s="190" t="s">
        <v>142</v>
      </c>
    </row>
    <row r="768" spans="2:51" s="13" customFormat="1">
      <c r="B768" s="189"/>
      <c r="D768" s="177" t="s">
        <v>192</v>
      </c>
      <c r="E768" s="190" t="s">
        <v>22</v>
      </c>
      <c r="F768" s="191" t="s">
        <v>622</v>
      </c>
      <c r="H768" s="192">
        <v>5.56</v>
      </c>
      <c r="I768" s="193"/>
      <c r="L768" s="189"/>
      <c r="M768" s="194"/>
      <c r="T768" s="195"/>
      <c r="AT768" s="190" t="s">
        <v>192</v>
      </c>
      <c r="AU768" s="190" t="s">
        <v>90</v>
      </c>
      <c r="AV768" s="13" t="s">
        <v>90</v>
      </c>
      <c r="AW768" s="13" t="s">
        <v>42</v>
      </c>
      <c r="AX768" s="13" t="s">
        <v>79</v>
      </c>
      <c r="AY768" s="190" t="s">
        <v>142</v>
      </c>
    </row>
    <row r="769" spans="2:51" s="13" customFormat="1">
      <c r="B769" s="189"/>
      <c r="D769" s="177" t="s">
        <v>192</v>
      </c>
      <c r="E769" s="190" t="s">
        <v>22</v>
      </c>
      <c r="F769" s="191" t="s">
        <v>623</v>
      </c>
      <c r="H769" s="192">
        <v>3.82</v>
      </c>
      <c r="I769" s="193"/>
      <c r="L769" s="189"/>
      <c r="M769" s="194"/>
      <c r="T769" s="195"/>
      <c r="AT769" s="190" t="s">
        <v>192</v>
      </c>
      <c r="AU769" s="190" t="s">
        <v>90</v>
      </c>
      <c r="AV769" s="13" t="s">
        <v>90</v>
      </c>
      <c r="AW769" s="13" t="s">
        <v>42</v>
      </c>
      <c r="AX769" s="13" t="s">
        <v>79</v>
      </c>
      <c r="AY769" s="190" t="s">
        <v>142</v>
      </c>
    </row>
    <row r="770" spans="2:51" s="13" customFormat="1">
      <c r="B770" s="189"/>
      <c r="D770" s="177" t="s">
        <v>192</v>
      </c>
      <c r="E770" s="190" t="s">
        <v>22</v>
      </c>
      <c r="F770" s="191" t="s">
        <v>624</v>
      </c>
      <c r="H770" s="192">
        <v>3.4</v>
      </c>
      <c r="I770" s="193"/>
      <c r="L770" s="189"/>
      <c r="M770" s="194"/>
      <c r="T770" s="195"/>
      <c r="AT770" s="190" t="s">
        <v>192</v>
      </c>
      <c r="AU770" s="190" t="s">
        <v>90</v>
      </c>
      <c r="AV770" s="13" t="s">
        <v>90</v>
      </c>
      <c r="AW770" s="13" t="s">
        <v>42</v>
      </c>
      <c r="AX770" s="13" t="s">
        <v>79</v>
      </c>
      <c r="AY770" s="190" t="s">
        <v>142</v>
      </c>
    </row>
    <row r="771" spans="2:51" s="13" customFormat="1">
      <c r="B771" s="189"/>
      <c r="D771" s="177" t="s">
        <v>192</v>
      </c>
      <c r="E771" s="190" t="s">
        <v>22</v>
      </c>
      <c r="F771" s="191" t="s">
        <v>625</v>
      </c>
      <c r="H771" s="192">
        <v>18.600000000000001</v>
      </c>
      <c r="I771" s="193"/>
      <c r="L771" s="189"/>
      <c r="M771" s="194"/>
      <c r="T771" s="195"/>
      <c r="AT771" s="190" t="s">
        <v>192</v>
      </c>
      <c r="AU771" s="190" t="s">
        <v>90</v>
      </c>
      <c r="AV771" s="13" t="s">
        <v>90</v>
      </c>
      <c r="AW771" s="13" t="s">
        <v>42</v>
      </c>
      <c r="AX771" s="13" t="s">
        <v>79</v>
      </c>
      <c r="AY771" s="190" t="s">
        <v>142</v>
      </c>
    </row>
    <row r="772" spans="2:51" s="13" customFormat="1">
      <c r="B772" s="189"/>
      <c r="D772" s="177" t="s">
        <v>192</v>
      </c>
      <c r="E772" s="190" t="s">
        <v>22</v>
      </c>
      <c r="F772" s="191" t="s">
        <v>626</v>
      </c>
      <c r="H772" s="192">
        <v>18.100000000000001</v>
      </c>
      <c r="I772" s="193"/>
      <c r="L772" s="189"/>
      <c r="M772" s="194"/>
      <c r="T772" s="195"/>
      <c r="AT772" s="190" t="s">
        <v>192</v>
      </c>
      <c r="AU772" s="190" t="s">
        <v>90</v>
      </c>
      <c r="AV772" s="13" t="s">
        <v>90</v>
      </c>
      <c r="AW772" s="13" t="s">
        <v>42</v>
      </c>
      <c r="AX772" s="13" t="s">
        <v>79</v>
      </c>
      <c r="AY772" s="190" t="s">
        <v>142</v>
      </c>
    </row>
    <row r="773" spans="2:51" s="13" customFormat="1">
      <c r="B773" s="189"/>
      <c r="D773" s="177" t="s">
        <v>192</v>
      </c>
      <c r="E773" s="190" t="s">
        <v>22</v>
      </c>
      <c r="F773" s="191" t="s">
        <v>627</v>
      </c>
      <c r="H773" s="192">
        <v>4.37</v>
      </c>
      <c r="I773" s="193"/>
      <c r="L773" s="189"/>
      <c r="M773" s="194"/>
      <c r="T773" s="195"/>
      <c r="AT773" s="190" t="s">
        <v>192</v>
      </c>
      <c r="AU773" s="190" t="s">
        <v>90</v>
      </c>
      <c r="AV773" s="13" t="s">
        <v>90</v>
      </c>
      <c r="AW773" s="13" t="s">
        <v>42</v>
      </c>
      <c r="AX773" s="13" t="s">
        <v>79</v>
      </c>
      <c r="AY773" s="190" t="s">
        <v>142</v>
      </c>
    </row>
    <row r="774" spans="2:51" s="13" customFormat="1">
      <c r="B774" s="189"/>
      <c r="D774" s="177" t="s">
        <v>192</v>
      </c>
      <c r="E774" s="190" t="s">
        <v>22</v>
      </c>
      <c r="F774" s="191" t="s">
        <v>628</v>
      </c>
      <c r="H774" s="192">
        <v>3.37</v>
      </c>
      <c r="I774" s="193"/>
      <c r="L774" s="189"/>
      <c r="M774" s="194"/>
      <c r="T774" s="195"/>
      <c r="AT774" s="190" t="s">
        <v>192</v>
      </c>
      <c r="AU774" s="190" t="s">
        <v>90</v>
      </c>
      <c r="AV774" s="13" t="s">
        <v>90</v>
      </c>
      <c r="AW774" s="13" t="s">
        <v>42</v>
      </c>
      <c r="AX774" s="13" t="s">
        <v>79</v>
      </c>
      <c r="AY774" s="190" t="s">
        <v>142</v>
      </c>
    </row>
    <row r="775" spans="2:51" s="13" customFormat="1">
      <c r="B775" s="189"/>
      <c r="D775" s="177" t="s">
        <v>192</v>
      </c>
      <c r="E775" s="190" t="s">
        <v>22</v>
      </c>
      <c r="F775" s="191" t="s">
        <v>629</v>
      </c>
      <c r="H775" s="192">
        <v>5.67</v>
      </c>
      <c r="I775" s="193"/>
      <c r="L775" s="189"/>
      <c r="M775" s="194"/>
      <c r="T775" s="195"/>
      <c r="AT775" s="190" t="s">
        <v>192</v>
      </c>
      <c r="AU775" s="190" t="s">
        <v>90</v>
      </c>
      <c r="AV775" s="13" t="s">
        <v>90</v>
      </c>
      <c r="AW775" s="13" t="s">
        <v>42</v>
      </c>
      <c r="AX775" s="13" t="s">
        <v>79</v>
      </c>
      <c r="AY775" s="190" t="s">
        <v>142</v>
      </c>
    </row>
    <row r="776" spans="2:51" s="14" customFormat="1">
      <c r="B776" s="196"/>
      <c r="D776" s="177" t="s">
        <v>192</v>
      </c>
      <c r="E776" s="197" t="s">
        <v>22</v>
      </c>
      <c r="F776" s="198" t="s">
        <v>198</v>
      </c>
      <c r="H776" s="199">
        <v>85.9</v>
      </c>
      <c r="I776" s="200"/>
      <c r="L776" s="196"/>
      <c r="M776" s="201"/>
      <c r="T776" s="202"/>
      <c r="AT776" s="197" t="s">
        <v>192</v>
      </c>
      <c r="AU776" s="197" t="s">
        <v>90</v>
      </c>
      <c r="AV776" s="14" t="s">
        <v>104</v>
      </c>
      <c r="AW776" s="14" t="s">
        <v>42</v>
      </c>
      <c r="AX776" s="14" t="s">
        <v>79</v>
      </c>
      <c r="AY776" s="197" t="s">
        <v>142</v>
      </c>
    </row>
    <row r="777" spans="2:51" s="12" customFormat="1">
      <c r="B777" s="183"/>
      <c r="D777" s="177" t="s">
        <v>192</v>
      </c>
      <c r="E777" s="184" t="s">
        <v>22</v>
      </c>
      <c r="F777" s="185" t="s">
        <v>199</v>
      </c>
      <c r="H777" s="184" t="s">
        <v>22</v>
      </c>
      <c r="I777" s="186"/>
      <c r="L777" s="183"/>
      <c r="M777" s="187"/>
      <c r="T777" s="188"/>
      <c r="AT777" s="184" t="s">
        <v>192</v>
      </c>
      <c r="AU777" s="184" t="s">
        <v>90</v>
      </c>
      <c r="AV777" s="12" t="s">
        <v>24</v>
      </c>
      <c r="AW777" s="12" t="s">
        <v>42</v>
      </c>
      <c r="AX777" s="12" t="s">
        <v>79</v>
      </c>
      <c r="AY777" s="184" t="s">
        <v>142</v>
      </c>
    </row>
    <row r="778" spans="2:51" s="13" customFormat="1">
      <c r="B778" s="189"/>
      <c r="D778" s="177" t="s">
        <v>192</v>
      </c>
      <c r="E778" s="190" t="s">
        <v>22</v>
      </c>
      <c r="F778" s="191" t="s">
        <v>630</v>
      </c>
      <c r="H778" s="192">
        <v>15.02</v>
      </c>
      <c r="I778" s="193"/>
      <c r="L778" s="189"/>
      <c r="M778" s="194"/>
      <c r="T778" s="195"/>
      <c r="AT778" s="190" t="s">
        <v>192</v>
      </c>
      <c r="AU778" s="190" t="s">
        <v>90</v>
      </c>
      <c r="AV778" s="13" t="s">
        <v>90</v>
      </c>
      <c r="AW778" s="13" t="s">
        <v>42</v>
      </c>
      <c r="AX778" s="13" t="s">
        <v>79</v>
      </c>
      <c r="AY778" s="190" t="s">
        <v>142</v>
      </c>
    </row>
    <row r="779" spans="2:51" s="13" customFormat="1">
      <c r="B779" s="189"/>
      <c r="D779" s="177" t="s">
        <v>192</v>
      </c>
      <c r="E779" s="190" t="s">
        <v>22</v>
      </c>
      <c r="F779" s="191" t="s">
        <v>631</v>
      </c>
      <c r="H779" s="192">
        <v>1.28</v>
      </c>
      <c r="I779" s="193"/>
      <c r="L779" s="189"/>
      <c r="M779" s="194"/>
      <c r="T779" s="195"/>
      <c r="AT779" s="190" t="s">
        <v>192</v>
      </c>
      <c r="AU779" s="190" t="s">
        <v>90</v>
      </c>
      <c r="AV779" s="13" t="s">
        <v>90</v>
      </c>
      <c r="AW779" s="13" t="s">
        <v>42</v>
      </c>
      <c r="AX779" s="13" t="s">
        <v>79</v>
      </c>
      <c r="AY779" s="190" t="s">
        <v>142</v>
      </c>
    </row>
    <row r="780" spans="2:51" s="13" customFormat="1">
      <c r="B780" s="189"/>
      <c r="D780" s="177" t="s">
        <v>192</v>
      </c>
      <c r="E780" s="190" t="s">
        <v>22</v>
      </c>
      <c r="F780" s="191" t="s">
        <v>632</v>
      </c>
      <c r="H780" s="192">
        <v>5.49</v>
      </c>
      <c r="I780" s="193"/>
      <c r="L780" s="189"/>
      <c r="M780" s="194"/>
      <c r="T780" s="195"/>
      <c r="AT780" s="190" t="s">
        <v>192</v>
      </c>
      <c r="AU780" s="190" t="s">
        <v>90</v>
      </c>
      <c r="AV780" s="13" t="s">
        <v>90</v>
      </c>
      <c r="AW780" s="13" t="s">
        <v>42</v>
      </c>
      <c r="AX780" s="13" t="s">
        <v>79</v>
      </c>
      <c r="AY780" s="190" t="s">
        <v>142</v>
      </c>
    </row>
    <row r="781" spans="2:51" s="13" customFormat="1">
      <c r="B781" s="189"/>
      <c r="D781" s="177" t="s">
        <v>192</v>
      </c>
      <c r="E781" s="190" t="s">
        <v>22</v>
      </c>
      <c r="F781" s="191" t="s">
        <v>633</v>
      </c>
      <c r="H781" s="192">
        <v>3.94</v>
      </c>
      <c r="I781" s="193"/>
      <c r="L781" s="189"/>
      <c r="M781" s="194"/>
      <c r="T781" s="195"/>
      <c r="AT781" s="190" t="s">
        <v>192</v>
      </c>
      <c r="AU781" s="190" t="s">
        <v>90</v>
      </c>
      <c r="AV781" s="13" t="s">
        <v>90</v>
      </c>
      <c r="AW781" s="13" t="s">
        <v>42</v>
      </c>
      <c r="AX781" s="13" t="s">
        <v>79</v>
      </c>
      <c r="AY781" s="190" t="s">
        <v>142</v>
      </c>
    </row>
    <row r="782" spans="2:51" s="13" customFormat="1">
      <c r="B782" s="189"/>
      <c r="D782" s="177" t="s">
        <v>192</v>
      </c>
      <c r="E782" s="190" t="s">
        <v>22</v>
      </c>
      <c r="F782" s="191" t="s">
        <v>634</v>
      </c>
      <c r="H782" s="192">
        <v>3.39</v>
      </c>
      <c r="I782" s="193"/>
      <c r="L782" s="189"/>
      <c r="M782" s="194"/>
      <c r="T782" s="195"/>
      <c r="AT782" s="190" t="s">
        <v>192</v>
      </c>
      <c r="AU782" s="190" t="s">
        <v>90</v>
      </c>
      <c r="AV782" s="13" t="s">
        <v>90</v>
      </c>
      <c r="AW782" s="13" t="s">
        <v>42</v>
      </c>
      <c r="AX782" s="13" t="s">
        <v>79</v>
      </c>
      <c r="AY782" s="190" t="s">
        <v>142</v>
      </c>
    </row>
    <row r="783" spans="2:51" s="13" customFormat="1">
      <c r="B783" s="189"/>
      <c r="D783" s="177" t="s">
        <v>192</v>
      </c>
      <c r="E783" s="190" t="s">
        <v>22</v>
      </c>
      <c r="F783" s="191" t="s">
        <v>635</v>
      </c>
      <c r="H783" s="192">
        <v>16.39</v>
      </c>
      <c r="I783" s="193"/>
      <c r="L783" s="189"/>
      <c r="M783" s="194"/>
      <c r="T783" s="195"/>
      <c r="AT783" s="190" t="s">
        <v>192</v>
      </c>
      <c r="AU783" s="190" t="s">
        <v>90</v>
      </c>
      <c r="AV783" s="13" t="s">
        <v>90</v>
      </c>
      <c r="AW783" s="13" t="s">
        <v>42</v>
      </c>
      <c r="AX783" s="13" t="s">
        <v>79</v>
      </c>
      <c r="AY783" s="190" t="s">
        <v>142</v>
      </c>
    </row>
    <row r="784" spans="2:51" s="13" customFormat="1">
      <c r="B784" s="189"/>
      <c r="D784" s="177" t="s">
        <v>192</v>
      </c>
      <c r="E784" s="190" t="s">
        <v>22</v>
      </c>
      <c r="F784" s="191" t="s">
        <v>636</v>
      </c>
      <c r="H784" s="192">
        <v>13.61</v>
      </c>
      <c r="I784" s="193"/>
      <c r="L784" s="189"/>
      <c r="M784" s="194"/>
      <c r="T784" s="195"/>
      <c r="AT784" s="190" t="s">
        <v>192</v>
      </c>
      <c r="AU784" s="190" t="s">
        <v>90</v>
      </c>
      <c r="AV784" s="13" t="s">
        <v>90</v>
      </c>
      <c r="AW784" s="13" t="s">
        <v>42</v>
      </c>
      <c r="AX784" s="13" t="s">
        <v>79</v>
      </c>
      <c r="AY784" s="190" t="s">
        <v>142</v>
      </c>
    </row>
    <row r="785" spans="2:51" s="13" customFormat="1">
      <c r="B785" s="189"/>
      <c r="D785" s="177" t="s">
        <v>192</v>
      </c>
      <c r="E785" s="190" t="s">
        <v>22</v>
      </c>
      <c r="F785" s="191" t="s">
        <v>637</v>
      </c>
      <c r="H785" s="192">
        <v>16.37</v>
      </c>
      <c r="I785" s="193"/>
      <c r="L785" s="189"/>
      <c r="M785" s="194"/>
      <c r="T785" s="195"/>
      <c r="AT785" s="190" t="s">
        <v>192</v>
      </c>
      <c r="AU785" s="190" t="s">
        <v>90</v>
      </c>
      <c r="AV785" s="13" t="s">
        <v>90</v>
      </c>
      <c r="AW785" s="13" t="s">
        <v>42</v>
      </c>
      <c r="AX785" s="13" t="s">
        <v>79</v>
      </c>
      <c r="AY785" s="190" t="s">
        <v>142</v>
      </c>
    </row>
    <row r="786" spans="2:51" s="13" customFormat="1">
      <c r="B786" s="189"/>
      <c r="D786" s="177" t="s">
        <v>192</v>
      </c>
      <c r="E786" s="190" t="s">
        <v>22</v>
      </c>
      <c r="F786" s="191" t="s">
        <v>638</v>
      </c>
      <c r="H786" s="192">
        <v>4.21</v>
      </c>
      <c r="I786" s="193"/>
      <c r="L786" s="189"/>
      <c r="M786" s="194"/>
      <c r="T786" s="195"/>
      <c r="AT786" s="190" t="s">
        <v>192</v>
      </c>
      <c r="AU786" s="190" t="s">
        <v>90</v>
      </c>
      <c r="AV786" s="13" t="s">
        <v>90</v>
      </c>
      <c r="AW786" s="13" t="s">
        <v>42</v>
      </c>
      <c r="AX786" s="13" t="s">
        <v>79</v>
      </c>
      <c r="AY786" s="190" t="s">
        <v>142</v>
      </c>
    </row>
    <row r="787" spans="2:51" s="13" customFormat="1">
      <c r="B787" s="189"/>
      <c r="D787" s="177" t="s">
        <v>192</v>
      </c>
      <c r="E787" s="190" t="s">
        <v>22</v>
      </c>
      <c r="F787" s="191" t="s">
        <v>639</v>
      </c>
      <c r="H787" s="192">
        <v>3.15</v>
      </c>
      <c r="I787" s="193"/>
      <c r="L787" s="189"/>
      <c r="M787" s="194"/>
      <c r="T787" s="195"/>
      <c r="AT787" s="190" t="s">
        <v>192</v>
      </c>
      <c r="AU787" s="190" t="s">
        <v>90</v>
      </c>
      <c r="AV787" s="13" t="s">
        <v>90</v>
      </c>
      <c r="AW787" s="13" t="s">
        <v>42</v>
      </c>
      <c r="AX787" s="13" t="s">
        <v>79</v>
      </c>
      <c r="AY787" s="190" t="s">
        <v>142</v>
      </c>
    </row>
    <row r="788" spans="2:51" s="13" customFormat="1">
      <c r="B788" s="189"/>
      <c r="D788" s="177" t="s">
        <v>192</v>
      </c>
      <c r="E788" s="190" t="s">
        <v>22</v>
      </c>
      <c r="F788" s="191" t="s">
        <v>640</v>
      </c>
      <c r="H788" s="192">
        <v>5.67</v>
      </c>
      <c r="I788" s="193"/>
      <c r="L788" s="189"/>
      <c r="M788" s="194"/>
      <c r="T788" s="195"/>
      <c r="AT788" s="190" t="s">
        <v>192</v>
      </c>
      <c r="AU788" s="190" t="s">
        <v>90</v>
      </c>
      <c r="AV788" s="13" t="s">
        <v>90</v>
      </c>
      <c r="AW788" s="13" t="s">
        <v>42</v>
      </c>
      <c r="AX788" s="13" t="s">
        <v>79</v>
      </c>
      <c r="AY788" s="190" t="s">
        <v>142</v>
      </c>
    </row>
    <row r="789" spans="2:51" s="14" customFormat="1">
      <c r="B789" s="196"/>
      <c r="D789" s="177" t="s">
        <v>192</v>
      </c>
      <c r="E789" s="197" t="s">
        <v>22</v>
      </c>
      <c r="F789" s="198" t="s">
        <v>198</v>
      </c>
      <c r="H789" s="199">
        <v>88.52</v>
      </c>
      <c r="I789" s="200"/>
      <c r="L789" s="196"/>
      <c r="M789" s="201"/>
      <c r="T789" s="202"/>
      <c r="AT789" s="197" t="s">
        <v>192</v>
      </c>
      <c r="AU789" s="197" t="s">
        <v>90</v>
      </c>
      <c r="AV789" s="14" t="s">
        <v>104</v>
      </c>
      <c r="AW789" s="14" t="s">
        <v>42</v>
      </c>
      <c r="AX789" s="14" t="s">
        <v>79</v>
      </c>
      <c r="AY789" s="197" t="s">
        <v>142</v>
      </c>
    </row>
    <row r="790" spans="2:51" s="12" customFormat="1">
      <c r="B790" s="183"/>
      <c r="D790" s="177" t="s">
        <v>192</v>
      </c>
      <c r="E790" s="184" t="s">
        <v>22</v>
      </c>
      <c r="F790" s="185" t="s">
        <v>200</v>
      </c>
      <c r="H790" s="184" t="s">
        <v>22</v>
      </c>
      <c r="I790" s="186"/>
      <c r="L790" s="183"/>
      <c r="M790" s="187"/>
      <c r="T790" s="188"/>
      <c r="AT790" s="184" t="s">
        <v>192</v>
      </c>
      <c r="AU790" s="184" t="s">
        <v>90</v>
      </c>
      <c r="AV790" s="12" t="s">
        <v>24</v>
      </c>
      <c r="AW790" s="12" t="s">
        <v>42</v>
      </c>
      <c r="AX790" s="12" t="s">
        <v>79</v>
      </c>
      <c r="AY790" s="184" t="s">
        <v>142</v>
      </c>
    </row>
    <row r="791" spans="2:51" s="13" customFormat="1">
      <c r="B791" s="189"/>
      <c r="D791" s="177" t="s">
        <v>192</v>
      </c>
      <c r="E791" s="190" t="s">
        <v>22</v>
      </c>
      <c r="F791" s="191" t="s">
        <v>641</v>
      </c>
      <c r="H791" s="192">
        <v>15.14</v>
      </c>
      <c r="I791" s="193"/>
      <c r="L791" s="189"/>
      <c r="M791" s="194"/>
      <c r="T791" s="195"/>
      <c r="AT791" s="190" t="s">
        <v>192</v>
      </c>
      <c r="AU791" s="190" t="s">
        <v>90</v>
      </c>
      <c r="AV791" s="13" t="s">
        <v>90</v>
      </c>
      <c r="AW791" s="13" t="s">
        <v>42</v>
      </c>
      <c r="AX791" s="13" t="s">
        <v>79</v>
      </c>
      <c r="AY791" s="190" t="s">
        <v>142</v>
      </c>
    </row>
    <row r="792" spans="2:51" s="13" customFormat="1">
      <c r="B792" s="189"/>
      <c r="D792" s="177" t="s">
        <v>192</v>
      </c>
      <c r="E792" s="190" t="s">
        <v>22</v>
      </c>
      <c r="F792" s="191" t="s">
        <v>642</v>
      </c>
      <c r="H792" s="192">
        <v>1.3</v>
      </c>
      <c r="I792" s="193"/>
      <c r="L792" s="189"/>
      <c r="M792" s="194"/>
      <c r="T792" s="195"/>
      <c r="AT792" s="190" t="s">
        <v>192</v>
      </c>
      <c r="AU792" s="190" t="s">
        <v>90</v>
      </c>
      <c r="AV792" s="13" t="s">
        <v>90</v>
      </c>
      <c r="AW792" s="13" t="s">
        <v>42</v>
      </c>
      <c r="AX792" s="13" t="s">
        <v>79</v>
      </c>
      <c r="AY792" s="190" t="s">
        <v>142</v>
      </c>
    </row>
    <row r="793" spans="2:51" s="13" customFormat="1">
      <c r="B793" s="189"/>
      <c r="D793" s="177" t="s">
        <v>192</v>
      </c>
      <c r="E793" s="190" t="s">
        <v>22</v>
      </c>
      <c r="F793" s="191" t="s">
        <v>643</v>
      </c>
      <c r="H793" s="192">
        <v>5.49</v>
      </c>
      <c r="I793" s="193"/>
      <c r="L793" s="189"/>
      <c r="M793" s="194"/>
      <c r="T793" s="195"/>
      <c r="AT793" s="190" t="s">
        <v>192</v>
      </c>
      <c r="AU793" s="190" t="s">
        <v>90</v>
      </c>
      <c r="AV793" s="13" t="s">
        <v>90</v>
      </c>
      <c r="AW793" s="13" t="s">
        <v>42</v>
      </c>
      <c r="AX793" s="13" t="s">
        <v>79</v>
      </c>
      <c r="AY793" s="190" t="s">
        <v>142</v>
      </c>
    </row>
    <row r="794" spans="2:51" s="13" customFormat="1">
      <c r="B794" s="189"/>
      <c r="D794" s="177" t="s">
        <v>192</v>
      </c>
      <c r="E794" s="190" t="s">
        <v>22</v>
      </c>
      <c r="F794" s="191" t="s">
        <v>644</v>
      </c>
      <c r="H794" s="192">
        <v>4.3</v>
      </c>
      <c r="I794" s="193"/>
      <c r="L794" s="189"/>
      <c r="M794" s="194"/>
      <c r="T794" s="195"/>
      <c r="AT794" s="190" t="s">
        <v>192</v>
      </c>
      <c r="AU794" s="190" t="s">
        <v>90</v>
      </c>
      <c r="AV794" s="13" t="s">
        <v>90</v>
      </c>
      <c r="AW794" s="13" t="s">
        <v>42</v>
      </c>
      <c r="AX794" s="13" t="s">
        <v>79</v>
      </c>
      <c r="AY794" s="190" t="s">
        <v>142</v>
      </c>
    </row>
    <row r="795" spans="2:51" s="13" customFormat="1">
      <c r="B795" s="189"/>
      <c r="D795" s="177" t="s">
        <v>192</v>
      </c>
      <c r="E795" s="190" t="s">
        <v>22</v>
      </c>
      <c r="F795" s="191" t="s">
        <v>645</v>
      </c>
      <c r="H795" s="192">
        <v>3.57</v>
      </c>
      <c r="I795" s="193"/>
      <c r="L795" s="189"/>
      <c r="M795" s="194"/>
      <c r="T795" s="195"/>
      <c r="AT795" s="190" t="s">
        <v>192</v>
      </c>
      <c r="AU795" s="190" t="s">
        <v>90</v>
      </c>
      <c r="AV795" s="13" t="s">
        <v>90</v>
      </c>
      <c r="AW795" s="13" t="s">
        <v>42</v>
      </c>
      <c r="AX795" s="13" t="s">
        <v>79</v>
      </c>
      <c r="AY795" s="190" t="s">
        <v>142</v>
      </c>
    </row>
    <row r="796" spans="2:51" s="13" customFormat="1">
      <c r="B796" s="189"/>
      <c r="D796" s="177" t="s">
        <v>192</v>
      </c>
      <c r="E796" s="190" t="s">
        <v>22</v>
      </c>
      <c r="F796" s="191" t="s">
        <v>646</v>
      </c>
      <c r="H796" s="192">
        <v>16.5</v>
      </c>
      <c r="I796" s="193"/>
      <c r="L796" s="189"/>
      <c r="M796" s="194"/>
      <c r="T796" s="195"/>
      <c r="AT796" s="190" t="s">
        <v>192</v>
      </c>
      <c r="AU796" s="190" t="s">
        <v>90</v>
      </c>
      <c r="AV796" s="13" t="s">
        <v>90</v>
      </c>
      <c r="AW796" s="13" t="s">
        <v>42</v>
      </c>
      <c r="AX796" s="13" t="s">
        <v>79</v>
      </c>
      <c r="AY796" s="190" t="s">
        <v>142</v>
      </c>
    </row>
    <row r="797" spans="2:51" s="13" customFormat="1">
      <c r="B797" s="189"/>
      <c r="D797" s="177" t="s">
        <v>192</v>
      </c>
      <c r="E797" s="190" t="s">
        <v>22</v>
      </c>
      <c r="F797" s="191" t="s">
        <v>647</v>
      </c>
      <c r="H797" s="192">
        <v>13.72</v>
      </c>
      <c r="I797" s="193"/>
      <c r="L797" s="189"/>
      <c r="M797" s="194"/>
      <c r="T797" s="195"/>
      <c r="AT797" s="190" t="s">
        <v>192</v>
      </c>
      <c r="AU797" s="190" t="s">
        <v>90</v>
      </c>
      <c r="AV797" s="13" t="s">
        <v>90</v>
      </c>
      <c r="AW797" s="13" t="s">
        <v>42</v>
      </c>
      <c r="AX797" s="13" t="s">
        <v>79</v>
      </c>
      <c r="AY797" s="190" t="s">
        <v>142</v>
      </c>
    </row>
    <row r="798" spans="2:51" s="13" customFormat="1">
      <c r="B798" s="189"/>
      <c r="D798" s="177" t="s">
        <v>192</v>
      </c>
      <c r="E798" s="190" t="s">
        <v>22</v>
      </c>
      <c r="F798" s="191" t="s">
        <v>648</v>
      </c>
      <c r="H798" s="192">
        <v>16.43</v>
      </c>
      <c r="I798" s="193"/>
      <c r="L798" s="189"/>
      <c r="M798" s="194"/>
      <c r="T798" s="195"/>
      <c r="AT798" s="190" t="s">
        <v>192</v>
      </c>
      <c r="AU798" s="190" t="s">
        <v>90</v>
      </c>
      <c r="AV798" s="13" t="s">
        <v>90</v>
      </c>
      <c r="AW798" s="13" t="s">
        <v>42</v>
      </c>
      <c r="AX798" s="13" t="s">
        <v>79</v>
      </c>
      <c r="AY798" s="190" t="s">
        <v>142</v>
      </c>
    </row>
    <row r="799" spans="2:51" s="13" customFormat="1">
      <c r="B799" s="189"/>
      <c r="D799" s="177" t="s">
        <v>192</v>
      </c>
      <c r="E799" s="190" t="s">
        <v>22</v>
      </c>
      <c r="F799" s="191" t="s">
        <v>649</v>
      </c>
      <c r="H799" s="192">
        <v>4.45</v>
      </c>
      <c r="I799" s="193"/>
      <c r="L799" s="189"/>
      <c r="M799" s="194"/>
      <c r="T799" s="195"/>
      <c r="AT799" s="190" t="s">
        <v>192</v>
      </c>
      <c r="AU799" s="190" t="s">
        <v>90</v>
      </c>
      <c r="AV799" s="13" t="s">
        <v>90</v>
      </c>
      <c r="AW799" s="13" t="s">
        <v>42</v>
      </c>
      <c r="AX799" s="13" t="s">
        <v>79</v>
      </c>
      <c r="AY799" s="190" t="s">
        <v>142</v>
      </c>
    </row>
    <row r="800" spans="2:51" s="13" customFormat="1">
      <c r="B800" s="189"/>
      <c r="D800" s="177" t="s">
        <v>192</v>
      </c>
      <c r="E800" s="190" t="s">
        <v>22</v>
      </c>
      <c r="F800" s="191" t="s">
        <v>650</v>
      </c>
      <c r="H800" s="192">
        <v>3.55</v>
      </c>
      <c r="I800" s="193"/>
      <c r="L800" s="189"/>
      <c r="M800" s="194"/>
      <c r="T800" s="195"/>
      <c r="AT800" s="190" t="s">
        <v>192</v>
      </c>
      <c r="AU800" s="190" t="s">
        <v>90</v>
      </c>
      <c r="AV800" s="13" t="s">
        <v>90</v>
      </c>
      <c r="AW800" s="13" t="s">
        <v>42</v>
      </c>
      <c r="AX800" s="13" t="s">
        <v>79</v>
      </c>
      <c r="AY800" s="190" t="s">
        <v>142</v>
      </c>
    </row>
    <row r="801" spans="2:65" s="13" customFormat="1">
      <c r="B801" s="189"/>
      <c r="D801" s="177" t="s">
        <v>192</v>
      </c>
      <c r="E801" s="190" t="s">
        <v>22</v>
      </c>
      <c r="F801" s="191" t="s">
        <v>651</v>
      </c>
      <c r="H801" s="192">
        <v>5.6</v>
      </c>
      <c r="I801" s="193"/>
      <c r="L801" s="189"/>
      <c r="M801" s="194"/>
      <c r="T801" s="195"/>
      <c r="AT801" s="190" t="s">
        <v>192</v>
      </c>
      <c r="AU801" s="190" t="s">
        <v>90</v>
      </c>
      <c r="AV801" s="13" t="s">
        <v>90</v>
      </c>
      <c r="AW801" s="13" t="s">
        <v>42</v>
      </c>
      <c r="AX801" s="13" t="s">
        <v>79</v>
      </c>
      <c r="AY801" s="190" t="s">
        <v>142</v>
      </c>
    </row>
    <row r="802" spans="2:65" s="14" customFormat="1">
      <c r="B802" s="196"/>
      <c r="D802" s="177" t="s">
        <v>192</v>
      </c>
      <c r="E802" s="197" t="s">
        <v>22</v>
      </c>
      <c r="F802" s="198" t="s">
        <v>198</v>
      </c>
      <c r="H802" s="199">
        <v>90.05</v>
      </c>
      <c r="I802" s="200"/>
      <c r="L802" s="196"/>
      <c r="M802" s="201"/>
      <c r="T802" s="202"/>
      <c r="AT802" s="197" t="s">
        <v>192</v>
      </c>
      <c r="AU802" s="197" t="s">
        <v>90</v>
      </c>
      <c r="AV802" s="14" t="s">
        <v>104</v>
      </c>
      <c r="AW802" s="14" t="s">
        <v>42</v>
      </c>
      <c r="AX802" s="14" t="s">
        <v>79</v>
      </c>
      <c r="AY802" s="197" t="s">
        <v>142</v>
      </c>
    </row>
    <row r="803" spans="2:65" s="12" customFormat="1">
      <c r="B803" s="183"/>
      <c r="D803" s="177" t="s">
        <v>192</v>
      </c>
      <c r="E803" s="184" t="s">
        <v>22</v>
      </c>
      <c r="F803" s="185" t="s">
        <v>201</v>
      </c>
      <c r="H803" s="184" t="s">
        <v>22</v>
      </c>
      <c r="I803" s="186"/>
      <c r="L803" s="183"/>
      <c r="M803" s="187"/>
      <c r="T803" s="188"/>
      <c r="AT803" s="184" t="s">
        <v>192</v>
      </c>
      <c r="AU803" s="184" t="s">
        <v>90</v>
      </c>
      <c r="AV803" s="12" t="s">
        <v>24</v>
      </c>
      <c r="AW803" s="12" t="s">
        <v>42</v>
      </c>
      <c r="AX803" s="12" t="s">
        <v>79</v>
      </c>
      <c r="AY803" s="184" t="s">
        <v>142</v>
      </c>
    </row>
    <row r="804" spans="2:65" s="13" customFormat="1">
      <c r="B804" s="189"/>
      <c r="D804" s="177" t="s">
        <v>192</v>
      </c>
      <c r="E804" s="190" t="s">
        <v>22</v>
      </c>
      <c r="F804" s="191" t="s">
        <v>652</v>
      </c>
      <c r="H804" s="192">
        <v>9.8000000000000007</v>
      </c>
      <c r="I804" s="193"/>
      <c r="L804" s="189"/>
      <c r="M804" s="194"/>
      <c r="T804" s="195"/>
      <c r="AT804" s="190" t="s">
        <v>192</v>
      </c>
      <c r="AU804" s="190" t="s">
        <v>90</v>
      </c>
      <c r="AV804" s="13" t="s">
        <v>90</v>
      </c>
      <c r="AW804" s="13" t="s">
        <v>42</v>
      </c>
      <c r="AX804" s="13" t="s">
        <v>79</v>
      </c>
      <c r="AY804" s="190" t="s">
        <v>142</v>
      </c>
    </row>
    <row r="805" spans="2:65" s="13" customFormat="1">
      <c r="B805" s="189"/>
      <c r="D805" s="177" t="s">
        <v>192</v>
      </c>
      <c r="E805" s="190" t="s">
        <v>22</v>
      </c>
      <c r="F805" s="191" t="s">
        <v>653</v>
      </c>
      <c r="H805" s="192">
        <v>1.31</v>
      </c>
      <c r="I805" s="193"/>
      <c r="L805" s="189"/>
      <c r="M805" s="194"/>
      <c r="T805" s="195"/>
      <c r="AT805" s="190" t="s">
        <v>192</v>
      </c>
      <c r="AU805" s="190" t="s">
        <v>90</v>
      </c>
      <c r="AV805" s="13" t="s">
        <v>90</v>
      </c>
      <c r="AW805" s="13" t="s">
        <v>42</v>
      </c>
      <c r="AX805" s="13" t="s">
        <v>79</v>
      </c>
      <c r="AY805" s="190" t="s">
        <v>142</v>
      </c>
    </row>
    <row r="806" spans="2:65" s="13" customFormat="1">
      <c r="B806" s="189"/>
      <c r="D806" s="177" t="s">
        <v>192</v>
      </c>
      <c r="E806" s="190" t="s">
        <v>22</v>
      </c>
      <c r="F806" s="191" t="s">
        <v>654</v>
      </c>
      <c r="H806" s="192">
        <v>4.96</v>
      </c>
      <c r="I806" s="193"/>
      <c r="L806" s="189"/>
      <c r="M806" s="194"/>
      <c r="T806" s="195"/>
      <c r="AT806" s="190" t="s">
        <v>192</v>
      </c>
      <c r="AU806" s="190" t="s">
        <v>90</v>
      </c>
      <c r="AV806" s="13" t="s">
        <v>90</v>
      </c>
      <c r="AW806" s="13" t="s">
        <v>42</v>
      </c>
      <c r="AX806" s="13" t="s">
        <v>79</v>
      </c>
      <c r="AY806" s="190" t="s">
        <v>142</v>
      </c>
    </row>
    <row r="807" spans="2:65" s="13" customFormat="1">
      <c r="B807" s="189"/>
      <c r="D807" s="177" t="s">
        <v>192</v>
      </c>
      <c r="E807" s="190" t="s">
        <v>22</v>
      </c>
      <c r="F807" s="191" t="s">
        <v>655</v>
      </c>
      <c r="H807" s="192">
        <v>8.41</v>
      </c>
      <c r="I807" s="193"/>
      <c r="L807" s="189"/>
      <c r="M807" s="194"/>
      <c r="T807" s="195"/>
      <c r="AT807" s="190" t="s">
        <v>192</v>
      </c>
      <c r="AU807" s="190" t="s">
        <v>90</v>
      </c>
      <c r="AV807" s="13" t="s">
        <v>90</v>
      </c>
      <c r="AW807" s="13" t="s">
        <v>42</v>
      </c>
      <c r="AX807" s="13" t="s">
        <v>79</v>
      </c>
      <c r="AY807" s="190" t="s">
        <v>142</v>
      </c>
    </row>
    <row r="808" spans="2:65" s="13" customFormat="1">
      <c r="B808" s="189"/>
      <c r="D808" s="177" t="s">
        <v>192</v>
      </c>
      <c r="E808" s="190" t="s">
        <v>22</v>
      </c>
      <c r="F808" s="191" t="s">
        <v>656</v>
      </c>
      <c r="H808" s="192">
        <v>5.01</v>
      </c>
      <c r="I808" s="193"/>
      <c r="L808" s="189"/>
      <c r="M808" s="194"/>
      <c r="T808" s="195"/>
      <c r="AT808" s="190" t="s">
        <v>192</v>
      </c>
      <c r="AU808" s="190" t="s">
        <v>90</v>
      </c>
      <c r="AV808" s="13" t="s">
        <v>90</v>
      </c>
      <c r="AW808" s="13" t="s">
        <v>42</v>
      </c>
      <c r="AX808" s="13" t="s">
        <v>79</v>
      </c>
      <c r="AY808" s="190" t="s">
        <v>142</v>
      </c>
    </row>
    <row r="809" spans="2:65" s="13" customFormat="1">
      <c r="B809" s="189"/>
      <c r="D809" s="177" t="s">
        <v>192</v>
      </c>
      <c r="E809" s="190" t="s">
        <v>22</v>
      </c>
      <c r="F809" s="191" t="s">
        <v>657</v>
      </c>
      <c r="H809" s="192">
        <v>16.45</v>
      </c>
      <c r="I809" s="193"/>
      <c r="L809" s="189"/>
      <c r="M809" s="194"/>
      <c r="T809" s="195"/>
      <c r="AT809" s="190" t="s">
        <v>192</v>
      </c>
      <c r="AU809" s="190" t="s">
        <v>90</v>
      </c>
      <c r="AV809" s="13" t="s">
        <v>90</v>
      </c>
      <c r="AW809" s="13" t="s">
        <v>42</v>
      </c>
      <c r="AX809" s="13" t="s">
        <v>79</v>
      </c>
      <c r="AY809" s="190" t="s">
        <v>142</v>
      </c>
    </row>
    <row r="810" spans="2:65" s="13" customFormat="1">
      <c r="B810" s="189"/>
      <c r="D810" s="177" t="s">
        <v>192</v>
      </c>
      <c r="E810" s="190" t="s">
        <v>22</v>
      </c>
      <c r="F810" s="191" t="s">
        <v>658</v>
      </c>
      <c r="H810" s="192">
        <v>14</v>
      </c>
      <c r="I810" s="193"/>
      <c r="L810" s="189"/>
      <c r="M810" s="194"/>
      <c r="T810" s="195"/>
      <c r="AT810" s="190" t="s">
        <v>192</v>
      </c>
      <c r="AU810" s="190" t="s">
        <v>90</v>
      </c>
      <c r="AV810" s="13" t="s">
        <v>90</v>
      </c>
      <c r="AW810" s="13" t="s">
        <v>42</v>
      </c>
      <c r="AX810" s="13" t="s">
        <v>79</v>
      </c>
      <c r="AY810" s="190" t="s">
        <v>142</v>
      </c>
    </row>
    <row r="811" spans="2:65" s="13" customFormat="1">
      <c r="B811" s="189"/>
      <c r="D811" s="177" t="s">
        <v>192</v>
      </c>
      <c r="E811" s="190" t="s">
        <v>22</v>
      </c>
      <c r="F811" s="191" t="s">
        <v>659</v>
      </c>
      <c r="H811" s="192">
        <v>16.36</v>
      </c>
      <c r="I811" s="193"/>
      <c r="L811" s="189"/>
      <c r="M811" s="194"/>
      <c r="T811" s="195"/>
      <c r="AT811" s="190" t="s">
        <v>192</v>
      </c>
      <c r="AU811" s="190" t="s">
        <v>90</v>
      </c>
      <c r="AV811" s="13" t="s">
        <v>90</v>
      </c>
      <c r="AW811" s="13" t="s">
        <v>42</v>
      </c>
      <c r="AX811" s="13" t="s">
        <v>79</v>
      </c>
      <c r="AY811" s="190" t="s">
        <v>142</v>
      </c>
    </row>
    <row r="812" spans="2:65" s="13" customFormat="1">
      <c r="B812" s="189"/>
      <c r="D812" s="177" t="s">
        <v>192</v>
      </c>
      <c r="E812" s="190" t="s">
        <v>22</v>
      </c>
      <c r="F812" s="191" t="s">
        <v>660</v>
      </c>
      <c r="H812" s="192">
        <v>14.06</v>
      </c>
      <c r="I812" s="193"/>
      <c r="L812" s="189"/>
      <c r="M812" s="194"/>
      <c r="T812" s="195"/>
      <c r="AT812" s="190" t="s">
        <v>192</v>
      </c>
      <c r="AU812" s="190" t="s">
        <v>90</v>
      </c>
      <c r="AV812" s="13" t="s">
        <v>90</v>
      </c>
      <c r="AW812" s="13" t="s">
        <v>42</v>
      </c>
      <c r="AX812" s="13" t="s">
        <v>79</v>
      </c>
      <c r="AY812" s="190" t="s">
        <v>142</v>
      </c>
    </row>
    <row r="813" spans="2:65" s="14" customFormat="1">
      <c r="B813" s="196"/>
      <c r="D813" s="177" t="s">
        <v>192</v>
      </c>
      <c r="E813" s="197" t="s">
        <v>22</v>
      </c>
      <c r="F813" s="198" t="s">
        <v>198</v>
      </c>
      <c r="H813" s="199">
        <v>90.36</v>
      </c>
      <c r="I813" s="200"/>
      <c r="L813" s="196"/>
      <c r="M813" s="201"/>
      <c r="T813" s="202"/>
      <c r="AT813" s="197" t="s">
        <v>192</v>
      </c>
      <c r="AU813" s="197" t="s">
        <v>90</v>
      </c>
      <c r="AV813" s="14" t="s">
        <v>104</v>
      </c>
      <c r="AW813" s="14" t="s">
        <v>42</v>
      </c>
      <c r="AX813" s="14" t="s">
        <v>79</v>
      </c>
      <c r="AY813" s="197" t="s">
        <v>142</v>
      </c>
    </row>
    <row r="814" spans="2:65" s="15" customFormat="1">
      <c r="B814" s="203"/>
      <c r="D814" s="177" t="s">
        <v>192</v>
      </c>
      <c r="E814" s="204" t="s">
        <v>22</v>
      </c>
      <c r="F814" s="205" t="s">
        <v>202</v>
      </c>
      <c r="H814" s="206">
        <v>423.18</v>
      </c>
      <c r="I814" s="207"/>
      <c r="L814" s="203"/>
      <c r="M814" s="208"/>
      <c r="T814" s="209"/>
      <c r="AT814" s="204" t="s">
        <v>192</v>
      </c>
      <c r="AU814" s="204" t="s">
        <v>90</v>
      </c>
      <c r="AV814" s="15" t="s">
        <v>188</v>
      </c>
      <c r="AW814" s="15" t="s">
        <v>42</v>
      </c>
      <c r="AX814" s="15" t="s">
        <v>24</v>
      </c>
      <c r="AY814" s="204" t="s">
        <v>142</v>
      </c>
    </row>
    <row r="815" spans="2:65" s="1" customFormat="1" ht="38.25" customHeight="1">
      <c r="B815" s="40"/>
      <c r="C815" s="165" t="s">
        <v>666</v>
      </c>
      <c r="D815" s="165" t="s">
        <v>145</v>
      </c>
      <c r="E815" s="166" t="s">
        <v>667</v>
      </c>
      <c r="F815" s="167" t="s">
        <v>668</v>
      </c>
      <c r="G815" s="168" t="s">
        <v>187</v>
      </c>
      <c r="H815" s="169">
        <v>1</v>
      </c>
      <c r="I815" s="170">
        <v>1590</v>
      </c>
      <c r="J815" s="171">
        <f>ROUND(I815*H815,2)</f>
        <v>1590</v>
      </c>
      <c r="K815" s="167" t="s">
        <v>149</v>
      </c>
      <c r="L815" s="40"/>
      <c r="M815" s="172" t="s">
        <v>22</v>
      </c>
      <c r="N815" s="173" t="s">
        <v>51</v>
      </c>
      <c r="P815" s="174">
        <f>O815*H815</f>
        <v>0</v>
      </c>
      <c r="Q815" s="174">
        <v>9.3600000000000003E-3</v>
      </c>
      <c r="R815" s="174">
        <f>Q815*H815</f>
        <v>9.3600000000000003E-3</v>
      </c>
      <c r="S815" s="174">
        <v>0</v>
      </c>
      <c r="T815" s="175">
        <f>S815*H815</f>
        <v>0</v>
      </c>
      <c r="AR815" s="24" t="s">
        <v>188</v>
      </c>
      <c r="AT815" s="24" t="s">
        <v>145</v>
      </c>
      <c r="AU815" s="24" t="s">
        <v>90</v>
      </c>
      <c r="AY815" s="24" t="s">
        <v>142</v>
      </c>
      <c r="BE815" s="176">
        <f>IF(N815="základní",J815,0)</f>
        <v>0</v>
      </c>
      <c r="BF815" s="176">
        <f>IF(N815="snížená",J815,0)</f>
        <v>1590</v>
      </c>
      <c r="BG815" s="176">
        <f>IF(N815="zákl. přenesená",J815,0)</f>
        <v>0</v>
      </c>
      <c r="BH815" s="176">
        <f>IF(N815="sníž. přenesená",J815,0)</f>
        <v>0</v>
      </c>
      <c r="BI815" s="176">
        <f>IF(N815="nulová",J815,0)</f>
        <v>0</v>
      </c>
      <c r="BJ815" s="24" t="s">
        <v>90</v>
      </c>
      <c r="BK815" s="176">
        <f>ROUND(I815*H815,2)</f>
        <v>1590</v>
      </c>
      <c r="BL815" s="24" t="s">
        <v>188</v>
      </c>
      <c r="BM815" s="24" t="s">
        <v>669</v>
      </c>
    </row>
    <row r="816" spans="2:65" s="1" customFormat="1" ht="66.5">
      <c r="B816" s="40"/>
      <c r="D816" s="177" t="s">
        <v>190</v>
      </c>
      <c r="F816" s="178" t="s">
        <v>670</v>
      </c>
      <c r="I816" s="106"/>
      <c r="L816" s="40"/>
      <c r="M816" s="182"/>
      <c r="T816" s="65"/>
      <c r="AT816" s="24" t="s">
        <v>190</v>
      </c>
      <c r="AU816" s="24" t="s">
        <v>90</v>
      </c>
    </row>
    <row r="817" spans="2:65" s="12" customFormat="1">
      <c r="B817" s="183"/>
      <c r="D817" s="177" t="s">
        <v>192</v>
      </c>
      <c r="E817" s="184" t="s">
        <v>22</v>
      </c>
      <c r="F817" s="185" t="s">
        <v>193</v>
      </c>
      <c r="H817" s="184" t="s">
        <v>22</v>
      </c>
      <c r="I817" s="186"/>
      <c r="L817" s="183"/>
      <c r="M817" s="187"/>
      <c r="T817" s="188"/>
      <c r="AT817" s="184" t="s">
        <v>192</v>
      </c>
      <c r="AU817" s="184" t="s">
        <v>90</v>
      </c>
      <c r="AV817" s="12" t="s">
        <v>24</v>
      </c>
      <c r="AW817" s="12" t="s">
        <v>42</v>
      </c>
      <c r="AX817" s="12" t="s">
        <v>79</v>
      </c>
      <c r="AY817" s="184" t="s">
        <v>142</v>
      </c>
    </row>
    <row r="818" spans="2:65" s="13" customFormat="1">
      <c r="B818" s="189"/>
      <c r="D818" s="177" t="s">
        <v>192</v>
      </c>
      <c r="E818" s="190" t="s">
        <v>22</v>
      </c>
      <c r="F818" s="191" t="s">
        <v>671</v>
      </c>
      <c r="H818" s="192">
        <v>1</v>
      </c>
      <c r="I818" s="193"/>
      <c r="L818" s="189"/>
      <c r="M818" s="194"/>
      <c r="T818" s="195"/>
      <c r="AT818" s="190" t="s">
        <v>192</v>
      </c>
      <c r="AU818" s="190" t="s">
        <v>90</v>
      </c>
      <c r="AV818" s="13" t="s">
        <v>90</v>
      </c>
      <c r="AW818" s="13" t="s">
        <v>42</v>
      </c>
      <c r="AX818" s="13" t="s">
        <v>79</v>
      </c>
      <c r="AY818" s="190" t="s">
        <v>142</v>
      </c>
    </row>
    <row r="819" spans="2:65" s="14" customFormat="1">
      <c r="B819" s="196"/>
      <c r="D819" s="177" t="s">
        <v>192</v>
      </c>
      <c r="E819" s="197" t="s">
        <v>22</v>
      </c>
      <c r="F819" s="198" t="s">
        <v>198</v>
      </c>
      <c r="H819" s="199">
        <v>1</v>
      </c>
      <c r="I819" s="200"/>
      <c r="L819" s="196"/>
      <c r="M819" s="201"/>
      <c r="T819" s="202"/>
      <c r="AT819" s="197" t="s">
        <v>192</v>
      </c>
      <c r="AU819" s="197" t="s">
        <v>90</v>
      </c>
      <c r="AV819" s="14" t="s">
        <v>104</v>
      </c>
      <c r="AW819" s="14" t="s">
        <v>42</v>
      </c>
      <c r="AX819" s="14" t="s">
        <v>79</v>
      </c>
      <c r="AY819" s="197" t="s">
        <v>142</v>
      </c>
    </row>
    <row r="820" spans="2:65" s="15" customFormat="1">
      <c r="B820" s="203"/>
      <c r="D820" s="177" t="s">
        <v>192</v>
      </c>
      <c r="E820" s="204" t="s">
        <v>22</v>
      </c>
      <c r="F820" s="205" t="s">
        <v>202</v>
      </c>
      <c r="H820" s="206">
        <v>1</v>
      </c>
      <c r="I820" s="207"/>
      <c r="L820" s="203"/>
      <c r="M820" s="208"/>
      <c r="T820" s="209"/>
      <c r="AT820" s="204" t="s">
        <v>192</v>
      </c>
      <c r="AU820" s="204" t="s">
        <v>90</v>
      </c>
      <c r="AV820" s="15" t="s">
        <v>188</v>
      </c>
      <c r="AW820" s="15" t="s">
        <v>42</v>
      </c>
      <c r="AX820" s="15" t="s">
        <v>24</v>
      </c>
      <c r="AY820" s="204" t="s">
        <v>142</v>
      </c>
    </row>
    <row r="821" spans="2:65" s="1" customFormat="1" ht="16.5" customHeight="1">
      <c r="B821" s="40"/>
      <c r="C821" s="210" t="s">
        <v>672</v>
      </c>
      <c r="D821" s="210" t="s">
        <v>323</v>
      </c>
      <c r="E821" s="211" t="s">
        <v>673</v>
      </c>
      <c r="F821" s="212" t="s">
        <v>674</v>
      </c>
      <c r="G821" s="213" t="s">
        <v>187</v>
      </c>
      <c r="H821" s="214">
        <v>1</v>
      </c>
      <c r="I821" s="215">
        <v>2200</v>
      </c>
      <c r="J821" s="216">
        <f>ROUND(I821*H821,2)</f>
        <v>2200</v>
      </c>
      <c r="K821" s="212" t="s">
        <v>22</v>
      </c>
      <c r="L821" s="217"/>
      <c r="M821" s="218" t="s">
        <v>22</v>
      </c>
      <c r="N821" s="219" t="s">
        <v>51</v>
      </c>
      <c r="P821" s="174">
        <f>O821*H821</f>
        <v>0</v>
      </c>
      <c r="Q821" s="174">
        <v>0</v>
      </c>
      <c r="R821" s="174">
        <f>Q821*H821</f>
        <v>0</v>
      </c>
      <c r="S821" s="174">
        <v>0</v>
      </c>
      <c r="T821" s="175">
        <f>S821*H821</f>
        <v>0</v>
      </c>
      <c r="AR821" s="24" t="s">
        <v>251</v>
      </c>
      <c r="AT821" s="24" t="s">
        <v>323</v>
      </c>
      <c r="AU821" s="24" t="s">
        <v>90</v>
      </c>
      <c r="AY821" s="24" t="s">
        <v>142</v>
      </c>
      <c r="BE821" s="176">
        <f>IF(N821="základní",J821,0)</f>
        <v>0</v>
      </c>
      <c r="BF821" s="176">
        <f>IF(N821="snížená",J821,0)</f>
        <v>2200</v>
      </c>
      <c r="BG821" s="176">
        <f>IF(N821="zákl. přenesená",J821,0)</f>
        <v>0</v>
      </c>
      <c r="BH821" s="176">
        <f>IF(N821="sníž. přenesená",J821,0)</f>
        <v>0</v>
      </c>
      <c r="BI821" s="176">
        <f>IF(N821="nulová",J821,0)</f>
        <v>0</v>
      </c>
      <c r="BJ821" s="24" t="s">
        <v>90</v>
      </c>
      <c r="BK821" s="176">
        <f>ROUND(I821*H821,2)</f>
        <v>2200</v>
      </c>
      <c r="BL821" s="24" t="s">
        <v>188</v>
      </c>
      <c r="BM821" s="24" t="s">
        <v>675</v>
      </c>
    </row>
    <row r="822" spans="2:65" s="1" customFormat="1" ht="25.5" customHeight="1">
      <c r="B822" s="40"/>
      <c r="C822" s="165" t="s">
        <v>676</v>
      </c>
      <c r="D822" s="165" t="s">
        <v>145</v>
      </c>
      <c r="E822" s="166" t="s">
        <v>677</v>
      </c>
      <c r="F822" s="167" t="s">
        <v>678</v>
      </c>
      <c r="G822" s="168" t="s">
        <v>229</v>
      </c>
      <c r="H822" s="169">
        <v>44.636000000000003</v>
      </c>
      <c r="I822" s="170">
        <v>90</v>
      </c>
      <c r="J822" s="171">
        <f>ROUND(I822*H822,2)</f>
        <v>4017.24</v>
      </c>
      <c r="K822" s="167" t="s">
        <v>149</v>
      </c>
      <c r="L822" s="40"/>
      <c r="M822" s="172" t="s">
        <v>22</v>
      </c>
      <c r="N822" s="173" t="s">
        <v>51</v>
      </c>
      <c r="P822" s="174">
        <f>O822*H822</f>
        <v>0</v>
      </c>
      <c r="Q822" s="174">
        <v>0</v>
      </c>
      <c r="R822" s="174">
        <f>Q822*H822</f>
        <v>0</v>
      </c>
      <c r="S822" s="174">
        <v>0.26100000000000001</v>
      </c>
      <c r="T822" s="175">
        <f>S822*H822</f>
        <v>11.649996000000002</v>
      </c>
      <c r="AR822" s="24" t="s">
        <v>188</v>
      </c>
      <c r="AT822" s="24" t="s">
        <v>145</v>
      </c>
      <c r="AU822" s="24" t="s">
        <v>90</v>
      </c>
      <c r="AY822" s="24" t="s">
        <v>142</v>
      </c>
      <c r="BE822" s="176">
        <f>IF(N822="základní",J822,0)</f>
        <v>0</v>
      </c>
      <c r="BF822" s="176">
        <f>IF(N822="snížená",J822,0)</f>
        <v>4017.24</v>
      </c>
      <c r="BG822" s="176">
        <f>IF(N822="zákl. přenesená",J822,0)</f>
        <v>0</v>
      </c>
      <c r="BH822" s="176">
        <f>IF(N822="sníž. přenesená",J822,0)</f>
        <v>0</v>
      </c>
      <c r="BI822" s="176">
        <f>IF(N822="nulová",J822,0)</f>
        <v>0</v>
      </c>
      <c r="BJ822" s="24" t="s">
        <v>90</v>
      </c>
      <c r="BK822" s="176">
        <f>ROUND(I822*H822,2)</f>
        <v>4017.24</v>
      </c>
      <c r="BL822" s="24" t="s">
        <v>188</v>
      </c>
      <c r="BM822" s="24" t="s">
        <v>679</v>
      </c>
    </row>
    <row r="823" spans="2:65" s="12" customFormat="1">
      <c r="B823" s="183"/>
      <c r="D823" s="177" t="s">
        <v>192</v>
      </c>
      <c r="E823" s="184" t="s">
        <v>22</v>
      </c>
      <c r="F823" s="185" t="s">
        <v>193</v>
      </c>
      <c r="H823" s="184" t="s">
        <v>22</v>
      </c>
      <c r="I823" s="186"/>
      <c r="L823" s="183"/>
      <c r="M823" s="187"/>
      <c r="T823" s="188"/>
      <c r="AT823" s="184" t="s">
        <v>192</v>
      </c>
      <c r="AU823" s="184" t="s">
        <v>90</v>
      </c>
      <c r="AV823" s="12" t="s">
        <v>24</v>
      </c>
      <c r="AW823" s="12" t="s">
        <v>42</v>
      </c>
      <c r="AX823" s="12" t="s">
        <v>79</v>
      </c>
      <c r="AY823" s="184" t="s">
        <v>142</v>
      </c>
    </row>
    <row r="824" spans="2:65" s="12" customFormat="1">
      <c r="B824" s="183"/>
      <c r="D824" s="177" t="s">
        <v>192</v>
      </c>
      <c r="E824" s="184" t="s">
        <v>22</v>
      </c>
      <c r="F824" s="185" t="s">
        <v>194</v>
      </c>
      <c r="H824" s="184" t="s">
        <v>22</v>
      </c>
      <c r="I824" s="186"/>
      <c r="L824" s="183"/>
      <c r="M824" s="187"/>
      <c r="T824" s="188"/>
      <c r="AT824" s="184" t="s">
        <v>192</v>
      </c>
      <c r="AU824" s="184" t="s">
        <v>90</v>
      </c>
      <c r="AV824" s="12" t="s">
        <v>24</v>
      </c>
      <c r="AW824" s="12" t="s">
        <v>42</v>
      </c>
      <c r="AX824" s="12" t="s">
        <v>79</v>
      </c>
      <c r="AY824" s="184" t="s">
        <v>142</v>
      </c>
    </row>
    <row r="825" spans="2:65" s="13" customFormat="1">
      <c r="B825" s="189"/>
      <c r="D825" s="177" t="s">
        <v>192</v>
      </c>
      <c r="E825" s="190" t="s">
        <v>22</v>
      </c>
      <c r="F825" s="191" t="s">
        <v>680</v>
      </c>
      <c r="H825" s="192">
        <v>10.065</v>
      </c>
      <c r="I825" s="193"/>
      <c r="L825" s="189"/>
      <c r="M825" s="194"/>
      <c r="T825" s="195"/>
      <c r="AT825" s="190" t="s">
        <v>192</v>
      </c>
      <c r="AU825" s="190" t="s">
        <v>90</v>
      </c>
      <c r="AV825" s="13" t="s">
        <v>90</v>
      </c>
      <c r="AW825" s="13" t="s">
        <v>42</v>
      </c>
      <c r="AX825" s="13" t="s">
        <v>79</v>
      </c>
      <c r="AY825" s="190" t="s">
        <v>142</v>
      </c>
    </row>
    <row r="826" spans="2:65" s="14" customFormat="1">
      <c r="B826" s="196"/>
      <c r="D826" s="177" t="s">
        <v>192</v>
      </c>
      <c r="E826" s="197" t="s">
        <v>22</v>
      </c>
      <c r="F826" s="198" t="s">
        <v>198</v>
      </c>
      <c r="H826" s="199">
        <v>10.065</v>
      </c>
      <c r="I826" s="200"/>
      <c r="L826" s="196"/>
      <c r="M826" s="201"/>
      <c r="T826" s="202"/>
      <c r="AT826" s="197" t="s">
        <v>192</v>
      </c>
      <c r="AU826" s="197" t="s">
        <v>90</v>
      </c>
      <c r="AV826" s="14" t="s">
        <v>104</v>
      </c>
      <c r="AW826" s="14" t="s">
        <v>42</v>
      </c>
      <c r="AX826" s="14" t="s">
        <v>79</v>
      </c>
      <c r="AY826" s="197" t="s">
        <v>142</v>
      </c>
    </row>
    <row r="827" spans="2:65" s="12" customFormat="1">
      <c r="B827" s="183"/>
      <c r="D827" s="177" t="s">
        <v>192</v>
      </c>
      <c r="E827" s="184" t="s">
        <v>22</v>
      </c>
      <c r="F827" s="185" t="s">
        <v>199</v>
      </c>
      <c r="H827" s="184" t="s">
        <v>22</v>
      </c>
      <c r="I827" s="186"/>
      <c r="L827" s="183"/>
      <c r="M827" s="187"/>
      <c r="T827" s="188"/>
      <c r="AT827" s="184" t="s">
        <v>192</v>
      </c>
      <c r="AU827" s="184" t="s">
        <v>90</v>
      </c>
      <c r="AV827" s="12" t="s">
        <v>24</v>
      </c>
      <c r="AW827" s="12" t="s">
        <v>42</v>
      </c>
      <c r="AX827" s="12" t="s">
        <v>79</v>
      </c>
      <c r="AY827" s="184" t="s">
        <v>142</v>
      </c>
    </row>
    <row r="828" spans="2:65" s="13" customFormat="1">
      <c r="B828" s="189"/>
      <c r="D828" s="177" t="s">
        <v>192</v>
      </c>
      <c r="E828" s="190" t="s">
        <v>22</v>
      </c>
      <c r="F828" s="191" t="s">
        <v>681</v>
      </c>
      <c r="H828" s="192">
        <v>16.8</v>
      </c>
      <c r="I828" s="193"/>
      <c r="L828" s="189"/>
      <c r="M828" s="194"/>
      <c r="T828" s="195"/>
      <c r="AT828" s="190" t="s">
        <v>192</v>
      </c>
      <c r="AU828" s="190" t="s">
        <v>90</v>
      </c>
      <c r="AV828" s="13" t="s">
        <v>90</v>
      </c>
      <c r="AW828" s="13" t="s">
        <v>42</v>
      </c>
      <c r="AX828" s="13" t="s">
        <v>79</v>
      </c>
      <c r="AY828" s="190" t="s">
        <v>142</v>
      </c>
    </row>
    <row r="829" spans="2:65" s="14" customFormat="1">
      <c r="B829" s="196"/>
      <c r="D829" s="177" t="s">
        <v>192</v>
      </c>
      <c r="E829" s="197" t="s">
        <v>22</v>
      </c>
      <c r="F829" s="198" t="s">
        <v>198</v>
      </c>
      <c r="H829" s="199">
        <v>16.8</v>
      </c>
      <c r="I829" s="200"/>
      <c r="L829" s="196"/>
      <c r="M829" s="201"/>
      <c r="T829" s="202"/>
      <c r="AT829" s="197" t="s">
        <v>192</v>
      </c>
      <c r="AU829" s="197" t="s">
        <v>90</v>
      </c>
      <c r="AV829" s="14" t="s">
        <v>104</v>
      </c>
      <c r="AW829" s="14" t="s">
        <v>42</v>
      </c>
      <c r="AX829" s="14" t="s">
        <v>79</v>
      </c>
      <c r="AY829" s="197" t="s">
        <v>142</v>
      </c>
    </row>
    <row r="830" spans="2:65" s="12" customFormat="1">
      <c r="B830" s="183"/>
      <c r="D830" s="177" t="s">
        <v>192</v>
      </c>
      <c r="E830" s="184" t="s">
        <v>22</v>
      </c>
      <c r="F830" s="185" t="s">
        <v>200</v>
      </c>
      <c r="H830" s="184" t="s">
        <v>22</v>
      </c>
      <c r="I830" s="186"/>
      <c r="L830" s="183"/>
      <c r="M830" s="187"/>
      <c r="T830" s="188"/>
      <c r="AT830" s="184" t="s">
        <v>192</v>
      </c>
      <c r="AU830" s="184" t="s">
        <v>90</v>
      </c>
      <c r="AV830" s="12" t="s">
        <v>24</v>
      </c>
      <c r="AW830" s="12" t="s">
        <v>42</v>
      </c>
      <c r="AX830" s="12" t="s">
        <v>79</v>
      </c>
      <c r="AY830" s="184" t="s">
        <v>142</v>
      </c>
    </row>
    <row r="831" spans="2:65" s="13" customFormat="1">
      <c r="B831" s="189"/>
      <c r="D831" s="177" t="s">
        <v>192</v>
      </c>
      <c r="E831" s="190" t="s">
        <v>22</v>
      </c>
      <c r="F831" s="191" t="s">
        <v>682</v>
      </c>
      <c r="H831" s="192">
        <v>1.845</v>
      </c>
      <c r="I831" s="193"/>
      <c r="L831" s="189"/>
      <c r="M831" s="194"/>
      <c r="T831" s="195"/>
      <c r="AT831" s="190" t="s">
        <v>192</v>
      </c>
      <c r="AU831" s="190" t="s">
        <v>90</v>
      </c>
      <c r="AV831" s="13" t="s">
        <v>90</v>
      </c>
      <c r="AW831" s="13" t="s">
        <v>42</v>
      </c>
      <c r="AX831" s="13" t="s">
        <v>79</v>
      </c>
      <c r="AY831" s="190" t="s">
        <v>142</v>
      </c>
    </row>
    <row r="832" spans="2:65" s="13" customFormat="1">
      <c r="B832" s="189"/>
      <c r="D832" s="177" t="s">
        <v>192</v>
      </c>
      <c r="E832" s="190" t="s">
        <v>22</v>
      </c>
      <c r="F832" s="191" t="s">
        <v>683</v>
      </c>
      <c r="H832" s="192">
        <v>2</v>
      </c>
      <c r="I832" s="193"/>
      <c r="L832" s="189"/>
      <c r="M832" s="194"/>
      <c r="T832" s="195"/>
      <c r="AT832" s="190" t="s">
        <v>192</v>
      </c>
      <c r="AU832" s="190" t="s">
        <v>90</v>
      </c>
      <c r="AV832" s="13" t="s">
        <v>90</v>
      </c>
      <c r="AW832" s="13" t="s">
        <v>42</v>
      </c>
      <c r="AX832" s="13" t="s">
        <v>79</v>
      </c>
      <c r="AY832" s="190" t="s">
        <v>142</v>
      </c>
    </row>
    <row r="833" spans="2:65" s="14" customFormat="1">
      <c r="B833" s="196"/>
      <c r="D833" s="177" t="s">
        <v>192</v>
      </c>
      <c r="E833" s="197" t="s">
        <v>22</v>
      </c>
      <c r="F833" s="198" t="s">
        <v>198</v>
      </c>
      <c r="H833" s="199">
        <v>3.8450000000000002</v>
      </c>
      <c r="I833" s="200"/>
      <c r="L833" s="196"/>
      <c r="M833" s="201"/>
      <c r="T833" s="202"/>
      <c r="AT833" s="197" t="s">
        <v>192</v>
      </c>
      <c r="AU833" s="197" t="s">
        <v>90</v>
      </c>
      <c r="AV833" s="14" t="s">
        <v>104</v>
      </c>
      <c r="AW833" s="14" t="s">
        <v>42</v>
      </c>
      <c r="AX833" s="14" t="s">
        <v>79</v>
      </c>
      <c r="AY833" s="197" t="s">
        <v>142</v>
      </c>
    </row>
    <row r="834" spans="2:65" s="12" customFormat="1">
      <c r="B834" s="183"/>
      <c r="D834" s="177" t="s">
        <v>192</v>
      </c>
      <c r="E834" s="184" t="s">
        <v>22</v>
      </c>
      <c r="F834" s="185" t="s">
        <v>201</v>
      </c>
      <c r="H834" s="184" t="s">
        <v>22</v>
      </c>
      <c r="I834" s="186"/>
      <c r="L834" s="183"/>
      <c r="M834" s="187"/>
      <c r="T834" s="188"/>
      <c r="AT834" s="184" t="s">
        <v>192</v>
      </c>
      <c r="AU834" s="184" t="s">
        <v>90</v>
      </c>
      <c r="AV834" s="12" t="s">
        <v>24</v>
      </c>
      <c r="AW834" s="12" t="s">
        <v>42</v>
      </c>
      <c r="AX834" s="12" t="s">
        <v>79</v>
      </c>
      <c r="AY834" s="184" t="s">
        <v>142</v>
      </c>
    </row>
    <row r="835" spans="2:65" s="13" customFormat="1">
      <c r="B835" s="189"/>
      <c r="D835" s="177" t="s">
        <v>192</v>
      </c>
      <c r="E835" s="190" t="s">
        <v>22</v>
      </c>
      <c r="F835" s="191" t="s">
        <v>684</v>
      </c>
      <c r="H835" s="192">
        <v>6.0979999999999999</v>
      </c>
      <c r="I835" s="193"/>
      <c r="L835" s="189"/>
      <c r="M835" s="194"/>
      <c r="T835" s="195"/>
      <c r="AT835" s="190" t="s">
        <v>192</v>
      </c>
      <c r="AU835" s="190" t="s">
        <v>90</v>
      </c>
      <c r="AV835" s="13" t="s">
        <v>90</v>
      </c>
      <c r="AW835" s="13" t="s">
        <v>42</v>
      </c>
      <c r="AX835" s="13" t="s">
        <v>79</v>
      </c>
      <c r="AY835" s="190" t="s">
        <v>142</v>
      </c>
    </row>
    <row r="836" spans="2:65" s="13" customFormat="1">
      <c r="B836" s="189"/>
      <c r="D836" s="177" t="s">
        <v>192</v>
      </c>
      <c r="E836" s="190" t="s">
        <v>22</v>
      </c>
      <c r="F836" s="191" t="s">
        <v>685</v>
      </c>
      <c r="H836" s="192">
        <v>7.8280000000000003</v>
      </c>
      <c r="I836" s="193"/>
      <c r="L836" s="189"/>
      <c r="M836" s="194"/>
      <c r="T836" s="195"/>
      <c r="AT836" s="190" t="s">
        <v>192</v>
      </c>
      <c r="AU836" s="190" t="s">
        <v>90</v>
      </c>
      <c r="AV836" s="13" t="s">
        <v>90</v>
      </c>
      <c r="AW836" s="13" t="s">
        <v>42</v>
      </c>
      <c r="AX836" s="13" t="s">
        <v>79</v>
      </c>
      <c r="AY836" s="190" t="s">
        <v>142</v>
      </c>
    </row>
    <row r="837" spans="2:65" s="14" customFormat="1">
      <c r="B837" s="196"/>
      <c r="D837" s="177" t="s">
        <v>192</v>
      </c>
      <c r="E837" s="197" t="s">
        <v>22</v>
      </c>
      <c r="F837" s="198" t="s">
        <v>198</v>
      </c>
      <c r="H837" s="199">
        <v>13.926</v>
      </c>
      <c r="I837" s="200"/>
      <c r="L837" s="196"/>
      <c r="M837" s="201"/>
      <c r="T837" s="202"/>
      <c r="AT837" s="197" t="s">
        <v>192</v>
      </c>
      <c r="AU837" s="197" t="s">
        <v>90</v>
      </c>
      <c r="AV837" s="14" t="s">
        <v>104</v>
      </c>
      <c r="AW837" s="14" t="s">
        <v>42</v>
      </c>
      <c r="AX837" s="14" t="s">
        <v>79</v>
      </c>
      <c r="AY837" s="197" t="s">
        <v>142</v>
      </c>
    </row>
    <row r="838" spans="2:65" s="15" customFormat="1">
      <c r="B838" s="203"/>
      <c r="D838" s="177" t="s">
        <v>192</v>
      </c>
      <c r="E838" s="204" t="s">
        <v>22</v>
      </c>
      <c r="F838" s="205" t="s">
        <v>202</v>
      </c>
      <c r="H838" s="206">
        <v>44.636000000000003</v>
      </c>
      <c r="I838" s="207"/>
      <c r="L838" s="203"/>
      <c r="M838" s="208"/>
      <c r="T838" s="209"/>
      <c r="AT838" s="204" t="s">
        <v>192</v>
      </c>
      <c r="AU838" s="204" t="s">
        <v>90</v>
      </c>
      <c r="AV838" s="15" t="s">
        <v>188</v>
      </c>
      <c r="AW838" s="15" t="s">
        <v>42</v>
      </c>
      <c r="AX838" s="15" t="s">
        <v>24</v>
      </c>
      <c r="AY838" s="204" t="s">
        <v>142</v>
      </c>
    </row>
    <row r="839" spans="2:65" s="1" customFormat="1" ht="25.5" customHeight="1">
      <c r="B839" s="40"/>
      <c r="C839" s="165" t="s">
        <v>686</v>
      </c>
      <c r="D839" s="165" t="s">
        <v>145</v>
      </c>
      <c r="E839" s="166" t="s">
        <v>687</v>
      </c>
      <c r="F839" s="167" t="s">
        <v>688</v>
      </c>
      <c r="G839" s="168" t="s">
        <v>205</v>
      </c>
      <c r="H839" s="169">
        <v>0.27500000000000002</v>
      </c>
      <c r="I839" s="170">
        <v>1850</v>
      </c>
      <c r="J839" s="171">
        <f>ROUND(I839*H839,2)</f>
        <v>508.75</v>
      </c>
      <c r="K839" s="167" t="s">
        <v>149</v>
      </c>
      <c r="L839" s="40"/>
      <c r="M839" s="172" t="s">
        <v>22</v>
      </c>
      <c r="N839" s="173" t="s">
        <v>51</v>
      </c>
      <c r="P839" s="174">
        <f>O839*H839</f>
        <v>0</v>
      </c>
      <c r="Q839" s="174">
        <v>0</v>
      </c>
      <c r="R839" s="174">
        <f>Q839*H839</f>
        <v>0</v>
      </c>
      <c r="S839" s="174">
        <v>2</v>
      </c>
      <c r="T839" s="175">
        <f>S839*H839</f>
        <v>0.55000000000000004</v>
      </c>
      <c r="AR839" s="24" t="s">
        <v>188</v>
      </c>
      <c r="AT839" s="24" t="s">
        <v>145</v>
      </c>
      <c r="AU839" s="24" t="s">
        <v>90</v>
      </c>
      <c r="AY839" s="24" t="s">
        <v>142</v>
      </c>
      <c r="BE839" s="176">
        <f>IF(N839="základní",J839,0)</f>
        <v>0</v>
      </c>
      <c r="BF839" s="176">
        <f>IF(N839="snížená",J839,0)</f>
        <v>508.75</v>
      </c>
      <c r="BG839" s="176">
        <f>IF(N839="zákl. přenesená",J839,0)</f>
        <v>0</v>
      </c>
      <c r="BH839" s="176">
        <f>IF(N839="sníž. přenesená",J839,0)</f>
        <v>0</v>
      </c>
      <c r="BI839" s="176">
        <f>IF(N839="nulová",J839,0)</f>
        <v>0</v>
      </c>
      <c r="BJ839" s="24" t="s">
        <v>90</v>
      </c>
      <c r="BK839" s="176">
        <f>ROUND(I839*H839,2)</f>
        <v>508.75</v>
      </c>
      <c r="BL839" s="24" t="s">
        <v>188</v>
      </c>
      <c r="BM839" s="24" t="s">
        <v>689</v>
      </c>
    </row>
    <row r="840" spans="2:65" s="1" customFormat="1" ht="28.5">
      <c r="B840" s="40"/>
      <c r="D840" s="177" t="s">
        <v>190</v>
      </c>
      <c r="F840" s="178" t="s">
        <v>690</v>
      </c>
      <c r="I840" s="106"/>
      <c r="L840" s="40"/>
      <c r="M840" s="182"/>
      <c r="T840" s="65"/>
      <c r="AT840" s="24" t="s">
        <v>190</v>
      </c>
      <c r="AU840" s="24" t="s">
        <v>90</v>
      </c>
    </row>
    <row r="841" spans="2:65" s="12" customFormat="1">
      <c r="B841" s="183"/>
      <c r="D841" s="177" t="s">
        <v>192</v>
      </c>
      <c r="E841" s="184" t="s">
        <v>22</v>
      </c>
      <c r="F841" s="185" t="s">
        <v>691</v>
      </c>
      <c r="H841" s="184" t="s">
        <v>22</v>
      </c>
      <c r="I841" s="186"/>
      <c r="L841" s="183"/>
      <c r="M841" s="187"/>
      <c r="T841" s="188"/>
      <c r="AT841" s="184" t="s">
        <v>192</v>
      </c>
      <c r="AU841" s="184" t="s">
        <v>90</v>
      </c>
      <c r="AV841" s="12" t="s">
        <v>24</v>
      </c>
      <c r="AW841" s="12" t="s">
        <v>42</v>
      </c>
      <c r="AX841" s="12" t="s">
        <v>79</v>
      </c>
      <c r="AY841" s="184" t="s">
        <v>142</v>
      </c>
    </row>
    <row r="842" spans="2:65" s="13" customFormat="1">
      <c r="B842" s="189"/>
      <c r="D842" s="177" t="s">
        <v>192</v>
      </c>
      <c r="E842" s="190" t="s">
        <v>22</v>
      </c>
      <c r="F842" s="191" t="s">
        <v>692</v>
      </c>
      <c r="H842" s="192">
        <v>0.27500000000000002</v>
      </c>
      <c r="I842" s="193"/>
      <c r="L842" s="189"/>
      <c r="M842" s="194"/>
      <c r="T842" s="195"/>
      <c r="AT842" s="190" t="s">
        <v>192</v>
      </c>
      <c r="AU842" s="190" t="s">
        <v>90</v>
      </c>
      <c r="AV842" s="13" t="s">
        <v>90</v>
      </c>
      <c r="AW842" s="13" t="s">
        <v>42</v>
      </c>
      <c r="AX842" s="13" t="s">
        <v>79</v>
      </c>
      <c r="AY842" s="190" t="s">
        <v>142</v>
      </c>
    </row>
    <row r="843" spans="2:65" s="14" customFormat="1">
      <c r="B843" s="196"/>
      <c r="D843" s="177" t="s">
        <v>192</v>
      </c>
      <c r="E843" s="197" t="s">
        <v>22</v>
      </c>
      <c r="F843" s="198" t="s">
        <v>198</v>
      </c>
      <c r="H843" s="199">
        <v>0.27500000000000002</v>
      </c>
      <c r="I843" s="200"/>
      <c r="L843" s="196"/>
      <c r="M843" s="201"/>
      <c r="T843" s="202"/>
      <c r="AT843" s="197" t="s">
        <v>192</v>
      </c>
      <c r="AU843" s="197" t="s">
        <v>90</v>
      </c>
      <c r="AV843" s="14" t="s">
        <v>104</v>
      </c>
      <c r="AW843" s="14" t="s">
        <v>42</v>
      </c>
      <c r="AX843" s="14" t="s">
        <v>79</v>
      </c>
      <c r="AY843" s="197" t="s">
        <v>142</v>
      </c>
    </row>
    <row r="844" spans="2:65" s="15" customFormat="1">
      <c r="B844" s="203"/>
      <c r="D844" s="177" t="s">
        <v>192</v>
      </c>
      <c r="E844" s="204" t="s">
        <v>22</v>
      </c>
      <c r="F844" s="205" t="s">
        <v>202</v>
      </c>
      <c r="H844" s="206">
        <v>0.27500000000000002</v>
      </c>
      <c r="I844" s="207"/>
      <c r="L844" s="203"/>
      <c r="M844" s="208"/>
      <c r="T844" s="209"/>
      <c r="AT844" s="204" t="s">
        <v>192</v>
      </c>
      <c r="AU844" s="204" t="s">
        <v>90</v>
      </c>
      <c r="AV844" s="15" t="s">
        <v>188</v>
      </c>
      <c r="AW844" s="15" t="s">
        <v>42</v>
      </c>
      <c r="AX844" s="15" t="s">
        <v>24</v>
      </c>
      <c r="AY844" s="204" t="s">
        <v>142</v>
      </c>
    </row>
    <row r="845" spans="2:65" s="1" customFormat="1" ht="38.25" customHeight="1">
      <c r="B845" s="40"/>
      <c r="C845" s="165" t="s">
        <v>693</v>
      </c>
      <c r="D845" s="165" t="s">
        <v>145</v>
      </c>
      <c r="E845" s="166" t="s">
        <v>694</v>
      </c>
      <c r="F845" s="167" t="s">
        <v>695</v>
      </c>
      <c r="G845" s="168" t="s">
        <v>205</v>
      </c>
      <c r="H845" s="169">
        <v>4.0460000000000003</v>
      </c>
      <c r="I845" s="170">
        <v>1940</v>
      </c>
      <c r="J845" s="171">
        <f>ROUND(I845*H845,2)</f>
        <v>7849.24</v>
      </c>
      <c r="K845" s="167" t="s">
        <v>149</v>
      </c>
      <c r="L845" s="40"/>
      <c r="M845" s="172" t="s">
        <v>22</v>
      </c>
      <c r="N845" s="173" t="s">
        <v>51</v>
      </c>
      <c r="P845" s="174">
        <f>O845*H845</f>
        <v>0</v>
      </c>
      <c r="Q845" s="174">
        <v>0</v>
      </c>
      <c r="R845" s="174">
        <f>Q845*H845</f>
        <v>0</v>
      </c>
      <c r="S845" s="174">
        <v>1.5940000000000001</v>
      </c>
      <c r="T845" s="175">
        <f>S845*H845</f>
        <v>6.4493240000000007</v>
      </c>
      <c r="AR845" s="24" t="s">
        <v>188</v>
      </c>
      <c r="AT845" s="24" t="s">
        <v>145</v>
      </c>
      <c r="AU845" s="24" t="s">
        <v>90</v>
      </c>
      <c r="AY845" s="24" t="s">
        <v>142</v>
      </c>
      <c r="BE845" s="176">
        <f>IF(N845="základní",J845,0)</f>
        <v>0</v>
      </c>
      <c r="BF845" s="176">
        <f>IF(N845="snížená",J845,0)</f>
        <v>7849.24</v>
      </c>
      <c r="BG845" s="176">
        <f>IF(N845="zákl. přenesená",J845,0)</f>
        <v>0</v>
      </c>
      <c r="BH845" s="176">
        <f>IF(N845="sníž. přenesená",J845,0)</f>
        <v>0</v>
      </c>
      <c r="BI845" s="176">
        <f>IF(N845="nulová",J845,0)</f>
        <v>0</v>
      </c>
      <c r="BJ845" s="24" t="s">
        <v>90</v>
      </c>
      <c r="BK845" s="176">
        <f>ROUND(I845*H845,2)</f>
        <v>7849.24</v>
      </c>
      <c r="BL845" s="24" t="s">
        <v>188</v>
      </c>
      <c r="BM845" s="24" t="s">
        <v>696</v>
      </c>
    </row>
    <row r="846" spans="2:65" s="1" customFormat="1" ht="28.5">
      <c r="B846" s="40"/>
      <c r="D846" s="177" t="s">
        <v>190</v>
      </c>
      <c r="F846" s="178" t="s">
        <v>690</v>
      </c>
      <c r="I846" s="106"/>
      <c r="L846" s="40"/>
      <c r="M846" s="182"/>
      <c r="T846" s="65"/>
      <c r="AT846" s="24" t="s">
        <v>190</v>
      </c>
      <c r="AU846" s="24" t="s">
        <v>90</v>
      </c>
    </row>
    <row r="847" spans="2:65" s="12" customFormat="1">
      <c r="B847" s="183"/>
      <c r="D847" s="177" t="s">
        <v>192</v>
      </c>
      <c r="E847" s="184" t="s">
        <v>22</v>
      </c>
      <c r="F847" s="185" t="s">
        <v>193</v>
      </c>
      <c r="H847" s="184" t="s">
        <v>22</v>
      </c>
      <c r="I847" s="186"/>
      <c r="L847" s="183"/>
      <c r="M847" s="187"/>
      <c r="T847" s="188"/>
      <c r="AT847" s="184" t="s">
        <v>192</v>
      </c>
      <c r="AU847" s="184" t="s">
        <v>90</v>
      </c>
      <c r="AV847" s="12" t="s">
        <v>24</v>
      </c>
      <c r="AW847" s="12" t="s">
        <v>42</v>
      </c>
      <c r="AX847" s="12" t="s">
        <v>79</v>
      </c>
      <c r="AY847" s="184" t="s">
        <v>142</v>
      </c>
    </row>
    <row r="848" spans="2:65" s="13" customFormat="1">
      <c r="B848" s="189"/>
      <c r="D848" s="177" t="s">
        <v>192</v>
      </c>
      <c r="E848" s="190" t="s">
        <v>22</v>
      </c>
      <c r="F848" s="191" t="s">
        <v>697</v>
      </c>
      <c r="H848" s="192">
        <v>1.5469999999999999</v>
      </c>
      <c r="I848" s="193"/>
      <c r="L848" s="189"/>
      <c r="M848" s="194"/>
      <c r="T848" s="195"/>
      <c r="AT848" s="190" t="s">
        <v>192</v>
      </c>
      <c r="AU848" s="190" t="s">
        <v>90</v>
      </c>
      <c r="AV848" s="13" t="s">
        <v>90</v>
      </c>
      <c r="AW848" s="13" t="s">
        <v>42</v>
      </c>
      <c r="AX848" s="13" t="s">
        <v>79</v>
      </c>
      <c r="AY848" s="190" t="s">
        <v>142</v>
      </c>
    </row>
    <row r="849" spans="2:65" s="13" customFormat="1">
      <c r="B849" s="189"/>
      <c r="D849" s="177" t="s">
        <v>192</v>
      </c>
      <c r="E849" s="190" t="s">
        <v>22</v>
      </c>
      <c r="F849" s="191" t="s">
        <v>698</v>
      </c>
      <c r="H849" s="192">
        <v>0.73099999999999998</v>
      </c>
      <c r="I849" s="193"/>
      <c r="L849" s="189"/>
      <c r="M849" s="194"/>
      <c r="T849" s="195"/>
      <c r="AT849" s="190" t="s">
        <v>192</v>
      </c>
      <c r="AU849" s="190" t="s">
        <v>90</v>
      </c>
      <c r="AV849" s="13" t="s">
        <v>90</v>
      </c>
      <c r="AW849" s="13" t="s">
        <v>42</v>
      </c>
      <c r="AX849" s="13" t="s">
        <v>79</v>
      </c>
      <c r="AY849" s="190" t="s">
        <v>142</v>
      </c>
    </row>
    <row r="850" spans="2:65" s="13" customFormat="1">
      <c r="B850" s="189"/>
      <c r="D850" s="177" t="s">
        <v>192</v>
      </c>
      <c r="E850" s="190" t="s">
        <v>22</v>
      </c>
      <c r="F850" s="191" t="s">
        <v>699</v>
      </c>
      <c r="H850" s="192">
        <v>1.768</v>
      </c>
      <c r="I850" s="193"/>
      <c r="L850" s="189"/>
      <c r="M850" s="194"/>
      <c r="T850" s="195"/>
      <c r="AT850" s="190" t="s">
        <v>192</v>
      </c>
      <c r="AU850" s="190" t="s">
        <v>90</v>
      </c>
      <c r="AV850" s="13" t="s">
        <v>90</v>
      </c>
      <c r="AW850" s="13" t="s">
        <v>42</v>
      </c>
      <c r="AX850" s="13" t="s">
        <v>79</v>
      </c>
      <c r="AY850" s="190" t="s">
        <v>142</v>
      </c>
    </row>
    <row r="851" spans="2:65" s="14" customFormat="1">
      <c r="B851" s="196"/>
      <c r="D851" s="177" t="s">
        <v>192</v>
      </c>
      <c r="E851" s="197" t="s">
        <v>22</v>
      </c>
      <c r="F851" s="198" t="s">
        <v>198</v>
      </c>
      <c r="H851" s="199">
        <v>4.0460000000000003</v>
      </c>
      <c r="I851" s="200"/>
      <c r="L851" s="196"/>
      <c r="M851" s="201"/>
      <c r="T851" s="202"/>
      <c r="AT851" s="197" t="s">
        <v>192</v>
      </c>
      <c r="AU851" s="197" t="s">
        <v>90</v>
      </c>
      <c r="AV851" s="14" t="s">
        <v>104</v>
      </c>
      <c r="AW851" s="14" t="s">
        <v>42</v>
      </c>
      <c r="AX851" s="14" t="s">
        <v>24</v>
      </c>
      <c r="AY851" s="197" t="s">
        <v>142</v>
      </c>
    </row>
    <row r="852" spans="2:65" s="1" customFormat="1" ht="25.5" customHeight="1">
      <c r="B852" s="40"/>
      <c r="C852" s="165" t="s">
        <v>700</v>
      </c>
      <c r="D852" s="165" t="s">
        <v>145</v>
      </c>
      <c r="E852" s="166" t="s">
        <v>701</v>
      </c>
      <c r="F852" s="167" t="s">
        <v>702</v>
      </c>
      <c r="G852" s="168" t="s">
        <v>205</v>
      </c>
      <c r="H852" s="169">
        <v>1.1100000000000001</v>
      </c>
      <c r="I852" s="170">
        <v>2250</v>
      </c>
      <c r="J852" s="171">
        <f>ROUND(I852*H852,2)</f>
        <v>2497.5</v>
      </c>
      <c r="K852" s="167" t="s">
        <v>149</v>
      </c>
      <c r="L852" s="40"/>
      <c r="M852" s="172" t="s">
        <v>22</v>
      </c>
      <c r="N852" s="173" t="s">
        <v>51</v>
      </c>
      <c r="P852" s="174">
        <f>O852*H852</f>
        <v>0</v>
      </c>
      <c r="Q852" s="174">
        <v>0</v>
      </c>
      <c r="R852" s="174">
        <f>Q852*H852</f>
        <v>0</v>
      </c>
      <c r="S852" s="174">
        <v>2.2000000000000002</v>
      </c>
      <c r="T852" s="175">
        <f>S852*H852</f>
        <v>2.4420000000000006</v>
      </c>
      <c r="AR852" s="24" t="s">
        <v>188</v>
      </c>
      <c r="AT852" s="24" t="s">
        <v>145</v>
      </c>
      <c r="AU852" s="24" t="s">
        <v>90</v>
      </c>
      <c r="AY852" s="24" t="s">
        <v>142</v>
      </c>
      <c r="BE852" s="176">
        <f>IF(N852="základní",J852,0)</f>
        <v>0</v>
      </c>
      <c r="BF852" s="176">
        <f>IF(N852="snížená",J852,0)</f>
        <v>2497.5</v>
      </c>
      <c r="BG852" s="176">
        <f>IF(N852="zákl. přenesená",J852,0)</f>
        <v>0</v>
      </c>
      <c r="BH852" s="176">
        <f>IF(N852="sníž. přenesená",J852,0)</f>
        <v>0</v>
      </c>
      <c r="BI852" s="176">
        <f>IF(N852="nulová",J852,0)</f>
        <v>0</v>
      </c>
      <c r="BJ852" s="24" t="s">
        <v>90</v>
      </c>
      <c r="BK852" s="176">
        <f>ROUND(I852*H852,2)</f>
        <v>2497.5</v>
      </c>
      <c r="BL852" s="24" t="s">
        <v>188</v>
      </c>
      <c r="BM852" s="24" t="s">
        <v>703</v>
      </c>
    </row>
    <row r="853" spans="2:65" s="12" customFormat="1">
      <c r="B853" s="183"/>
      <c r="D853" s="177" t="s">
        <v>192</v>
      </c>
      <c r="E853" s="184" t="s">
        <v>22</v>
      </c>
      <c r="F853" s="185" t="s">
        <v>193</v>
      </c>
      <c r="H853" s="184" t="s">
        <v>22</v>
      </c>
      <c r="I853" s="186"/>
      <c r="L853" s="183"/>
      <c r="M853" s="187"/>
      <c r="T853" s="188"/>
      <c r="AT853" s="184" t="s">
        <v>192</v>
      </c>
      <c r="AU853" s="184" t="s">
        <v>90</v>
      </c>
      <c r="AV853" s="12" t="s">
        <v>24</v>
      </c>
      <c r="AW853" s="12" t="s">
        <v>42</v>
      </c>
      <c r="AX853" s="12" t="s">
        <v>79</v>
      </c>
      <c r="AY853" s="184" t="s">
        <v>142</v>
      </c>
    </row>
    <row r="854" spans="2:65" s="12" customFormat="1">
      <c r="B854" s="183"/>
      <c r="D854" s="177" t="s">
        <v>192</v>
      </c>
      <c r="E854" s="184" t="s">
        <v>22</v>
      </c>
      <c r="F854" s="185" t="s">
        <v>199</v>
      </c>
      <c r="H854" s="184" t="s">
        <v>22</v>
      </c>
      <c r="I854" s="186"/>
      <c r="L854" s="183"/>
      <c r="M854" s="187"/>
      <c r="T854" s="188"/>
      <c r="AT854" s="184" t="s">
        <v>192</v>
      </c>
      <c r="AU854" s="184" t="s">
        <v>90</v>
      </c>
      <c r="AV854" s="12" t="s">
        <v>24</v>
      </c>
      <c r="AW854" s="12" t="s">
        <v>42</v>
      </c>
      <c r="AX854" s="12" t="s">
        <v>79</v>
      </c>
      <c r="AY854" s="184" t="s">
        <v>142</v>
      </c>
    </row>
    <row r="855" spans="2:65" s="13" customFormat="1">
      <c r="B855" s="189"/>
      <c r="D855" s="177" t="s">
        <v>192</v>
      </c>
      <c r="E855" s="190" t="s">
        <v>22</v>
      </c>
      <c r="F855" s="191" t="s">
        <v>704</v>
      </c>
      <c r="H855" s="192">
        <v>0.625</v>
      </c>
      <c r="I855" s="193"/>
      <c r="L855" s="189"/>
      <c r="M855" s="194"/>
      <c r="T855" s="195"/>
      <c r="AT855" s="190" t="s">
        <v>192</v>
      </c>
      <c r="AU855" s="190" t="s">
        <v>90</v>
      </c>
      <c r="AV855" s="13" t="s">
        <v>90</v>
      </c>
      <c r="AW855" s="13" t="s">
        <v>42</v>
      </c>
      <c r="AX855" s="13" t="s">
        <v>79</v>
      </c>
      <c r="AY855" s="190" t="s">
        <v>142</v>
      </c>
    </row>
    <row r="856" spans="2:65" s="14" customFormat="1">
      <c r="B856" s="196"/>
      <c r="D856" s="177" t="s">
        <v>192</v>
      </c>
      <c r="E856" s="197" t="s">
        <v>22</v>
      </c>
      <c r="F856" s="198" t="s">
        <v>198</v>
      </c>
      <c r="H856" s="199">
        <v>0.625</v>
      </c>
      <c r="I856" s="200"/>
      <c r="L856" s="196"/>
      <c r="M856" s="201"/>
      <c r="T856" s="202"/>
      <c r="AT856" s="197" t="s">
        <v>192</v>
      </c>
      <c r="AU856" s="197" t="s">
        <v>90</v>
      </c>
      <c r="AV856" s="14" t="s">
        <v>104</v>
      </c>
      <c r="AW856" s="14" t="s">
        <v>42</v>
      </c>
      <c r="AX856" s="14" t="s">
        <v>79</v>
      </c>
      <c r="AY856" s="197" t="s">
        <v>142</v>
      </c>
    </row>
    <row r="857" spans="2:65" s="12" customFormat="1">
      <c r="B857" s="183"/>
      <c r="D857" s="177" t="s">
        <v>192</v>
      </c>
      <c r="E857" s="184" t="s">
        <v>22</v>
      </c>
      <c r="F857" s="185" t="s">
        <v>201</v>
      </c>
      <c r="H857" s="184" t="s">
        <v>22</v>
      </c>
      <c r="I857" s="186"/>
      <c r="L857" s="183"/>
      <c r="M857" s="187"/>
      <c r="T857" s="188"/>
      <c r="AT857" s="184" t="s">
        <v>192</v>
      </c>
      <c r="AU857" s="184" t="s">
        <v>90</v>
      </c>
      <c r="AV857" s="12" t="s">
        <v>24</v>
      </c>
      <c r="AW857" s="12" t="s">
        <v>42</v>
      </c>
      <c r="AX857" s="12" t="s">
        <v>79</v>
      </c>
      <c r="AY857" s="184" t="s">
        <v>142</v>
      </c>
    </row>
    <row r="858" spans="2:65" s="13" customFormat="1">
      <c r="B858" s="189"/>
      <c r="D858" s="177" t="s">
        <v>192</v>
      </c>
      <c r="E858" s="190" t="s">
        <v>22</v>
      </c>
      <c r="F858" s="191" t="s">
        <v>705</v>
      </c>
      <c r="H858" s="192">
        <v>0.48499999999999999</v>
      </c>
      <c r="I858" s="193"/>
      <c r="L858" s="189"/>
      <c r="M858" s="194"/>
      <c r="T858" s="195"/>
      <c r="AT858" s="190" t="s">
        <v>192</v>
      </c>
      <c r="AU858" s="190" t="s">
        <v>90</v>
      </c>
      <c r="AV858" s="13" t="s">
        <v>90</v>
      </c>
      <c r="AW858" s="13" t="s">
        <v>42</v>
      </c>
      <c r="AX858" s="13" t="s">
        <v>79</v>
      </c>
      <c r="AY858" s="190" t="s">
        <v>142</v>
      </c>
    </row>
    <row r="859" spans="2:65" s="14" customFormat="1">
      <c r="B859" s="196"/>
      <c r="D859" s="177" t="s">
        <v>192</v>
      </c>
      <c r="E859" s="197" t="s">
        <v>22</v>
      </c>
      <c r="F859" s="198" t="s">
        <v>198</v>
      </c>
      <c r="H859" s="199">
        <v>0.48499999999999999</v>
      </c>
      <c r="I859" s="200"/>
      <c r="L859" s="196"/>
      <c r="M859" s="201"/>
      <c r="T859" s="202"/>
      <c r="AT859" s="197" t="s">
        <v>192</v>
      </c>
      <c r="AU859" s="197" t="s">
        <v>90</v>
      </c>
      <c r="AV859" s="14" t="s">
        <v>104</v>
      </c>
      <c r="AW859" s="14" t="s">
        <v>42</v>
      </c>
      <c r="AX859" s="14" t="s">
        <v>79</v>
      </c>
      <c r="AY859" s="197" t="s">
        <v>142</v>
      </c>
    </row>
    <row r="860" spans="2:65" s="15" customFormat="1">
      <c r="B860" s="203"/>
      <c r="D860" s="177" t="s">
        <v>192</v>
      </c>
      <c r="E860" s="204" t="s">
        <v>22</v>
      </c>
      <c r="F860" s="205" t="s">
        <v>202</v>
      </c>
      <c r="H860" s="206">
        <v>1.1100000000000001</v>
      </c>
      <c r="I860" s="207"/>
      <c r="L860" s="203"/>
      <c r="M860" s="208"/>
      <c r="T860" s="209"/>
      <c r="AT860" s="204" t="s">
        <v>192</v>
      </c>
      <c r="AU860" s="204" t="s">
        <v>90</v>
      </c>
      <c r="AV860" s="15" t="s">
        <v>188</v>
      </c>
      <c r="AW860" s="15" t="s">
        <v>42</v>
      </c>
      <c r="AX860" s="15" t="s">
        <v>24</v>
      </c>
      <c r="AY860" s="204" t="s">
        <v>142</v>
      </c>
    </row>
    <row r="861" spans="2:65" s="1" customFormat="1" ht="25.5" customHeight="1">
      <c r="B861" s="40"/>
      <c r="C861" s="165" t="s">
        <v>706</v>
      </c>
      <c r="D861" s="165" t="s">
        <v>145</v>
      </c>
      <c r="E861" s="166" t="s">
        <v>707</v>
      </c>
      <c r="F861" s="167" t="s">
        <v>708</v>
      </c>
      <c r="G861" s="168" t="s">
        <v>205</v>
      </c>
      <c r="H861" s="169">
        <v>9.9789999999999992</v>
      </c>
      <c r="I861" s="170">
        <v>1840</v>
      </c>
      <c r="J861" s="171">
        <f>ROUND(I861*H861,2)</f>
        <v>18361.36</v>
      </c>
      <c r="K861" s="167" t="s">
        <v>149</v>
      </c>
      <c r="L861" s="40"/>
      <c r="M861" s="172" t="s">
        <v>22</v>
      </c>
      <c r="N861" s="173" t="s">
        <v>51</v>
      </c>
      <c r="P861" s="174">
        <f>O861*H861</f>
        <v>0</v>
      </c>
      <c r="Q861" s="174">
        <v>0</v>
      </c>
      <c r="R861" s="174">
        <f>Q861*H861</f>
        <v>0</v>
      </c>
      <c r="S861" s="174">
        <v>2.2000000000000002</v>
      </c>
      <c r="T861" s="175">
        <f>S861*H861</f>
        <v>21.953800000000001</v>
      </c>
      <c r="AR861" s="24" t="s">
        <v>188</v>
      </c>
      <c r="AT861" s="24" t="s">
        <v>145</v>
      </c>
      <c r="AU861" s="24" t="s">
        <v>90</v>
      </c>
      <c r="AY861" s="24" t="s">
        <v>142</v>
      </c>
      <c r="BE861" s="176">
        <f>IF(N861="základní",J861,0)</f>
        <v>0</v>
      </c>
      <c r="BF861" s="176">
        <f>IF(N861="snížená",J861,0)</f>
        <v>18361.36</v>
      </c>
      <c r="BG861" s="176">
        <f>IF(N861="zákl. přenesená",J861,0)</f>
        <v>0</v>
      </c>
      <c r="BH861" s="176">
        <f>IF(N861="sníž. přenesená",J861,0)</f>
        <v>0</v>
      </c>
      <c r="BI861" s="176">
        <f>IF(N861="nulová",J861,0)</f>
        <v>0</v>
      </c>
      <c r="BJ861" s="24" t="s">
        <v>90</v>
      </c>
      <c r="BK861" s="176">
        <f>ROUND(I861*H861,2)</f>
        <v>18361.36</v>
      </c>
      <c r="BL861" s="24" t="s">
        <v>188</v>
      </c>
      <c r="BM861" s="24" t="s">
        <v>709</v>
      </c>
    </row>
    <row r="862" spans="2:65" s="12" customFormat="1">
      <c r="B862" s="183"/>
      <c r="D862" s="177" t="s">
        <v>192</v>
      </c>
      <c r="E862" s="184" t="s">
        <v>22</v>
      </c>
      <c r="F862" s="185" t="s">
        <v>193</v>
      </c>
      <c r="H862" s="184" t="s">
        <v>22</v>
      </c>
      <c r="I862" s="186"/>
      <c r="L862" s="183"/>
      <c r="M862" s="187"/>
      <c r="T862" s="188"/>
      <c r="AT862" s="184" t="s">
        <v>192</v>
      </c>
      <c r="AU862" s="184" t="s">
        <v>90</v>
      </c>
      <c r="AV862" s="12" t="s">
        <v>24</v>
      </c>
      <c r="AW862" s="12" t="s">
        <v>42</v>
      </c>
      <c r="AX862" s="12" t="s">
        <v>79</v>
      </c>
      <c r="AY862" s="184" t="s">
        <v>142</v>
      </c>
    </row>
    <row r="863" spans="2:65" s="12" customFormat="1">
      <c r="B863" s="183"/>
      <c r="D863" s="177" t="s">
        <v>192</v>
      </c>
      <c r="E863" s="184" t="s">
        <v>22</v>
      </c>
      <c r="F863" s="185" t="s">
        <v>242</v>
      </c>
      <c r="H863" s="184" t="s">
        <v>22</v>
      </c>
      <c r="I863" s="186"/>
      <c r="L863" s="183"/>
      <c r="M863" s="187"/>
      <c r="T863" s="188"/>
      <c r="AT863" s="184" t="s">
        <v>192</v>
      </c>
      <c r="AU863" s="184" t="s">
        <v>90</v>
      </c>
      <c r="AV863" s="12" t="s">
        <v>24</v>
      </c>
      <c r="AW863" s="12" t="s">
        <v>42</v>
      </c>
      <c r="AX863" s="12" t="s">
        <v>79</v>
      </c>
      <c r="AY863" s="184" t="s">
        <v>142</v>
      </c>
    </row>
    <row r="864" spans="2:65" s="13" customFormat="1">
      <c r="B864" s="189"/>
      <c r="D864" s="177" t="s">
        <v>192</v>
      </c>
      <c r="E864" s="190" t="s">
        <v>22</v>
      </c>
      <c r="F864" s="191" t="s">
        <v>565</v>
      </c>
      <c r="H864" s="192">
        <v>0.65700000000000003</v>
      </c>
      <c r="I864" s="193"/>
      <c r="L864" s="189"/>
      <c r="M864" s="194"/>
      <c r="T864" s="195"/>
      <c r="AT864" s="190" t="s">
        <v>192</v>
      </c>
      <c r="AU864" s="190" t="s">
        <v>90</v>
      </c>
      <c r="AV864" s="13" t="s">
        <v>90</v>
      </c>
      <c r="AW864" s="13" t="s">
        <v>42</v>
      </c>
      <c r="AX864" s="13" t="s">
        <v>79</v>
      </c>
      <c r="AY864" s="190" t="s">
        <v>142</v>
      </c>
    </row>
    <row r="865" spans="2:65" s="13" customFormat="1">
      <c r="B865" s="189"/>
      <c r="D865" s="177" t="s">
        <v>192</v>
      </c>
      <c r="E865" s="190" t="s">
        <v>22</v>
      </c>
      <c r="F865" s="191" t="s">
        <v>566</v>
      </c>
      <c r="H865" s="192">
        <v>1.7310000000000001</v>
      </c>
      <c r="I865" s="193"/>
      <c r="L865" s="189"/>
      <c r="M865" s="194"/>
      <c r="T865" s="195"/>
      <c r="AT865" s="190" t="s">
        <v>192</v>
      </c>
      <c r="AU865" s="190" t="s">
        <v>90</v>
      </c>
      <c r="AV865" s="13" t="s">
        <v>90</v>
      </c>
      <c r="AW865" s="13" t="s">
        <v>42</v>
      </c>
      <c r="AX865" s="13" t="s">
        <v>79</v>
      </c>
      <c r="AY865" s="190" t="s">
        <v>142</v>
      </c>
    </row>
    <row r="866" spans="2:65" s="13" customFormat="1">
      <c r="B866" s="189"/>
      <c r="D866" s="177" t="s">
        <v>192</v>
      </c>
      <c r="E866" s="190" t="s">
        <v>22</v>
      </c>
      <c r="F866" s="191" t="s">
        <v>567</v>
      </c>
      <c r="H866" s="192">
        <v>2.4740000000000002</v>
      </c>
      <c r="I866" s="193"/>
      <c r="L866" s="189"/>
      <c r="M866" s="194"/>
      <c r="T866" s="195"/>
      <c r="AT866" s="190" t="s">
        <v>192</v>
      </c>
      <c r="AU866" s="190" t="s">
        <v>90</v>
      </c>
      <c r="AV866" s="13" t="s">
        <v>90</v>
      </c>
      <c r="AW866" s="13" t="s">
        <v>42</v>
      </c>
      <c r="AX866" s="13" t="s">
        <v>79</v>
      </c>
      <c r="AY866" s="190" t="s">
        <v>142</v>
      </c>
    </row>
    <row r="867" spans="2:65" s="13" customFormat="1">
      <c r="B867" s="189"/>
      <c r="D867" s="177" t="s">
        <v>192</v>
      </c>
      <c r="E867" s="190" t="s">
        <v>22</v>
      </c>
      <c r="F867" s="191" t="s">
        <v>568</v>
      </c>
      <c r="H867" s="192">
        <v>0.90600000000000003</v>
      </c>
      <c r="I867" s="193"/>
      <c r="L867" s="189"/>
      <c r="M867" s="194"/>
      <c r="T867" s="195"/>
      <c r="AT867" s="190" t="s">
        <v>192</v>
      </c>
      <c r="AU867" s="190" t="s">
        <v>90</v>
      </c>
      <c r="AV867" s="13" t="s">
        <v>90</v>
      </c>
      <c r="AW867" s="13" t="s">
        <v>42</v>
      </c>
      <c r="AX867" s="13" t="s">
        <v>79</v>
      </c>
      <c r="AY867" s="190" t="s">
        <v>142</v>
      </c>
    </row>
    <row r="868" spans="2:65" s="13" customFormat="1">
      <c r="B868" s="189"/>
      <c r="D868" s="177" t="s">
        <v>192</v>
      </c>
      <c r="E868" s="190" t="s">
        <v>22</v>
      </c>
      <c r="F868" s="191" t="s">
        <v>560</v>
      </c>
      <c r="H868" s="192">
        <v>2.5049999999999999</v>
      </c>
      <c r="I868" s="193"/>
      <c r="L868" s="189"/>
      <c r="M868" s="194"/>
      <c r="T868" s="195"/>
      <c r="AT868" s="190" t="s">
        <v>192</v>
      </c>
      <c r="AU868" s="190" t="s">
        <v>90</v>
      </c>
      <c r="AV868" s="13" t="s">
        <v>90</v>
      </c>
      <c r="AW868" s="13" t="s">
        <v>42</v>
      </c>
      <c r="AX868" s="13" t="s">
        <v>79</v>
      </c>
      <c r="AY868" s="190" t="s">
        <v>142</v>
      </c>
    </row>
    <row r="869" spans="2:65" s="13" customFormat="1">
      <c r="B869" s="189"/>
      <c r="D869" s="177" t="s">
        <v>192</v>
      </c>
      <c r="E869" s="190" t="s">
        <v>22</v>
      </c>
      <c r="F869" s="191" t="s">
        <v>569</v>
      </c>
      <c r="H869" s="192">
        <v>1.706</v>
      </c>
      <c r="I869" s="193"/>
      <c r="L869" s="189"/>
      <c r="M869" s="194"/>
      <c r="T869" s="195"/>
      <c r="AT869" s="190" t="s">
        <v>192</v>
      </c>
      <c r="AU869" s="190" t="s">
        <v>90</v>
      </c>
      <c r="AV869" s="13" t="s">
        <v>90</v>
      </c>
      <c r="AW869" s="13" t="s">
        <v>42</v>
      </c>
      <c r="AX869" s="13" t="s">
        <v>79</v>
      </c>
      <c r="AY869" s="190" t="s">
        <v>142</v>
      </c>
    </row>
    <row r="870" spans="2:65" s="14" customFormat="1">
      <c r="B870" s="196"/>
      <c r="D870" s="177" t="s">
        <v>192</v>
      </c>
      <c r="E870" s="197" t="s">
        <v>22</v>
      </c>
      <c r="F870" s="198" t="s">
        <v>198</v>
      </c>
      <c r="H870" s="199">
        <v>9.9789999999999992</v>
      </c>
      <c r="I870" s="200"/>
      <c r="L870" s="196"/>
      <c r="M870" s="201"/>
      <c r="T870" s="202"/>
      <c r="AT870" s="197" t="s">
        <v>192</v>
      </c>
      <c r="AU870" s="197" t="s">
        <v>90</v>
      </c>
      <c r="AV870" s="14" t="s">
        <v>104</v>
      </c>
      <c r="AW870" s="14" t="s">
        <v>42</v>
      </c>
      <c r="AX870" s="14" t="s">
        <v>79</v>
      </c>
      <c r="AY870" s="197" t="s">
        <v>142</v>
      </c>
    </row>
    <row r="871" spans="2:65" s="15" customFormat="1">
      <c r="B871" s="203"/>
      <c r="D871" s="177" t="s">
        <v>192</v>
      </c>
      <c r="E871" s="204" t="s">
        <v>22</v>
      </c>
      <c r="F871" s="205" t="s">
        <v>202</v>
      </c>
      <c r="H871" s="206">
        <v>9.9789999999999992</v>
      </c>
      <c r="I871" s="207"/>
      <c r="L871" s="203"/>
      <c r="M871" s="208"/>
      <c r="T871" s="209"/>
      <c r="AT871" s="204" t="s">
        <v>192</v>
      </c>
      <c r="AU871" s="204" t="s">
        <v>90</v>
      </c>
      <c r="AV871" s="15" t="s">
        <v>188</v>
      </c>
      <c r="AW871" s="15" t="s">
        <v>42</v>
      </c>
      <c r="AX871" s="15" t="s">
        <v>24</v>
      </c>
      <c r="AY871" s="204" t="s">
        <v>142</v>
      </c>
    </row>
    <row r="872" spans="2:65" s="1" customFormat="1" ht="25.5" customHeight="1">
      <c r="B872" s="40"/>
      <c r="C872" s="165" t="s">
        <v>710</v>
      </c>
      <c r="D872" s="165" t="s">
        <v>145</v>
      </c>
      <c r="E872" s="166" t="s">
        <v>711</v>
      </c>
      <c r="F872" s="167" t="s">
        <v>712</v>
      </c>
      <c r="G872" s="168" t="s">
        <v>205</v>
      </c>
      <c r="H872" s="169">
        <v>0.67900000000000005</v>
      </c>
      <c r="I872" s="170">
        <v>2200</v>
      </c>
      <c r="J872" s="171">
        <f>ROUND(I872*H872,2)</f>
        <v>1493.8</v>
      </c>
      <c r="K872" s="167" t="s">
        <v>149</v>
      </c>
      <c r="L872" s="40"/>
      <c r="M872" s="172" t="s">
        <v>22</v>
      </c>
      <c r="N872" s="173" t="s">
        <v>51</v>
      </c>
      <c r="P872" s="174">
        <f>O872*H872</f>
        <v>0</v>
      </c>
      <c r="Q872" s="174">
        <v>0</v>
      </c>
      <c r="R872" s="174">
        <f>Q872*H872</f>
        <v>0</v>
      </c>
      <c r="S872" s="174">
        <v>2.2000000000000002</v>
      </c>
      <c r="T872" s="175">
        <f>S872*H872</f>
        <v>1.4938000000000002</v>
      </c>
      <c r="AR872" s="24" t="s">
        <v>188</v>
      </c>
      <c r="AT872" s="24" t="s">
        <v>145</v>
      </c>
      <c r="AU872" s="24" t="s">
        <v>90</v>
      </c>
      <c r="AY872" s="24" t="s">
        <v>142</v>
      </c>
      <c r="BE872" s="176">
        <f>IF(N872="základní",J872,0)</f>
        <v>0</v>
      </c>
      <c r="BF872" s="176">
        <f>IF(N872="snížená",J872,0)</f>
        <v>1493.8</v>
      </c>
      <c r="BG872" s="176">
        <f>IF(N872="zákl. přenesená",J872,0)</f>
        <v>0</v>
      </c>
      <c r="BH872" s="176">
        <f>IF(N872="sníž. přenesená",J872,0)</f>
        <v>0</v>
      </c>
      <c r="BI872" s="176">
        <f>IF(N872="nulová",J872,0)</f>
        <v>0</v>
      </c>
      <c r="BJ872" s="24" t="s">
        <v>90</v>
      </c>
      <c r="BK872" s="176">
        <f>ROUND(I872*H872,2)</f>
        <v>1493.8</v>
      </c>
      <c r="BL872" s="24" t="s">
        <v>188</v>
      </c>
      <c r="BM872" s="24" t="s">
        <v>713</v>
      </c>
    </row>
    <row r="873" spans="2:65" s="12" customFormat="1">
      <c r="B873" s="183"/>
      <c r="D873" s="177" t="s">
        <v>192</v>
      </c>
      <c r="E873" s="184" t="s">
        <v>22</v>
      </c>
      <c r="F873" s="185" t="s">
        <v>193</v>
      </c>
      <c r="H873" s="184" t="s">
        <v>22</v>
      </c>
      <c r="I873" s="186"/>
      <c r="L873" s="183"/>
      <c r="M873" s="187"/>
      <c r="T873" s="188"/>
      <c r="AT873" s="184" t="s">
        <v>192</v>
      </c>
      <c r="AU873" s="184" t="s">
        <v>90</v>
      </c>
      <c r="AV873" s="12" t="s">
        <v>24</v>
      </c>
      <c r="AW873" s="12" t="s">
        <v>42</v>
      </c>
      <c r="AX873" s="12" t="s">
        <v>79</v>
      </c>
      <c r="AY873" s="184" t="s">
        <v>142</v>
      </c>
    </row>
    <row r="874" spans="2:65" s="12" customFormat="1">
      <c r="B874" s="183"/>
      <c r="D874" s="177" t="s">
        <v>192</v>
      </c>
      <c r="E874" s="184" t="s">
        <v>22</v>
      </c>
      <c r="F874" s="185" t="s">
        <v>200</v>
      </c>
      <c r="H874" s="184" t="s">
        <v>22</v>
      </c>
      <c r="I874" s="186"/>
      <c r="L874" s="183"/>
      <c r="M874" s="187"/>
      <c r="T874" s="188"/>
      <c r="AT874" s="184" t="s">
        <v>192</v>
      </c>
      <c r="AU874" s="184" t="s">
        <v>90</v>
      </c>
      <c r="AV874" s="12" t="s">
        <v>24</v>
      </c>
      <c r="AW874" s="12" t="s">
        <v>42</v>
      </c>
      <c r="AX874" s="12" t="s">
        <v>79</v>
      </c>
      <c r="AY874" s="184" t="s">
        <v>142</v>
      </c>
    </row>
    <row r="875" spans="2:65" s="13" customFormat="1">
      <c r="B875" s="189"/>
      <c r="D875" s="177" t="s">
        <v>192</v>
      </c>
      <c r="E875" s="190" t="s">
        <v>22</v>
      </c>
      <c r="F875" s="191" t="s">
        <v>714</v>
      </c>
      <c r="H875" s="192">
        <v>0.67900000000000005</v>
      </c>
      <c r="I875" s="193"/>
      <c r="L875" s="189"/>
      <c r="M875" s="194"/>
      <c r="T875" s="195"/>
      <c r="AT875" s="190" t="s">
        <v>192</v>
      </c>
      <c r="AU875" s="190" t="s">
        <v>90</v>
      </c>
      <c r="AV875" s="13" t="s">
        <v>90</v>
      </c>
      <c r="AW875" s="13" t="s">
        <v>42</v>
      </c>
      <c r="AX875" s="13" t="s">
        <v>79</v>
      </c>
      <c r="AY875" s="190" t="s">
        <v>142</v>
      </c>
    </row>
    <row r="876" spans="2:65" s="14" customFormat="1">
      <c r="B876" s="196"/>
      <c r="D876" s="177" t="s">
        <v>192</v>
      </c>
      <c r="E876" s="197" t="s">
        <v>22</v>
      </c>
      <c r="F876" s="198" t="s">
        <v>198</v>
      </c>
      <c r="H876" s="199">
        <v>0.67900000000000005</v>
      </c>
      <c r="I876" s="200"/>
      <c r="L876" s="196"/>
      <c r="M876" s="201"/>
      <c r="T876" s="202"/>
      <c r="AT876" s="197" t="s">
        <v>192</v>
      </c>
      <c r="AU876" s="197" t="s">
        <v>90</v>
      </c>
      <c r="AV876" s="14" t="s">
        <v>104</v>
      </c>
      <c r="AW876" s="14" t="s">
        <v>42</v>
      </c>
      <c r="AX876" s="14" t="s">
        <v>79</v>
      </c>
      <c r="AY876" s="197" t="s">
        <v>142</v>
      </c>
    </row>
    <row r="877" spans="2:65" s="15" customFormat="1">
      <c r="B877" s="203"/>
      <c r="D877" s="177" t="s">
        <v>192</v>
      </c>
      <c r="E877" s="204" t="s">
        <v>22</v>
      </c>
      <c r="F877" s="205" t="s">
        <v>202</v>
      </c>
      <c r="H877" s="206">
        <v>0.67900000000000005</v>
      </c>
      <c r="I877" s="207"/>
      <c r="L877" s="203"/>
      <c r="M877" s="208"/>
      <c r="T877" s="209"/>
      <c r="AT877" s="204" t="s">
        <v>192</v>
      </c>
      <c r="AU877" s="204" t="s">
        <v>90</v>
      </c>
      <c r="AV877" s="15" t="s">
        <v>188</v>
      </c>
      <c r="AW877" s="15" t="s">
        <v>42</v>
      </c>
      <c r="AX877" s="15" t="s">
        <v>24</v>
      </c>
      <c r="AY877" s="204" t="s">
        <v>142</v>
      </c>
    </row>
    <row r="878" spans="2:65" s="1" customFormat="1" ht="38.25" customHeight="1">
      <c r="B878" s="40"/>
      <c r="C878" s="165" t="s">
        <v>715</v>
      </c>
      <c r="D878" s="165" t="s">
        <v>145</v>
      </c>
      <c r="E878" s="166" t="s">
        <v>716</v>
      </c>
      <c r="F878" s="167" t="s">
        <v>717</v>
      </c>
      <c r="G878" s="168" t="s">
        <v>205</v>
      </c>
      <c r="H878" s="169">
        <v>0.67900000000000005</v>
      </c>
      <c r="I878" s="170">
        <v>1690</v>
      </c>
      <c r="J878" s="171">
        <f>ROUND(I878*H878,2)</f>
        <v>1147.51</v>
      </c>
      <c r="K878" s="167" t="s">
        <v>149</v>
      </c>
      <c r="L878" s="40"/>
      <c r="M878" s="172" t="s">
        <v>22</v>
      </c>
      <c r="N878" s="173" t="s">
        <v>51</v>
      </c>
      <c r="P878" s="174">
        <f>O878*H878</f>
        <v>0</v>
      </c>
      <c r="Q878" s="174">
        <v>0</v>
      </c>
      <c r="R878" s="174">
        <f>Q878*H878</f>
        <v>0</v>
      </c>
      <c r="S878" s="174">
        <v>0</v>
      </c>
      <c r="T878" s="175">
        <f>S878*H878</f>
        <v>0</v>
      </c>
      <c r="AR878" s="24" t="s">
        <v>188</v>
      </c>
      <c r="AT878" s="24" t="s">
        <v>145</v>
      </c>
      <c r="AU878" s="24" t="s">
        <v>90</v>
      </c>
      <c r="AY878" s="24" t="s">
        <v>142</v>
      </c>
      <c r="BE878" s="176">
        <f>IF(N878="základní",J878,0)</f>
        <v>0</v>
      </c>
      <c r="BF878" s="176">
        <f>IF(N878="snížená",J878,0)</f>
        <v>1147.51</v>
      </c>
      <c r="BG878" s="176">
        <f>IF(N878="zákl. přenesená",J878,0)</f>
        <v>0</v>
      </c>
      <c r="BH878" s="176">
        <f>IF(N878="sníž. přenesená",J878,0)</f>
        <v>0</v>
      </c>
      <c r="BI878" s="176">
        <f>IF(N878="nulová",J878,0)</f>
        <v>0</v>
      </c>
      <c r="BJ878" s="24" t="s">
        <v>90</v>
      </c>
      <c r="BK878" s="176">
        <f>ROUND(I878*H878,2)</f>
        <v>1147.51</v>
      </c>
      <c r="BL878" s="24" t="s">
        <v>188</v>
      </c>
      <c r="BM878" s="24" t="s">
        <v>718</v>
      </c>
    </row>
    <row r="879" spans="2:65" s="12" customFormat="1">
      <c r="B879" s="183"/>
      <c r="D879" s="177" t="s">
        <v>192</v>
      </c>
      <c r="E879" s="184" t="s">
        <v>22</v>
      </c>
      <c r="F879" s="185" t="s">
        <v>193</v>
      </c>
      <c r="H879" s="184" t="s">
        <v>22</v>
      </c>
      <c r="I879" s="186"/>
      <c r="L879" s="183"/>
      <c r="M879" s="187"/>
      <c r="T879" s="188"/>
      <c r="AT879" s="184" t="s">
        <v>192</v>
      </c>
      <c r="AU879" s="184" t="s">
        <v>90</v>
      </c>
      <c r="AV879" s="12" t="s">
        <v>24</v>
      </c>
      <c r="AW879" s="12" t="s">
        <v>42</v>
      </c>
      <c r="AX879" s="12" t="s">
        <v>79</v>
      </c>
      <c r="AY879" s="184" t="s">
        <v>142</v>
      </c>
    </row>
    <row r="880" spans="2:65" s="12" customFormat="1">
      <c r="B880" s="183"/>
      <c r="D880" s="177" t="s">
        <v>192</v>
      </c>
      <c r="E880" s="184" t="s">
        <v>22</v>
      </c>
      <c r="F880" s="185" t="s">
        <v>200</v>
      </c>
      <c r="H880" s="184" t="s">
        <v>22</v>
      </c>
      <c r="I880" s="186"/>
      <c r="L880" s="183"/>
      <c r="M880" s="187"/>
      <c r="T880" s="188"/>
      <c r="AT880" s="184" t="s">
        <v>192</v>
      </c>
      <c r="AU880" s="184" t="s">
        <v>90</v>
      </c>
      <c r="AV880" s="12" t="s">
        <v>24</v>
      </c>
      <c r="AW880" s="12" t="s">
        <v>42</v>
      </c>
      <c r="AX880" s="12" t="s">
        <v>79</v>
      </c>
      <c r="AY880" s="184" t="s">
        <v>142</v>
      </c>
    </row>
    <row r="881" spans="2:65" s="13" customFormat="1">
      <c r="B881" s="189"/>
      <c r="D881" s="177" t="s">
        <v>192</v>
      </c>
      <c r="E881" s="190" t="s">
        <v>22</v>
      </c>
      <c r="F881" s="191" t="s">
        <v>714</v>
      </c>
      <c r="H881" s="192">
        <v>0.67900000000000005</v>
      </c>
      <c r="I881" s="193"/>
      <c r="L881" s="189"/>
      <c r="M881" s="194"/>
      <c r="T881" s="195"/>
      <c r="AT881" s="190" t="s">
        <v>192</v>
      </c>
      <c r="AU881" s="190" t="s">
        <v>90</v>
      </c>
      <c r="AV881" s="13" t="s">
        <v>90</v>
      </c>
      <c r="AW881" s="13" t="s">
        <v>42</v>
      </c>
      <c r="AX881" s="13" t="s">
        <v>79</v>
      </c>
      <c r="AY881" s="190" t="s">
        <v>142</v>
      </c>
    </row>
    <row r="882" spans="2:65" s="14" customFormat="1">
      <c r="B882" s="196"/>
      <c r="D882" s="177" t="s">
        <v>192</v>
      </c>
      <c r="E882" s="197" t="s">
        <v>22</v>
      </c>
      <c r="F882" s="198" t="s">
        <v>198</v>
      </c>
      <c r="H882" s="199">
        <v>0.67900000000000005</v>
      </c>
      <c r="I882" s="200"/>
      <c r="L882" s="196"/>
      <c r="M882" s="201"/>
      <c r="T882" s="202"/>
      <c r="AT882" s="197" t="s">
        <v>192</v>
      </c>
      <c r="AU882" s="197" t="s">
        <v>90</v>
      </c>
      <c r="AV882" s="14" t="s">
        <v>104</v>
      </c>
      <c r="AW882" s="14" t="s">
        <v>42</v>
      </c>
      <c r="AX882" s="14" t="s">
        <v>79</v>
      </c>
      <c r="AY882" s="197" t="s">
        <v>142</v>
      </c>
    </row>
    <row r="883" spans="2:65" s="15" customFormat="1">
      <c r="B883" s="203"/>
      <c r="D883" s="177" t="s">
        <v>192</v>
      </c>
      <c r="E883" s="204" t="s">
        <v>22</v>
      </c>
      <c r="F883" s="205" t="s">
        <v>202</v>
      </c>
      <c r="H883" s="206">
        <v>0.67900000000000005</v>
      </c>
      <c r="I883" s="207"/>
      <c r="L883" s="203"/>
      <c r="M883" s="208"/>
      <c r="T883" s="209"/>
      <c r="AT883" s="204" t="s">
        <v>192</v>
      </c>
      <c r="AU883" s="204" t="s">
        <v>90</v>
      </c>
      <c r="AV883" s="15" t="s">
        <v>188</v>
      </c>
      <c r="AW883" s="15" t="s">
        <v>42</v>
      </c>
      <c r="AX883" s="15" t="s">
        <v>24</v>
      </c>
      <c r="AY883" s="204" t="s">
        <v>142</v>
      </c>
    </row>
    <row r="884" spans="2:65" s="1" customFormat="1" ht="25.5" customHeight="1">
      <c r="B884" s="40"/>
      <c r="C884" s="165" t="s">
        <v>719</v>
      </c>
      <c r="D884" s="165" t="s">
        <v>145</v>
      </c>
      <c r="E884" s="166" t="s">
        <v>720</v>
      </c>
      <c r="F884" s="167" t="s">
        <v>721</v>
      </c>
      <c r="G884" s="168" t="s">
        <v>205</v>
      </c>
      <c r="H884" s="169">
        <v>12.577</v>
      </c>
      <c r="I884" s="170">
        <v>490</v>
      </c>
      <c r="J884" s="171">
        <f>ROUND(I884*H884,2)</f>
        <v>6162.73</v>
      </c>
      <c r="K884" s="167" t="s">
        <v>149</v>
      </c>
      <c r="L884" s="40"/>
      <c r="M884" s="172" t="s">
        <v>22</v>
      </c>
      <c r="N884" s="173" t="s">
        <v>51</v>
      </c>
      <c r="P884" s="174">
        <f>O884*H884</f>
        <v>0</v>
      </c>
      <c r="Q884" s="174">
        <v>0</v>
      </c>
      <c r="R884" s="174">
        <f>Q884*H884</f>
        <v>0</v>
      </c>
      <c r="S884" s="174">
        <v>1.4</v>
      </c>
      <c r="T884" s="175">
        <f>S884*H884</f>
        <v>17.607799999999997</v>
      </c>
      <c r="AR884" s="24" t="s">
        <v>188</v>
      </c>
      <c r="AT884" s="24" t="s">
        <v>145</v>
      </c>
      <c r="AU884" s="24" t="s">
        <v>90</v>
      </c>
      <c r="AY884" s="24" t="s">
        <v>142</v>
      </c>
      <c r="BE884" s="176">
        <f>IF(N884="základní",J884,0)</f>
        <v>0</v>
      </c>
      <c r="BF884" s="176">
        <f>IF(N884="snížená",J884,0)</f>
        <v>6162.73</v>
      </c>
      <c r="BG884" s="176">
        <f>IF(N884="zákl. přenesená",J884,0)</f>
        <v>0</v>
      </c>
      <c r="BH884" s="176">
        <f>IF(N884="sníž. přenesená",J884,0)</f>
        <v>0</v>
      </c>
      <c r="BI884" s="176">
        <f>IF(N884="nulová",J884,0)</f>
        <v>0</v>
      </c>
      <c r="BJ884" s="24" t="s">
        <v>90</v>
      </c>
      <c r="BK884" s="176">
        <f>ROUND(I884*H884,2)</f>
        <v>6162.73</v>
      </c>
      <c r="BL884" s="24" t="s">
        <v>188</v>
      </c>
      <c r="BM884" s="24" t="s">
        <v>722</v>
      </c>
    </row>
    <row r="885" spans="2:65" s="12" customFormat="1">
      <c r="B885" s="183"/>
      <c r="D885" s="177" t="s">
        <v>192</v>
      </c>
      <c r="E885" s="184" t="s">
        <v>22</v>
      </c>
      <c r="F885" s="185" t="s">
        <v>193</v>
      </c>
      <c r="H885" s="184" t="s">
        <v>22</v>
      </c>
      <c r="I885" s="186"/>
      <c r="L885" s="183"/>
      <c r="M885" s="187"/>
      <c r="T885" s="188"/>
      <c r="AT885" s="184" t="s">
        <v>192</v>
      </c>
      <c r="AU885" s="184" t="s">
        <v>90</v>
      </c>
      <c r="AV885" s="12" t="s">
        <v>24</v>
      </c>
      <c r="AW885" s="12" t="s">
        <v>42</v>
      </c>
      <c r="AX885" s="12" t="s">
        <v>79</v>
      </c>
      <c r="AY885" s="184" t="s">
        <v>142</v>
      </c>
    </row>
    <row r="886" spans="2:65" s="12" customFormat="1">
      <c r="B886" s="183"/>
      <c r="D886" s="177" t="s">
        <v>192</v>
      </c>
      <c r="E886" s="184" t="s">
        <v>22</v>
      </c>
      <c r="F886" s="185" t="s">
        <v>723</v>
      </c>
      <c r="H886" s="184" t="s">
        <v>22</v>
      </c>
      <c r="I886" s="186"/>
      <c r="L886" s="183"/>
      <c r="M886" s="187"/>
      <c r="T886" s="188"/>
      <c r="AT886" s="184" t="s">
        <v>192</v>
      </c>
      <c r="AU886" s="184" t="s">
        <v>90</v>
      </c>
      <c r="AV886" s="12" t="s">
        <v>24</v>
      </c>
      <c r="AW886" s="12" t="s">
        <v>42</v>
      </c>
      <c r="AX886" s="12" t="s">
        <v>79</v>
      </c>
      <c r="AY886" s="184" t="s">
        <v>142</v>
      </c>
    </row>
    <row r="887" spans="2:65" s="13" customFormat="1">
      <c r="B887" s="189"/>
      <c r="D887" s="177" t="s">
        <v>192</v>
      </c>
      <c r="E887" s="190" t="s">
        <v>22</v>
      </c>
      <c r="F887" s="191" t="s">
        <v>724</v>
      </c>
      <c r="H887" s="192">
        <v>7.8E-2</v>
      </c>
      <c r="I887" s="193"/>
      <c r="L887" s="189"/>
      <c r="M887" s="194"/>
      <c r="T887" s="195"/>
      <c r="AT887" s="190" t="s">
        <v>192</v>
      </c>
      <c r="AU887" s="190" t="s">
        <v>90</v>
      </c>
      <c r="AV887" s="13" t="s">
        <v>90</v>
      </c>
      <c r="AW887" s="13" t="s">
        <v>42</v>
      </c>
      <c r="AX887" s="13" t="s">
        <v>79</v>
      </c>
      <c r="AY887" s="190" t="s">
        <v>142</v>
      </c>
    </row>
    <row r="888" spans="2:65" s="13" customFormat="1">
      <c r="B888" s="189"/>
      <c r="D888" s="177" t="s">
        <v>192</v>
      </c>
      <c r="E888" s="190" t="s">
        <v>22</v>
      </c>
      <c r="F888" s="191" t="s">
        <v>725</v>
      </c>
      <c r="H888" s="192">
        <v>0.19900000000000001</v>
      </c>
      <c r="I888" s="193"/>
      <c r="L888" s="189"/>
      <c r="M888" s="194"/>
      <c r="T888" s="195"/>
      <c r="AT888" s="190" t="s">
        <v>192</v>
      </c>
      <c r="AU888" s="190" t="s">
        <v>90</v>
      </c>
      <c r="AV888" s="13" t="s">
        <v>90</v>
      </c>
      <c r="AW888" s="13" t="s">
        <v>42</v>
      </c>
      <c r="AX888" s="13" t="s">
        <v>79</v>
      </c>
      <c r="AY888" s="190" t="s">
        <v>142</v>
      </c>
    </row>
    <row r="889" spans="2:65" s="13" customFormat="1">
      <c r="B889" s="189"/>
      <c r="D889" s="177" t="s">
        <v>192</v>
      </c>
      <c r="E889" s="190" t="s">
        <v>22</v>
      </c>
      <c r="F889" s="191" t="s">
        <v>726</v>
      </c>
      <c r="H889" s="192">
        <v>0.72199999999999998</v>
      </c>
      <c r="I889" s="193"/>
      <c r="L889" s="189"/>
      <c r="M889" s="194"/>
      <c r="T889" s="195"/>
      <c r="AT889" s="190" t="s">
        <v>192</v>
      </c>
      <c r="AU889" s="190" t="s">
        <v>90</v>
      </c>
      <c r="AV889" s="13" t="s">
        <v>90</v>
      </c>
      <c r="AW889" s="13" t="s">
        <v>42</v>
      </c>
      <c r="AX889" s="13" t="s">
        <v>79</v>
      </c>
      <c r="AY889" s="190" t="s">
        <v>142</v>
      </c>
    </row>
    <row r="890" spans="2:65" s="13" customFormat="1">
      <c r="B890" s="189"/>
      <c r="D890" s="177" t="s">
        <v>192</v>
      </c>
      <c r="E890" s="190" t="s">
        <v>22</v>
      </c>
      <c r="F890" s="191" t="s">
        <v>727</v>
      </c>
      <c r="H890" s="192">
        <v>1.278</v>
      </c>
      <c r="I890" s="193"/>
      <c r="L890" s="189"/>
      <c r="M890" s="194"/>
      <c r="T890" s="195"/>
      <c r="AT890" s="190" t="s">
        <v>192</v>
      </c>
      <c r="AU890" s="190" t="s">
        <v>90</v>
      </c>
      <c r="AV890" s="13" t="s">
        <v>90</v>
      </c>
      <c r="AW890" s="13" t="s">
        <v>42</v>
      </c>
      <c r="AX890" s="13" t="s">
        <v>79</v>
      </c>
      <c r="AY890" s="190" t="s">
        <v>142</v>
      </c>
    </row>
    <row r="891" spans="2:65" s="13" customFormat="1">
      <c r="B891" s="189"/>
      <c r="D891" s="177" t="s">
        <v>192</v>
      </c>
      <c r="E891" s="190" t="s">
        <v>22</v>
      </c>
      <c r="F891" s="191" t="s">
        <v>728</v>
      </c>
      <c r="H891" s="192">
        <v>1.071</v>
      </c>
      <c r="I891" s="193"/>
      <c r="L891" s="189"/>
      <c r="M891" s="194"/>
      <c r="T891" s="195"/>
      <c r="AT891" s="190" t="s">
        <v>192</v>
      </c>
      <c r="AU891" s="190" t="s">
        <v>90</v>
      </c>
      <c r="AV891" s="13" t="s">
        <v>90</v>
      </c>
      <c r="AW891" s="13" t="s">
        <v>42</v>
      </c>
      <c r="AX891" s="13" t="s">
        <v>79</v>
      </c>
      <c r="AY891" s="190" t="s">
        <v>142</v>
      </c>
    </row>
    <row r="892" spans="2:65" s="13" customFormat="1">
      <c r="B892" s="189"/>
      <c r="D892" s="177" t="s">
        <v>192</v>
      </c>
      <c r="E892" s="190" t="s">
        <v>22</v>
      </c>
      <c r="F892" s="191" t="s">
        <v>729</v>
      </c>
      <c r="H892" s="192">
        <v>1.276</v>
      </c>
      <c r="I892" s="193"/>
      <c r="L892" s="189"/>
      <c r="M892" s="194"/>
      <c r="T892" s="195"/>
      <c r="AT892" s="190" t="s">
        <v>192</v>
      </c>
      <c r="AU892" s="190" t="s">
        <v>90</v>
      </c>
      <c r="AV892" s="13" t="s">
        <v>90</v>
      </c>
      <c r="AW892" s="13" t="s">
        <v>42</v>
      </c>
      <c r="AX892" s="13" t="s">
        <v>79</v>
      </c>
      <c r="AY892" s="190" t="s">
        <v>142</v>
      </c>
    </row>
    <row r="893" spans="2:65" s="13" customFormat="1">
      <c r="B893" s="189"/>
      <c r="D893" s="177" t="s">
        <v>192</v>
      </c>
      <c r="E893" s="190" t="s">
        <v>22</v>
      </c>
      <c r="F893" s="191" t="s">
        <v>730</v>
      </c>
      <c r="H893" s="192">
        <v>1.0780000000000001</v>
      </c>
      <c r="I893" s="193"/>
      <c r="L893" s="189"/>
      <c r="M893" s="194"/>
      <c r="T893" s="195"/>
      <c r="AT893" s="190" t="s">
        <v>192</v>
      </c>
      <c r="AU893" s="190" t="s">
        <v>90</v>
      </c>
      <c r="AV893" s="13" t="s">
        <v>90</v>
      </c>
      <c r="AW893" s="13" t="s">
        <v>42</v>
      </c>
      <c r="AX893" s="13" t="s">
        <v>79</v>
      </c>
      <c r="AY893" s="190" t="s">
        <v>142</v>
      </c>
    </row>
    <row r="894" spans="2:65" s="13" customFormat="1">
      <c r="B894" s="189"/>
      <c r="D894" s="177" t="s">
        <v>192</v>
      </c>
      <c r="E894" s="190" t="s">
        <v>22</v>
      </c>
      <c r="F894" s="191" t="s">
        <v>731</v>
      </c>
      <c r="H894" s="192">
        <v>1.0860000000000001</v>
      </c>
      <c r="I894" s="193"/>
      <c r="L894" s="189"/>
      <c r="M894" s="194"/>
      <c r="T894" s="195"/>
      <c r="AT894" s="190" t="s">
        <v>192</v>
      </c>
      <c r="AU894" s="190" t="s">
        <v>90</v>
      </c>
      <c r="AV894" s="13" t="s">
        <v>90</v>
      </c>
      <c r="AW894" s="13" t="s">
        <v>42</v>
      </c>
      <c r="AX894" s="13" t="s">
        <v>79</v>
      </c>
      <c r="AY894" s="190" t="s">
        <v>142</v>
      </c>
    </row>
    <row r="895" spans="2:65" s="13" customFormat="1">
      <c r="B895" s="189"/>
      <c r="D895" s="177" t="s">
        <v>192</v>
      </c>
      <c r="E895" s="190" t="s">
        <v>22</v>
      </c>
      <c r="F895" s="191" t="s">
        <v>732</v>
      </c>
      <c r="H895" s="192">
        <v>1.282</v>
      </c>
      <c r="I895" s="193"/>
      <c r="L895" s="189"/>
      <c r="M895" s="194"/>
      <c r="T895" s="195"/>
      <c r="AT895" s="190" t="s">
        <v>192</v>
      </c>
      <c r="AU895" s="190" t="s">
        <v>90</v>
      </c>
      <c r="AV895" s="13" t="s">
        <v>90</v>
      </c>
      <c r="AW895" s="13" t="s">
        <v>42</v>
      </c>
      <c r="AX895" s="13" t="s">
        <v>79</v>
      </c>
      <c r="AY895" s="190" t="s">
        <v>142</v>
      </c>
    </row>
    <row r="896" spans="2:65" s="13" customFormat="1">
      <c r="B896" s="189"/>
      <c r="D896" s="177" t="s">
        <v>192</v>
      </c>
      <c r="E896" s="190" t="s">
        <v>22</v>
      </c>
      <c r="F896" s="191" t="s">
        <v>733</v>
      </c>
      <c r="H896" s="192">
        <v>1.08</v>
      </c>
      <c r="I896" s="193"/>
      <c r="L896" s="189"/>
      <c r="M896" s="194"/>
      <c r="T896" s="195"/>
      <c r="AT896" s="190" t="s">
        <v>192</v>
      </c>
      <c r="AU896" s="190" t="s">
        <v>90</v>
      </c>
      <c r="AV896" s="13" t="s">
        <v>90</v>
      </c>
      <c r="AW896" s="13" t="s">
        <v>42</v>
      </c>
      <c r="AX896" s="13" t="s">
        <v>79</v>
      </c>
      <c r="AY896" s="190" t="s">
        <v>142</v>
      </c>
    </row>
    <row r="897" spans="2:65" s="13" customFormat="1">
      <c r="B897" s="189"/>
      <c r="D897" s="177" t="s">
        <v>192</v>
      </c>
      <c r="E897" s="190" t="s">
        <v>22</v>
      </c>
      <c r="F897" s="191" t="s">
        <v>734</v>
      </c>
      <c r="H897" s="192">
        <v>1.2789999999999999</v>
      </c>
      <c r="I897" s="193"/>
      <c r="L897" s="189"/>
      <c r="M897" s="194"/>
      <c r="T897" s="195"/>
      <c r="AT897" s="190" t="s">
        <v>192</v>
      </c>
      <c r="AU897" s="190" t="s">
        <v>90</v>
      </c>
      <c r="AV897" s="13" t="s">
        <v>90</v>
      </c>
      <c r="AW897" s="13" t="s">
        <v>42</v>
      </c>
      <c r="AX897" s="13" t="s">
        <v>79</v>
      </c>
      <c r="AY897" s="190" t="s">
        <v>142</v>
      </c>
    </row>
    <row r="898" spans="2:65" s="13" customFormat="1">
      <c r="B898" s="189"/>
      <c r="D898" s="177" t="s">
        <v>192</v>
      </c>
      <c r="E898" s="190" t="s">
        <v>22</v>
      </c>
      <c r="F898" s="191" t="s">
        <v>735</v>
      </c>
      <c r="H898" s="192">
        <v>1.1060000000000001</v>
      </c>
      <c r="I898" s="193"/>
      <c r="L898" s="189"/>
      <c r="M898" s="194"/>
      <c r="T898" s="195"/>
      <c r="AT898" s="190" t="s">
        <v>192</v>
      </c>
      <c r="AU898" s="190" t="s">
        <v>90</v>
      </c>
      <c r="AV898" s="13" t="s">
        <v>90</v>
      </c>
      <c r="AW898" s="13" t="s">
        <v>42</v>
      </c>
      <c r="AX898" s="13" t="s">
        <v>79</v>
      </c>
      <c r="AY898" s="190" t="s">
        <v>142</v>
      </c>
    </row>
    <row r="899" spans="2:65" s="13" customFormat="1">
      <c r="B899" s="189"/>
      <c r="D899" s="177" t="s">
        <v>192</v>
      </c>
      <c r="E899" s="190" t="s">
        <v>22</v>
      </c>
      <c r="F899" s="191" t="s">
        <v>736</v>
      </c>
      <c r="H899" s="192">
        <v>0.67700000000000005</v>
      </c>
      <c r="I899" s="193"/>
      <c r="L899" s="189"/>
      <c r="M899" s="194"/>
      <c r="T899" s="195"/>
      <c r="AT899" s="190" t="s">
        <v>192</v>
      </c>
      <c r="AU899" s="190" t="s">
        <v>90</v>
      </c>
      <c r="AV899" s="13" t="s">
        <v>90</v>
      </c>
      <c r="AW899" s="13" t="s">
        <v>42</v>
      </c>
      <c r="AX899" s="13" t="s">
        <v>79</v>
      </c>
      <c r="AY899" s="190" t="s">
        <v>142</v>
      </c>
    </row>
    <row r="900" spans="2:65" s="13" customFormat="1">
      <c r="B900" s="189"/>
      <c r="D900" s="177" t="s">
        <v>192</v>
      </c>
      <c r="E900" s="190" t="s">
        <v>22</v>
      </c>
      <c r="F900" s="191" t="s">
        <v>737</v>
      </c>
      <c r="H900" s="192">
        <v>0.36499999999999999</v>
      </c>
      <c r="I900" s="193"/>
      <c r="L900" s="189"/>
      <c r="M900" s="194"/>
      <c r="T900" s="195"/>
      <c r="AT900" s="190" t="s">
        <v>192</v>
      </c>
      <c r="AU900" s="190" t="s">
        <v>90</v>
      </c>
      <c r="AV900" s="13" t="s">
        <v>90</v>
      </c>
      <c r="AW900" s="13" t="s">
        <v>42</v>
      </c>
      <c r="AX900" s="13" t="s">
        <v>79</v>
      </c>
      <c r="AY900" s="190" t="s">
        <v>142</v>
      </c>
    </row>
    <row r="901" spans="2:65" s="14" customFormat="1">
      <c r="B901" s="196"/>
      <c r="D901" s="177" t="s">
        <v>192</v>
      </c>
      <c r="E901" s="197" t="s">
        <v>22</v>
      </c>
      <c r="F901" s="198" t="s">
        <v>198</v>
      </c>
      <c r="H901" s="199">
        <v>12.577</v>
      </c>
      <c r="I901" s="200"/>
      <c r="L901" s="196"/>
      <c r="M901" s="201"/>
      <c r="T901" s="202"/>
      <c r="AT901" s="197" t="s">
        <v>192</v>
      </c>
      <c r="AU901" s="197" t="s">
        <v>90</v>
      </c>
      <c r="AV901" s="14" t="s">
        <v>104</v>
      </c>
      <c r="AW901" s="14" t="s">
        <v>42</v>
      </c>
      <c r="AX901" s="14" t="s">
        <v>79</v>
      </c>
      <c r="AY901" s="197" t="s">
        <v>142</v>
      </c>
    </row>
    <row r="902" spans="2:65" s="15" customFormat="1">
      <c r="B902" s="203"/>
      <c r="D902" s="177" t="s">
        <v>192</v>
      </c>
      <c r="E902" s="204" t="s">
        <v>22</v>
      </c>
      <c r="F902" s="205" t="s">
        <v>202</v>
      </c>
      <c r="H902" s="206">
        <v>12.577</v>
      </c>
      <c r="I902" s="207"/>
      <c r="L902" s="203"/>
      <c r="M902" s="208"/>
      <c r="T902" s="209"/>
      <c r="AT902" s="204" t="s">
        <v>192</v>
      </c>
      <c r="AU902" s="204" t="s">
        <v>90</v>
      </c>
      <c r="AV902" s="15" t="s">
        <v>188</v>
      </c>
      <c r="AW902" s="15" t="s">
        <v>42</v>
      </c>
      <c r="AX902" s="15" t="s">
        <v>24</v>
      </c>
      <c r="AY902" s="204" t="s">
        <v>142</v>
      </c>
    </row>
    <row r="903" spans="2:65" s="1" customFormat="1" ht="25.5" customHeight="1">
      <c r="B903" s="40"/>
      <c r="C903" s="165" t="s">
        <v>738</v>
      </c>
      <c r="D903" s="165" t="s">
        <v>145</v>
      </c>
      <c r="E903" s="166" t="s">
        <v>739</v>
      </c>
      <c r="F903" s="167" t="s">
        <v>740</v>
      </c>
      <c r="G903" s="168" t="s">
        <v>205</v>
      </c>
      <c r="H903" s="169">
        <v>16.013999999999999</v>
      </c>
      <c r="I903" s="170">
        <v>490</v>
      </c>
      <c r="J903" s="171">
        <f>ROUND(I903*H903,2)</f>
        <v>7846.86</v>
      </c>
      <c r="K903" s="167" t="s">
        <v>149</v>
      </c>
      <c r="L903" s="40"/>
      <c r="M903" s="172" t="s">
        <v>22</v>
      </c>
      <c r="N903" s="173" t="s">
        <v>51</v>
      </c>
      <c r="P903" s="174">
        <f>O903*H903</f>
        <v>0</v>
      </c>
      <c r="Q903" s="174">
        <v>0</v>
      </c>
      <c r="R903" s="174">
        <f>Q903*H903</f>
        <v>0</v>
      </c>
      <c r="S903" s="174">
        <v>1.4</v>
      </c>
      <c r="T903" s="175">
        <f>S903*H903</f>
        <v>22.419599999999999</v>
      </c>
      <c r="AR903" s="24" t="s">
        <v>188</v>
      </c>
      <c r="AT903" s="24" t="s">
        <v>145</v>
      </c>
      <c r="AU903" s="24" t="s">
        <v>90</v>
      </c>
      <c r="AY903" s="24" t="s">
        <v>142</v>
      </c>
      <c r="BE903" s="176">
        <f>IF(N903="základní",J903,0)</f>
        <v>0</v>
      </c>
      <c r="BF903" s="176">
        <f>IF(N903="snížená",J903,0)</f>
        <v>7846.86</v>
      </c>
      <c r="BG903" s="176">
        <f>IF(N903="zákl. přenesená",J903,0)</f>
        <v>0</v>
      </c>
      <c r="BH903" s="176">
        <f>IF(N903="sníž. přenesená",J903,0)</f>
        <v>0</v>
      </c>
      <c r="BI903" s="176">
        <f>IF(N903="nulová",J903,0)</f>
        <v>0</v>
      </c>
      <c r="BJ903" s="24" t="s">
        <v>90</v>
      </c>
      <c r="BK903" s="176">
        <f>ROUND(I903*H903,2)</f>
        <v>7846.86</v>
      </c>
      <c r="BL903" s="24" t="s">
        <v>188</v>
      </c>
      <c r="BM903" s="24" t="s">
        <v>741</v>
      </c>
    </row>
    <row r="904" spans="2:65" s="12" customFormat="1">
      <c r="B904" s="183"/>
      <c r="D904" s="177" t="s">
        <v>192</v>
      </c>
      <c r="E904" s="184" t="s">
        <v>22</v>
      </c>
      <c r="F904" s="185" t="s">
        <v>193</v>
      </c>
      <c r="H904" s="184" t="s">
        <v>22</v>
      </c>
      <c r="I904" s="186"/>
      <c r="L904" s="183"/>
      <c r="M904" s="187"/>
      <c r="T904" s="188"/>
      <c r="AT904" s="184" t="s">
        <v>192</v>
      </c>
      <c r="AU904" s="184" t="s">
        <v>90</v>
      </c>
      <c r="AV904" s="12" t="s">
        <v>24</v>
      </c>
      <c r="AW904" s="12" t="s">
        <v>42</v>
      </c>
      <c r="AX904" s="12" t="s">
        <v>79</v>
      </c>
      <c r="AY904" s="184" t="s">
        <v>142</v>
      </c>
    </row>
    <row r="905" spans="2:65" s="12" customFormat="1">
      <c r="B905" s="183"/>
      <c r="D905" s="177" t="s">
        <v>192</v>
      </c>
      <c r="E905" s="184" t="s">
        <v>22</v>
      </c>
      <c r="F905" s="185" t="s">
        <v>194</v>
      </c>
      <c r="H905" s="184" t="s">
        <v>22</v>
      </c>
      <c r="I905" s="186"/>
      <c r="L905" s="183"/>
      <c r="M905" s="187"/>
      <c r="T905" s="188"/>
      <c r="AT905" s="184" t="s">
        <v>192</v>
      </c>
      <c r="AU905" s="184" t="s">
        <v>90</v>
      </c>
      <c r="AV905" s="12" t="s">
        <v>24</v>
      </c>
      <c r="AW905" s="12" t="s">
        <v>42</v>
      </c>
      <c r="AX905" s="12" t="s">
        <v>79</v>
      </c>
      <c r="AY905" s="184" t="s">
        <v>142</v>
      </c>
    </row>
    <row r="906" spans="2:65" s="13" customFormat="1">
      <c r="B906" s="189"/>
      <c r="D906" s="177" t="s">
        <v>192</v>
      </c>
      <c r="E906" s="190" t="s">
        <v>22</v>
      </c>
      <c r="F906" s="191" t="s">
        <v>742</v>
      </c>
      <c r="H906" s="192">
        <v>0.60099999999999998</v>
      </c>
      <c r="I906" s="193"/>
      <c r="L906" s="189"/>
      <c r="M906" s="194"/>
      <c r="T906" s="195"/>
      <c r="AT906" s="190" t="s">
        <v>192</v>
      </c>
      <c r="AU906" s="190" t="s">
        <v>90</v>
      </c>
      <c r="AV906" s="13" t="s">
        <v>90</v>
      </c>
      <c r="AW906" s="13" t="s">
        <v>42</v>
      </c>
      <c r="AX906" s="13" t="s">
        <v>79</v>
      </c>
      <c r="AY906" s="190" t="s">
        <v>142</v>
      </c>
    </row>
    <row r="907" spans="2:65" s="13" customFormat="1">
      <c r="B907" s="189"/>
      <c r="D907" s="177" t="s">
        <v>192</v>
      </c>
      <c r="E907" s="190" t="s">
        <v>22</v>
      </c>
      <c r="F907" s="191" t="s">
        <v>743</v>
      </c>
      <c r="H907" s="192">
        <v>2.6309999999999998</v>
      </c>
      <c r="I907" s="193"/>
      <c r="L907" s="189"/>
      <c r="M907" s="194"/>
      <c r="T907" s="195"/>
      <c r="AT907" s="190" t="s">
        <v>192</v>
      </c>
      <c r="AU907" s="190" t="s">
        <v>90</v>
      </c>
      <c r="AV907" s="13" t="s">
        <v>90</v>
      </c>
      <c r="AW907" s="13" t="s">
        <v>42</v>
      </c>
      <c r="AX907" s="13" t="s">
        <v>79</v>
      </c>
      <c r="AY907" s="190" t="s">
        <v>142</v>
      </c>
    </row>
    <row r="908" spans="2:65" s="13" customFormat="1">
      <c r="B908" s="189"/>
      <c r="D908" s="177" t="s">
        <v>192</v>
      </c>
      <c r="E908" s="190" t="s">
        <v>22</v>
      </c>
      <c r="F908" s="191" t="s">
        <v>744</v>
      </c>
      <c r="H908" s="192">
        <v>4.7450000000000001</v>
      </c>
      <c r="I908" s="193"/>
      <c r="L908" s="189"/>
      <c r="M908" s="194"/>
      <c r="T908" s="195"/>
      <c r="AT908" s="190" t="s">
        <v>192</v>
      </c>
      <c r="AU908" s="190" t="s">
        <v>90</v>
      </c>
      <c r="AV908" s="13" t="s">
        <v>90</v>
      </c>
      <c r="AW908" s="13" t="s">
        <v>42</v>
      </c>
      <c r="AX908" s="13" t="s">
        <v>79</v>
      </c>
      <c r="AY908" s="190" t="s">
        <v>142</v>
      </c>
    </row>
    <row r="909" spans="2:65" s="13" customFormat="1">
      <c r="B909" s="189"/>
      <c r="D909" s="177" t="s">
        <v>192</v>
      </c>
      <c r="E909" s="190" t="s">
        <v>22</v>
      </c>
      <c r="F909" s="191" t="s">
        <v>745</v>
      </c>
      <c r="H909" s="192">
        <v>4.7060000000000004</v>
      </c>
      <c r="I909" s="193"/>
      <c r="L909" s="189"/>
      <c r="M909" s="194"/>
      <c r="T909" s="195"/>
      <c r="AT909" s="190" t="s">
        <v>192</v>
      </c>
      <c r="AU909" s="190" t="s">
        <v>90</v>
      </c>
      <c r="AV909" s="13" t="s">
        <v>90</v>
      </c>
      <c r="AW909" s="13" t="s">
        <v>42</v>
      </c>
      <c r="AX909" s="13" t="s">
        <v>79</v>
      </c>
      <c r="AY909" s="190" t="s">
        <v>142</v>
      </c>
    </row>
    <row r="910" spans="2:65" s="13" customFormat="1">
      <c r="B910" s="189"/>
      <c r="D910" s="177" t="s">
        <v>192</v>
      </c>
      <c r="E910" s="190" t="s">
        <v>22</v>
      </c>
      <c r="F910" s="191" t="s">
        <v>746</v>
      </c>
      <c r="H910" s="192">
        <v>2.6469999999999998</v>
      </c>
      <c r="I910" s="193"/>
      <c r="L910" s="189"/>
      <c r="M910" s="194"/>
      <c r="T910" s="195"/>
      <c r="AT910" s="190" t="s">
        <v>192</v>
      </c>
      <c r="AU910" s="190" t="s">
        <v>90</v>
      </c>
      <c r="AV910" s="13" t="s">
        <v>90</v>
      </c>
      <c r="AW910" s="13" t="s">
        <v>42</v>
      </c>
      <c r="AX910" s="13" t="s">
        <v>79</v>
      </c>
      <c r="AY910" s="190" t="s">
        <v>142</v>
      </c>
    </row>
    <row r="911" spans="2:65" s="13" customFormat="1">
      <c r="B911" s="189"/>
      <c r="D911" s="177" t="s">
        <v>192</v>
      </c>
      <c r="E911" s="190" t="s">
        <v>22</v>
      </c>
      <c r="F911" s="191" t="s">
        <v>747</v>
      </c>
      <c r="H911" s="192">
        <v>0.23699999999999999</v>
      </c>
      <c r="I911" s="193"/>
      <c r="L911" s="189"/>
      <c r="M911" s="194"/>
      <c r="T911" s="195"/>
      <c r="AT911" s="190" t="s">
        <v>192</v>
      </c>
      <c r="AU911" s="190" t="s">
        <v>90</v>
      </c>
      <c r="AV911" s="13" t="s">
        <v>90</v>
      </c>
      <c r="AW911" s="13" t="s">
        <v>42</v>
      </c>
      <c r="AX911" s="13" t="s">
        <v>79</v>
      </c>
      <c r="AY911" s="190" t="s">
        <v>142</v>
      </c>
    </row>
    <row r="912" spans="2:65" s="13" customFormat="1">
      <c r="B912" s="189"/>
      <c r="D912" s="177" t="s">
        <v>192</v>
      </c>
      <c r="E912" s="190" t="s">
        <v>22</v>
      </c>
      <c r="F912" s="191" t="s">
        <v>748</v>
      </c>
      <c r="H912" s="192">
        <v>0.44700000000000001</v>
      </c>
      <c r="I912" s="193"/>
      <c r="L912" s="189"/>
      <c r="M912" s="194"/>
      <c r="T912" s="195"/>
      <c r="AT912" s="190" t="s">
        <v>192</v>
      </c>
      <c r="AU912" s="190" t="s">
        <v>90</v>
      </c>
      <c r="AV912" s="13" t="s">
        <v>90</v>
      </c>
      <c r="AW912" s="13" t="s">
        <v>42</v>
      </c>
      <c r="AX912" s="13" t="s">
        <v>79</v>
      </c>
      <c r="AY912" s="190" t="s">
        <v>142</v>
      </c>
    </row>
    <row r="913" spans="2:65" s="14" customFormat="1">
      <c r="B913" s="196"/>
      <c r="D913" s="177" t="s">
        <v>192</v>
      </c>
      <c r="E913" s="197" t="s">
        <v>22</v>
      </c>
      <c r="F913" s="198" t="s">
        <v>198</v>
      </c>
      <c r="H913" s="199">
        <v>16.013999999999999</v>
      </c>
      <c r="I913" s="200"/>
      <c r="L913" s="196"/>
      <c r="M913" s="201"/>
      <c r="T913" s="202"/>
      <c r="AT913" s="197" t="s">
        <v>192</v>
      </c>
      <c r="AU913" s="197" t="s">
        <v>90</v>
      </c>
      <c r="AV913" s="14" t="s">
        <v>104</v>
      </c>
      <c r="AW913" s="14" t="s">
        <v>42</v>
      </c>
      <c r="AX913" s="14" t="s">
        <v>79</v>
      </c>
      <c r="AY913" s="197" t="s">
        <v>142</v>
      </c>
    </row>
    <row r="914" spans="2:65" s="15" customFormat="1">
      <c r="B914" s="203"/>
      <c r="D914" s="177" t="s">
        <v>192</v>
      </c>
      <c r="E914" s="204" t="s">
        <v>22</v>
      </c>
      <c r="F914" s="205" t="s">
        <v>202</v>
      </c>
      <c r="H914" s="206">
        <v>16.013999999999999</v>
      </c>
      <c r="I914" s="207"/>
      <c r="L914" s="203"/>
      <c r="M914" s="208"/>
      <c r="T914" s="209"/>
      <c r="AT914" s="204" t="s">
        <v>192</v>
      </c>
      <c r="AU914" s="204" t="s">
        <v>90</v>
      </c>
      <c r="AV914" s="15" t="s">
        <v>188</v>
      </c>
      <c r="AW914" s="15" t="s">
        <v>42</v>
      </c>
      <c r="AX914" s="15" t="s">
        <v>24</v>
      </c>
      <c r="AY914" s="204" t="s">
        <v>142</v>
      </c>
    </row>
    <row r="915" spans="2:65" s="1" customFormat="1" ht="25.5" customHeight="1">
      <c r="B915" s="40"/>
      <c r="C915" s="165" t="s">
        <v>749</v>
      </c>
      <c r="D915" s="165" t="s">
        <v>145</v>
      </c>
      <c r="E915" s="166" t="s">
        <v>750</v>
      </c>
      <c r="F915" s="167" t="s">
        <v>751</v>
      </c>
      <c r="G915" s="168" t="s">
        <v>205</v>
      </c>
      <c r="H915" s="169">
        <v>6.8520000000000003</v>
      </c>
      <c r="I915" s="170">
        <v>490</v>
      </c>
      <c r="J915" s="171">
        <f>ROUND(I915*H915,2)</f>
        <v>3357.48</v>
      </c>
      <c r="K915" s="167" t="s">
        <v>149</v>
      </c>
      <c r="L915" s="40"/>
      <c r="M915" s="172" t="s">
        <v>22</v>
      </c>
      <c r="N915" s="173" t="s">
        <v>51</v>
      </c>
      <c r="P915" s="174">
        <f>O915*H915</f>
        <v>0</v>
      </c>
      <c r="Q915" s="174">
        <v>0</v>
      </c>
      <c r="R915" s="174">
        <f>Q915*H915</f>
        <v>0</v>
      </c>
      <c r="S915" s="174">
        <v>1.4</v>
      </c>
      <c r="T915" s="175">
        <f>S915*H915</f>
        <v>9.5928000000000004</v>
      </c>
      <c r="AR915" s="24" t="s">
        <v>188</v>
      </c>
      <c r="AT915" s="24" t="s">
        <v>145</v>
      </c>
      <c r="AU915" s="24" t="s">
        <v>90</v>
      </c>
      <c r="AY915" s="24" t="s">
        <v>142</v>
      </c>
      <c r="BE915" s="176">
        <f>IF(N915="základní",J915,0)</f>
        <v>0</v>
      </c>
      <c r="BF915" s="176">
        <f>IF(N915="snížená",J915,0)</f>
        <v>3357.48</v>
      </c>
      <c r="BG915" s="176">
        <f>IF(N915="zákl. přenesená",J915,0)</f>
        <v>0</v>
      </c>
      <c r="BH915" s="176">
        <f>IF(N915="sníž. přenesená",J915,0)</f>
        <v>0</v>
      </c>
      <c r="BI915" s="176">
        <f>IF(N915="nulová",J915,0)</f>
        <v>0</v>
      </c>
      <c r="BJ915" s="24" t="s">
        <v>90</v>
      </c>
      <c r="BK915" s="176">
        <f>ROUND(I915*H915,2)</f>
        <v>3357.48</v>
      </c>
      <c r="BL915" s="24" t="s">
        <v>188</v>
      </c>
      <c r="BM915" s="24" t="s">
        <v>752</v>
      </c>
    </row>
    <row r="916" spans="2:65" s="12" customFormat="1">
      <c r="B916" s="183"/>
      <c r="D916" s="177" t="s">
        <v>192</v>
      </c>
      <c r="E916" s="184" t="s">
        <v>22</v>
      </c>
      <c r="F916" s="185" t="s">
        <v>193</v>
      </c>
      <c r="H916" s="184" t="s">
        <v>22</v>
      </c>
      <c r="I916" s="186"/>
      <c r="L916" s="183"/>
      <c r="M916" s="187"/>
      <c r="T916" s="188"/>
      <c r="AT916" s="184" t="s">
        <v>192</v>
      </c>
      <c r="AU916" s="184" t="s">
        <v>90</v>
      </c>
      <c r="AV916" s="12" t="s">
        <v>24</v>
      </c>
      <c r="AW916" s="12" t="s">
        <v>42</v>
      </c>
      <c r="AX916" s="12" t="s">
        <v>79</v>
      </c>
      <c r="AY916" s="184" t="s">
        <v>142</v>
      </c>
    </row>
    <row r="917" spans="2:65" s="12" customFormat="1">
      <c r="B917" s="183"/>
      <c r="D917" s="177" t="s">
        <v>192</v>
      </c>
      <c r="E917" s="184" t="s">
        <v>22</v>
      </c>
      <c r="F917" s="185" t="s">
        <v>242</v>
      </c>
      <c r="H917" s="184" t="s">
        <v>22</v>
      </c>
      <c r="I917" s="186"/>
      <c r="L917" s="183"/>
      <c r="M917" s="187"/>
      <c r="T917" s="188"/>
      <c r="AT917" s="184" t="s">
        <v>192</v>
      </c>
      <c r="AU917" s="184" t="s">
        <v>90</v>
      </c>
      <c r="AV917" s="12" t="s">
        <v>24</v>
      </c>
      <c r="AW917" s="12" t="s">
        <v>42</v>
      </c>
      <c r="AX917" s="12" t="s">
        <v>79</v>
      </c>
      <c r="AY917" s="184" t="s">
        <v>142</v>
      </c>
    </row>
    <row r="918" spans="2:65" s="13" customFormat="1">
      <c r="B918" s="189"/>
      <c r="D918" s="177" t="s">
        <v>192</v>
      </c>
      <c r="E918" s="190" t="s">
        <v>22</v>
      </c>
      <c r="F918" s="191" t="s">
        <v>753</v>
      </c>
      <c r="H918" s="192">
        <v>0.307</v>
      </c>
      <c r="I918" s="193"/>
      <c r="L918" s="189"/>
      <c r="M918" s="194"/>
      <c r="T918" s="195"/>
      <c r="AT918" s="190" t="s">
        <v>192</v>
      </c>
      <c r="AU918" s="190" t="s">
        <v>90</v>
      </c>
      <c r="AV918" s="13" t="s">
        <v>90</v>
      </c>
      <c r="AW918" s="13" t="s">
        <v>42</v>
      </c>
      <c r="AX918" s="13" t="s">
        <v>79</v>
      </c>
      <c r="AY918" s="190" t="s">
        <v>142</v>
      </c>
    </row>
    <row r="919" spans="2:65" s="13" customFormat="1">
      <c r="B919" s="189"/>
      <c r="D919" s="177" t="s">
        <v>192</v>
      </c>
      <c r="E919" s="190" t="s">
        <v>22</v>
      </c>
      <c r="F919" s="191" t="s">
        <v>754</v>
      </c>
      <c r="H919" s="192">
        <v>0.80800000000000005</v>
      </c>
      <c r="I919" s="193"/>
      <c r="L919" s="189"/>
      <c r="M919" s="194"/>
      <c r="T919" s="195"/>
      <c r="AT919" s="190" t="s">
        <v>192</v>
      </c>
      <c r="AU919" s="190" t="s">
        <v>90</v>
      </c>
      <c r="AV919" s="13" t="s">
        <v>90</v>
      </c>
      <c r="AW919" s="13" t="s">
        <v>42</v>
      </c>
      <c r="AX919" s="13" t="s">
        <v>79</v>
      </c>
      <c r="AY919" s="190" t="s">
        <v>142</v>
      </c>
    </row>
    <row r="920" spans="2:65" s="13" customFormat="1">
      <c r="B920" s="189"/>
      <c r="D920" s="177" t="s">
        <v>192</v>
      </c>
      <c r="E920" s="190" t="s">
        <v>22</v>
      </c>
      <c r="F920" s="191" t="s">
        <v>755</v>
      </c>
      <c r="H920" s="192">
        <v>1.1539999999999999</v>
      </c>
      <c r="I920" s="193"/>
      <c r="L920" s="189"/>
      <c r="M920" s="194"/>
      <c r="T920" s="195"/>
      <c r="AT920" s="190" t="s">
        <v>192</v>
      </c>
      <c r="AU920" s="190" t="s">
        <v>90</v>
      </c>
      <c r="AV920" s="13" t="s">
        <v>90</v>
      </c>
      <c r="AW920" s="13" t="s">
        <v>42</v>
      </c>
      <c r="AX920" s="13" t="s">
        <v>79</v>
      </c>
      <c r="AY920" s="190" t="s">
        <v>142</v>
      </c>
    </row>
    <row r="921" spans="2:65" s="13" customFormat="1">
      <c r="B921" s="189"/>
      <c r="D921" s="177" t="s">
        <v>192</v>
      </c>
      <c r="E921" s="190" t="s">
        <v>22</v>
      </c>
      <c r="F921" s="191" t="s">
        <v>756</v>
      </c>
      <c r="H921" s="192">
        <v>0.42299999999999999</v>
      </c>
      <c r="I921" s="193"/>
      <c r="L921" s="189"/>
      <c r="M921" s="194"/>
      <c r="T921" s="195"/>
      <c r="AT921" s="190" t="s">
        <v>192</v>
      </c>
      <c r="AU921" s="190" t="s">
        <v>90</v>
      </c>
      <c r="AV921" s="13" t="s">
        <v>90</v>
      </c>
      <c r="AW921" s="13" t="s">
        <v>42</v>
      </c>
      <c r="AX921" s="13" t="s">
        <v>79</v>
      </c>
      <c r="AY921" s="190" t="s">
        <v>142</v>
      </c>
    </row>
    <row r="922" spans="2:65" s="13" customFormat="1">
      <c r="B922" s="189"/>
      <c r="D922" s="177" t="s">
        <v>192</v>
      </c>
      <c r="E922" s="190" t="s">
        <v>22</v>
      </c>
      <c r="F922" s="191" t="s">
        <v>757</v>
      </c>
      <c r="H922" s="192">
        <v>3.3639999999999999</v>
      </c>
      <c r="I922" s="193"/>
      <c r="L922" s="189"/>
      <c r="M922" s="194"/>
      <c r="T922" s="195"/>
      <c r="AT922" s="190" t="s">
        <v>192</v>
      </c>
      <c r="AU922" s="190" t="s">
        <v>90</v>
      </c>
      <c r="AV922" s="13" t="s">
        <v>90</v>
      </c>
      <c r="AW922" s="13" t="s">
        <v>42</v>
      </c>
      <c r="AX922" s="13" t="s">
        <v>79</v>
      </c>
      <c r="AY922" s="190" t="s">
        <v>142</v>
      </c>
    </row>
    <row r="923" spans="2:65" s="13" customFormat="1">
      <c r="B923" s="189"/>
      <c r="D923" s="177" t="s">
        <v>192</v>
      </c>
      <c r="E923" s="190" t="s">
        <v>22</v>
      </c>
      <c r="F923" s="191" t="s">
        <v>758</v>
      </c>
      <c r="H923" s="192">
        <v>0.79600000000000004</v>
      </c>
      <c r="I923" s="193"/>
      <c r="L923" s="189"/>
      <c r="M923" s="194"/>
      <c r="T923" s="195"/>
      <c r="AT923" s="190" t="s">
        <v>192</v>
      </c>
      <c r="AU923" s="190" t="s">
        <v>90</v>
      </c>
      <c r="AV923" s="13" t="s">
        <v>90</v>
      </c>
      <c r="AW923" s="13" t="s">
        <v>42</v>
      </c>
      <c r="AX923" s="13" t="s">
        <v>79</v>
      </c>
      <c r="AY923" s="190" t="s">
        <v>142</v>
      </c>
    </row>
    <row r="924" spans="2:65" s="14" customFormat="1">
      <c r="B924" s="196"/>
      <c r="D924" s="177" t="s">
        <v>192</v>
      </c>
      <c r="E924" s="197" t="s">
        <v>22</v>
      </c>
      <c r="F924" s="198" t="s">
        <v>198</v>
      </c>
      <c r="H924" s="199">
        <v>6.8520000000000003</v>
      </c>
      <c r="I924" s="200"/>
      <c r="L924" s="196"/>
      <c r="M924" s="201"/>
      <c r="T924" s="202"/>
      <c r="AT924" s="197" t="s">
        <v>192</v>
      </c>
      <c r="AU924" s="197" t="s">
        <v>90</v>
      </c>
      <c r="AV924" s="14" t="s">
        <v>104</v>
      </c>
      <c r="AW924" s="14" t="s">
        <v>42</v>
      </c>
      <c r="AX924" s="14" t="s">
        <v>79</v>
      </c>
      <c r="AY924" s="197" t="s">
        <v>142</v>
      </c>
    </row>
    <row r="925" spans="2:65" s="15" customFormat="1">
      <c r="B925" s="203"/>
      <c r="D925" s="177" t="s">
        <v>192</v>
      </c>
      <c r="E925" s="204" t="s">
        <v>22</v>
      </c>
      <c r="F925" s="205" t="s">
        <v>202</v>
      </c>
      <c r="H925" s="206">
        <v>6.8520000000000003</v>
      </c>
      <c r="I925" s="207"/>
      <c r="L925" s="203"/>
      <c r="M925" s="208"/>
      <c r="T925" s="209"/>
      <c r="AT925" s="204" t="s">
        <v>192</v>
      </c>
      <c r="AU925" s="204" t="s">
        <v>90</v>
      </c>
      <c r="AV925" s="15" t="s">
        <v>188</v>
      </c>
      <c r="AW925" s="15" t="s">
        <v>42</v>
      </c>
      <c r="AX925" s="15" t="s">
        <v>24</v>
      </c>
      <c r="AY925" s="204" t="s">
        <v>142</v>
      </c>
    </row>
    <row r="926" spans="2:65" s="1" customFormat="1" ht="25.5" customHeight="1">
      <c r="B926" s="40"/>
      <c r="C926" s="165" t="s">
        <v>759</v>
      </c>
      <c r="D926" s="165" t="s">
        <v>145</v>
      </c>
      <c r="E926" s="166" t="s">
        <v>760</v>
      </c>
      <c r="F926" s="167" t="s">
        <v>761</v>
      </c>
      <c r="G926" s="168" t="s">
        <v>229</v>
      </c>
      <c r="H926" s="169">
        <v>2.6179999999999999</v>
      </c>
      <c r="I926" s="170">
        <v>250</v>
      </c>
      <c r="J926" s="171">
        <f>ROUND(I926*H926,2)</f>
        <v>654.5</v>
      </c>
      <c r="K926" s="167" t="s">
        <v>149</v>
      </c>
      <c r="L926" s="40"/>
      <c r="M926" s="172" t="s">
        <v>22</v>
      </c>
      <c r="N926" s="173" t="s">
        <v>51</v>
      </c>
      <c r="P926" s="174">
        <f>O926*H926</f>
        <v>0</v>
      </c>
      <c r="Q926" s="174">
        <v>0</v>
      </c>
      <c r="R926" s="174">
        <f>Q926*H926</f>
        <v>0</v>
      </c>
      <c r="S926" s="174">
        <v>4.1000000000000002E-2</v>
      </c>
      <c r="T926" s="175">
        <f>S926*H926</f>
        <v>0.107338</v>
      </c>
      <c r="AR926" s="24" t="s">
        <v>188</v>
      </c>
      <c r="AT926" s="24" t="s">
        <v>145</v>
      </c>
      <c r="AU926" s="24" t="s">
        <v>90</v>
      </c>
      <c r="AY926" s="24" t="s">
        <v>142</v>
      </c>
      <c r="BE926" s="176">
        <f>IF(N926="základní",J926,0)</f>
        <v>0</v>
      </c>
      <c r="BF926" s="176">
        <f>IF(N926="snížená",J926,0)</f>
        <v>654.5</v>
      </c>
      <c r="BG926" s="176">
        <f>IF(N926="zákl. přenesená",J926,0)</f>
        <v>0</v>
      </c>
      <c r="BH926" s="176">
        <f>IF(N926="sníž. přenesená",J926,0)</f>
        <v>0</v>
      </c>
      <c r="BI926" s="176">
        <f>IF(N926="nulová",J926,0)</f>
        <v>0</v>
      </c>
      <c r="BJ926" s="24" t="s">
        <v>90</v>
      </c>
      <c r="BK926" s="176">
        <f>ROUND(I926*H926,2)</f>
        <v>654.5</v>
      </c>
      <c r="BL926" s="24" t="s">
        <v>188</v>
      </c>
      <c r="BM926" s="24" t="s">
        <v>762</v>
      </c>
    </row>
    <row r="927" spans="2:65" s="1" customFormat="1" ht="19">
      <c r="B927" s="40"/>
      <c r="D927" s="177" t="s">
        <v>190</v>
      </c>
      <c r="F927" s="178" t="s">
        <v>763</v>
      </c>
      <c r="I927" s="106"/>
      <c r="L927" s="40"/>
      <c r="M927" s="182"/>
      <c r="T927" s="65"/>
      <c r="AT927" s="24" t="s">
        <v>190</v>
      </c>
      <c r="AU927" s="24" t="s">
        <v>90</v>
      </c>
    </row>
    <row r="928" spans="2:65" s="12" customFormat="1">
      <c r="B928" s="183"/>
      <c r="D928" s="177" t="s">
        <v>192</v>
      </c>
      <c r="E928" s="184" t="s">
        <v>22</v>
      </c>
      <c r="F928" s="185" t="s">
        <v>193</v>
      </c>
      <c r="H928" s="184" t="s">
        <v>22</v>
      </c>
      <c r="I928" s="186"/>
      <c r="L928" s="183"/>
      <c r="M928" s="187"/>
      <c r="T928" s="188"/>
      <c r="AT928" s="184" t="s">
        <v>192</v>
      </c>
      <c r="AU928" s="184" t="s">
        <v>90</v>
      </c>
      <c r="AV928" s="12" t="s">
        <v>24</v>
      </c>
      <c r="AW928" s="12" t="s">
        <v>42</v>
      </c>
      <c r="AX928" s="12" t="s">
        <v>79</v>
      </c>
      <c r="AY928" s="184" t="s">
        <v>142</v>
      </c>
    </row>
    <row r="929" spans="2:65" s="13" customFormat="1">
      <c r="B929" s="189"/>
      <c r="D929" s="177" t="s">
        <v>192</v>
      </c>
      <c r="E929" s="190" t="s">
        <v>22</v>
      </c>
      <c r="F929" s="191" t="s">
        <v>764</v>
      </c>
      <c r="H929" s="192">
        <v>1.3160000000000001</v>
      </c>
      <c r="I929" s="193"/>
      <c r="L929" s="189"/>
      <c r="M929" s="194"/>
      <c r="T929" s="195"/>
      <c r="AT929" s="190" t="s">
        <v>192</v>
      </c>
      <c r="AU929" s="190" t="s">
        <v>90</v>
      </c>
      <c r="AV929" s="13" t="s">
        <v>90</v>
      </c>
      <c r="AW929" s="13" t="s">
        <v>42</v>
      </c>
      <c r="AX929" s="13" t="s">
        <v>79</v>
      </c>
      <c r="AY929" s="190" t="s">
        <v>142</v>
      </c>
    </row>
    <row r="930" spans="2:65" s="13" customFormat="1">
      <c r="B930" s="189"/>
      <c r="D930" s="177" t="s">
        <v>192</v>
      </c>
      <c r="E930" s="190" t="s">
        <v>22</v>
      </c>
      <c r="F930" s="191" t="s">
        <v>765</v>
      </c>
      <c r="H930" s="192">
        <v>1.302</v>
      </c>
      <c r="I930" s="193"/>
      <c r="L930" s="189"/>
      <c r="M930" s="194"/>
      <c r="T930" s="195"/>
      <c r="AT930" s="190" t="s">
        <v>192</v>
      </c>
      <c r="AU930" s="190" t="s">
        <v>90</v>
      </c>
      <c r="AV930" s="13" t="s">
        <v>90</v>
      </c>
      <c r="AW930" s="13" t="s">
        <v>42</v>
      </c>
      <c r="AX930" s="13" t="s">
        <v>79</v>
      </c>
      <c r="AY930" s="190" t="s">
        <v>142</v>
      </c>
    </row>
    <row r="931" spans="2:65" s="14" customFormat="1">
      <c r="B931" s="196"/>
      <c r="D931" s="177" t="s">
        <v>192</v>
      </c>
      <c r="E931" s="197" t="s">
        <v>22</v>
      </c>
      <c r="F931" s="198" t="s">
        <v>198</v>
      </c>
      <c r="H931" s="199">
        <v>2.6179999999999999</v>
      </c>
      <c r="I931" s="200"/>
      <c r="L931" s="196"/>
      <c r="M931" s="201"/>
      <c r="T931" s="202"/>
      <c r="AT931" s="197" t="s">
        <v>192</v>
      </c>
      <c r="AU931" s="197" t="s">
        <v>90</v>
      </c>
      <c r="AV931" s="14" t="s">
        <v>104</v>
      </c>
      <c r="AW931" s="14" t="s">
        <v>42</v>
      </c>
      <c r="AX931" s="14" t="s">
        <v>24</v>
      </c>
      <c r="AY931" s="197" t="s">
        <v>142</v>
      </c>
    </row>
    <row r="932" spans="2:65" s="1" customFormat="1" ht="25.5" customHeight="1">
      <c r="B932" s="40"/>
      <c r="C932" s="165" t="s">
        <v>766</v>
      </c>
      <c r="D932" s="165" t="s">
        <v>145</v>
      </c>
      <c r="E932" s="166" t="s">
        <v>767</v>
      </c>
      <c r="F932" s="167" t="s">
        <v>768</v>
      </c>
      <c r="G932" s="168" t="s">
        <v>229</v>
      </c>
      <c r="H932" s="169">
        <v>25.704000000000001</v>
      </c>
      <c r="I932" s="170">
        <v>180</v>
      </c>
      <c r="J932" s="171">
        <f>ROUND(I932*H932,2)</f>
        <v>4626.72</v>
      </c>
      <c r="K932" s="167" t="s">
        <v>149</v>
      </c>
      <c r="L932" s="40"/>
      <c r="M932" s="172" t="s">
        <v>22</v>
      </c>
      <c r="N932" s="173" t="s">
        <v>51</v>
      </c>
      <c r="P932" s="174">
        <f>O932*H932</f>
        <v>0</v>
      </c>
      <c r="Q932" s="174">
        <v>0</v>
      </c>
      <c r="R932" s="174">
        <f>Q932*H932</f>
        <v>0</v>
      </c>
      <c r="S932" s="174">
        <v>3.4000000000000002E-2</v>
      </c>
      <c r="T932" s="175">
        <f>S932*H932</f>
        <v>0.87393600000000005</v>
      </c>
      <c r="AR932" s="24" t="s">
        <v>188</v>
      </c>
      <c r="AT932" s="24" t="s">
        <v>145</v>
      </c>
      <c r="AU932" s="24" t="s">
        <v>90</v>
      </c>
      <c r="AY932" s="24" t="s">
        <v>142</v>
      </c>
      <c r="BE932" s="176">
        <f>IF(N932="základní",J932,0)</f>
        <v>0</v>
      </c>
      <c r="BF932" s="176">
        <f>IF(N932="snížená",J932,0)</f>
        <v>4626.72</v>
      </c>
      <c r="BG932" s="176">
        <f>IF(N932="zákl. přenesená",J932,0)</f>
        <v>0</v>
      </c>
      <c r="BH932" s="176">
        <f>IF(N932="sníž. přenesená",J932,0)</f>
        <v>0</v>
      </c>
      <c r="BI932" s="176">
        <f>IF(N932="nulová",J932,0)</f>
        <v>0</v>
      </c>
      <c r="BJ932" s="24" t="s">
        <v>90</v>
      </c>
      <c r="BK932" s="176">
        <f>ROUND(I932*H932,2)</f>
        <v>4626.72</v>
      </c>
      <c r="BL932" s="24" t="s">
        <v>188</v>
      </c>
      <c r="BM932" s="24" t="s">
        <v>769</v>
      </c>
    </row>
    <row r="933" spans="2:65" s="1" customFormat="1" ht="19">
      <c r="B933" s="40"/>
      <c r="D933" s="177" t="s">
        <v>190</v>
      </c>
      <c r="F933" s="178" t="s">
        <v>763</v>
      </c>
      <c r="I933" s="106"/>
      <c r="L933" s="40"/>
      <c r="M933" s="182"/>
      <c r="T933" s="65"/>
      <c r="AT933" s="24" t="s">
        <v>190</v>
      </c>
      <c r="AU933" s="24" t="s">
        <v>90</v>
      </c>
    </row>
    <row r="934" spans="2:65" s="12" customFormat="1">
      <c r="B934" s="183"/>
      <c r="D934" s="177" t="s">
        <v>192</v>
      </c>
      <c r="E934" s="184" t="s">
        <v>22</v>
      </c>
      <c r="F934" s="185" t="s">
        <v>193</v>
      </c>
      <c r="H934" s="184" t="s">
        <v>22</v>
      </c>
      <c r="I934" s="186"/>
      <c r="L934" s="183"/>
      <c r="M934" s="187"/>
      <c r="T934" s="188"/>
      <c r="AT934" s="184" t="s">
        <v>192</v>
      </c>
      <c r="AU934" s="184" t="s">
        <v>90</v>
      </c>
      <c r="AV934" s="12" t="s">
        <v>24</v>
      </c>
      <c r="AW934" s="12" t="s">
        <v>42</v>
      </c>
      <c r="AX934" s="12" t="s">
        <v>79</v>
      </c>
      <c r="AY934" s="184" t="s">
        <v>142</v>
      </c>
    </row>
    <row r="935" spans="2:65" s="13" customFormat="1">
      <c r="B935" s="189"/>
      <c r="D935" s="177" t="s">
        <v>192</v>
      </c>
      <c r="E935" s="190" t="s">
        <v>22</v>
      </c>
      <c r="F935" s="191" t="s">
        <v>770</v>
      </c>
      <c r="H935" s="192">
        <v>6.35</v>
      </c>
      <c r="I935" s="193"/>
      <c r="L935" s="189"/>
      <c r="M935" s="194"/>
      <c r="T935" s="195"/>
      <c r="AT935" s="190" t="s">
        <v>192</v>
      </c>
      <c r="AU935" s="190" t="s">
        <v>90</v>
      </c>
      <c r="AV935" s="13" t="s">
        <v>90</v>
      </c>
      <c r="AW935" s="13" t="s">
        <v>42</v>
      </c>
      <c r="AX935" s="13" t="s">
        <v>79</v>
      </c>
      <c r="AY935" s="190" t="s">
        <v>142</v>
      </c>
    </row>
    <row r="936" spans="2:65" s="13" customFormat="1">
      <c r="B936" s="189"/>
      <c r="D936" s="177" t="s">
        <v>192</v>
      </c>
      <c r="E936" s="190" t="s">
        <v>22</v>
      </c>
      <c r="F936" s="191" t="s">
        <v>771</v>
      </c>
      <c r="H936" s="192">
        <v>19.353999999999999</v>
      </c>
      <c r="I936" s="193"/>
      <c r="L936" s="189"/>
      <c r="M936" s="194"/>
      <c r="T936" s="195"/>
      <c r="AT936" s="190" t="s">
        <v>192</v>
      </c>
      <c r="AU936" s="190" t="s">
        <v>90</v>
      </c>
      <c r="AV936" s="13" t="s">
        <v>90</v>
      </c>
      <c r="AW936" s="13" t="s">
        <v>42</v>
      </c>
      <c r="AX936" s="13" t="s">
        <v>79</v>
      </c>
      <c r="AY936" s="190" t="s">
        <v>142</v>
      </c>
    </row>
    <row r="937" spans="2:65" s="14" customFormat="1">
      <c r="B937" s="196"/>
      <c r="D937" s="177" t="s">
        <v>192</v>
      </c>
      <c r="E937" s="197" t="s">
        <v>22</v>
      </c>
      <c r="F937" s="198" t="s">
        <v>198</v>
      </c>
      <c r="H937" s="199">
        <v>25.704000000000001</v>
      </c>
      <c r="I937" s="200"/>
      <c r="L937" s="196"/>
      <c r="M937" s="201"/>
      <c r="T937" s="202"/>
      <c r="AT937" s="197" t="s">
        <v>192</v>
      </c>
      <c r="AU937" s="197" t="s">
        <v>90</v>
      </c>
      <c r="AV937" s="14" t="s">
        <v>104</v>
      </c>
      <c r="AW937" s="14" t="s">
        <v>42</v>
      </c>
      <c r="AX937" s="14" t="s">
        <v>24</v>
      </c>
      <c r="AY937" s="197" t="s">
        <v>142</v>
      </c>
    </row>
    <row r="938" spans="2:65" s="1" customFormat="1" ht="25.5" customHeight="1">
      <c r="B938" s="40"/>
      <c r="C938" s="165" t="s">
        <v>772</v>
      </c>
      <c r="D938" s="165" t="s">
        <v>145</v>
      </c>
      <c r="E938" s="166" t="s">
        <v>773</v>
      </c>
      <c r="F938" s="167" t="s">
        <v>774</v>
      </c>
      <c r="G938" s="168" t="s">
        <v>229</v>
      </c>
      <c r="H938" s="169">
        <v>33.884</v>
      </c>
      <c r="I938" s="170">
        <v>250</v>
      </c>
      <c r="J938" s="171">
        <f>ROUND(I938*H938,2)</f>
        <v>8471</v>
      </c>
      <c r="K938" s="167" t="s">
        <v>149</v>
      </c>
      <c r="L938" s="40"/>
      <c r="M938" s="172" t="s">
        <v>22</v>
      </c>
      <c r="N938" s="173" t="s">
        <v>51</v>
      </c>
      <c r="P938" s="174">
        <f>O938*H938</f>
        <v>0</v>
      </c>
      <c r="Q938" s="174">
        <v>0</v>
      </c>
      <c r="R938" s="174">
        <f>Q938*H938</f>
        <v>0</v>
      </c>
      <c r="S938" s="174">
        <v>7.5999999999999998E-2</v>
      </c>
      <c r="T938" s="175">
        <f>S938*H938</f>
        <v>2.5751840000000001</v>
      </c>
      <c r="AR938" s="24" t="s">
        <v>188</v>
      </c>
      <c r="AT938" s="24" t="s">
        <v>145</v>
      </c>
      <c r="AU938" s="24" t="s">
        <v>90</v>
      </c>
      <c r="AY938" s="24" t="s">
        <v>142</v>
      </c>
      <c r="BE938" s="176">
        <f>IF(N938="základní",J938,0)</f>
        <v>0</v>
      </c>
      <c r="BF938" s="176">
        <f>IF(N938="snížená",J938,0)</f>
        <v>8471</v>
      </c>
      <c r="BG938" s="176">
        <f>IF(N938="zákl. přenesená",J938,0)</f>
        <v>0</v>
      </c>
      <c r="BH938" s="176">
        <f>IF(N938="sníž. přenesená",J938,0)</f>
        <v>0</v>
      </c>
      <c r="BI938" s="176">
        <f>IF(N938="nulová",J938,0)</f>
        <v>0</v>
      </c>
      <c r="BJ938" s="24" t="s">
        <v>90</v>
      </c>
      <c r="BK938" s="176">
        <f>ROUND(I938*H938,2)</f>
        <v>8471</v>
      </c>
      <c r="BL938" s="24" t="s">
        <v>188</v>
      </c>
      <c r="BM938" s="24" t="s">
        <v>775</v>
      </c>
    </row>
    <row r="939" spans="2:65" s="1" customFormat="1" ht="28.5">
      <c r="B939" s="40"/>
      <c r="D939" s="177" t="s">
        <v>190</v>
      </c>
      <c r="F939" s="178" t="s">
        <v>776</v>
      </c>
      <c r="I939" s="106"/>
      <c r="L939" s="40"/>
      <c r="M939" s="182"/>
      <c r="T939" s="65"/>
      <c r="AT939" s="24" t="s">
        <v>190</v>
      </c>
      <c r="AU939" s="24" t="s">
        <v>90</v>
      </c>
    </row>
    <row r="940" spans="2:65" s="12" customFormat="1">
      <c r="B940" s="183"/>
      <c r="D940" s="177" t="s">
        <v>192</v>
      </c>
      <c r="E940" s="184" t="s">
        <v>22</v>
      </c>
      <c r="F940" s="185" t="s">
        <v>193</v>
      </c>
      <c r="H940" s="184" t="s">
        <v>22</v>
      </c>
      <c r="I940" s="186"/>
      <c r="L940" s="183"/>
      <c r="M940" s="187"/>
      <c r="T940" s="188"/>
      <c r="AT940" s="184" t="s">
        <v>192</v>
      </c>
      <c r="AU940" s="184" t="s">
        <v>90</v>
      </c>
      <c r="AV940" s="12" t="s">
        <v>24</v>
      </c>
      <c r="AW940" s="12" t="s">
        <v>42</v>
      </c>
      <c r="AX940" s="12" t="s">
        <v>79</v>
      </c>
      <c r="AY940" s="184" t="s">
        <v>142</v>
      </c>
    </row>
    <row r="941" spans="2:65" s="13" customFormat="1">
      <c r="B941" s="189"/>
      <c r="D941" s="177" t="s">
        <v>192</v>
      </c>
      <c r="E941" s="190" t="s">
        <v>22</v>
      </c>
      <c r="F941" s="191" t="s">
        <v>777</v>
      </c>
      <c r="H941" s="192">
        <v>9.4559999999999995</v>
      </c>
      <c r="I941" s="193"/>
      <c r="L941" s="189"/>
      <c r="M941" s="194"/>
      <c r="T941" s="195"/>
      <c r="AT941" s="190" t="s">
        <v>192</v>
      </c>
      <c r="AU941" s="190" t="s">
        <v>90</v>
      </c>
      <c r="AV941" s="13" t="s">
        <v>90</v>
      </c>
      <c r="AW941" s="13" t="s">
        <v>42</v>
      </c>
      <c r="AX941" s="13" t="s">
        <v>79</v>
      </c>
      <c r="AY941" s="190" t="s">
        <v>142</v>
      </c>
    </row>
    <row r="942" spans="2:65" s="13" customFormat="1">
      <c r="B942" s="189"/>
      <c r="D942" s="177" t="s">
        <v>192</v>
      </c>
      <c r="E942" s="190" t="s">
        <v>22</v>
      </c>
      <c r="F942" s="191" t="s">
        <v>778</v>
      </c>
      <c r="H942" s="192">
        <v>10.047000000000001</v>
      </c>
      <c r="I942" s="193"/>
      <c r="L942" s="189"/>
      <c r="M942" s="194"/>
      <c r="T942" s="195"/>
      <c r="AT942" s="190" t="s">
        <v>192</v>
      </c>
      <c r="AU942" s="190" t="s">
        <v>90</v>
      </c>
      <c r="AV942" s="13" t="s">
        <v>90</v>
      </c>
      <c r="AW942" s="13" t="s">
        <v>42</v>
      </c>
      <c r="AX942" s="13" t="s">
        <v>79</v>
      </c>
      <c r="AY942" s="190" t="s">
        <v>142</v>
      </c>
    </row>
    <row r="943" spans="2:65" s="13" customFormat="1">
      <c r="B943" s="189"/>
      <c r="D943" s="177" t="s">
        <v>192</v>
      </c>
      <c r="E943" s="190" t="s">
        <v>22</v>
      </c>
      <c r="F943" s="191" t="s">
        <v>779</v>
      </c>
      <c r="H943" s="192">
        <v>8.077</v>
      </c>
      <c r="I943" s="193"/>
      <c r="L943" s="189"/>
      <c r="M943" s="194"/>
      <c r="T943" s="195"/>
      <c r="AT943" s="190" t="s">
        <v>192</v>
      </c>
      <c r="AU943" s="190" t="s">
        <v>90</v>
      </c>
      <c r="AV943" s="13" t="s">
        <v>90</v>
      </c>
      <c r="AW943" s="13" t="s">
        <v>42</v>
      </c>
      <c r="AX943" s="13" t="s">
        <v>79</v>
      </c>
      <c r="AY943" s="190" t="s">
        <v>142</v>
      </c>
    </row>
    <row r="944" spans="2:65" s="13" customFormat="1">
      <c r="B944" s="189"/>
      <c r="D944" s="177" t="s">
        <v>192</v>
      </c>
      <c r="E944" s="190" t="s">
        <v>22</v>
      </c>
      <c r="F944" s="191" t="s">
        <v>780</v>
      </c>
      <c r="H944" s="192">
        <v>6.3040000000000003</v>
      </c>
      <c r="I944" s="193"/>
      <c r="L944" s="189"/>
      <c r="M944" s="194"/>
      <c r="T944" s="195"/>
      <c r="AT944" s="190" t="s">
        <v>192</v>
      </c>
      <c r="AU944" s="190" t="s">
        <v>90</v>
      </c>
      <c r="AV944" s="13" t="s">
        <v>90</v>
      </c>
      <c r="AW944" s="13" t="s">
        <v>42</v>
      </c>
      <c r="AX944" s="13" t="s">
        <v>79</v>
      </c>
      <c r="AY944" s="190" t="s">
        <v>142</v>
      </c>
    </row>
    <row r="945" spans="2:65" s="14" customFormat="1">
      <c r="B945" s="196"/>
      <c r="D945" s="177" t="s">
        <v>192</v>
      </c>
      <c r="E945" s="197" t="s">
        <v>22</v>
      </c>
      <c r="F945" s="198" t="s">
        <v>198</v>
      </c>
      <c r="H945" s="199">
        <v>33.884</v>
      </c>
      <c r="I945" s="200"/>
      <c r="L945" s="196"/>
      <c r="M945" s="201"/>
      <c r="T945" s="202"/>
      <c r="AT945" s="197" t="s">
        <v>192</v>
      </c>
      <c r="AU945" s="197" t="s">
        <v>90</v>
      </c>
      <c r="AV945" s="14" t="s">
        <v>104</v>
      </c>
      <c r="AW945" s="14" t="s">
        <v>42</v>
      </c>
      <c r="AX945" s="14" t="s">
        <v>24</v>
      </c>
      <c r="AY945" s="197" t="s">
        <v>142</v>
      </c>
    </row>
    <row r="946" spans="2:65" s="1" customFormat="1" ht="38.25" customHeight="1">
      <c r="B946" s="40"/>
      <c r="C946" s="165" t="s">
        <v>781</v>
      </c>
      <c r="D946" s="165" t="s">
        <v>145</v>
      </c>
      <c r="E946" s="166" t="s">
        <v>782</v>
      </c>
      <c r="F946" s="167" t="s">
        <v>783</v>
      </c>
      <c r="G946" s="168" t="s">
        <v>205</v>
      </c>
      <c r="H946" s="169">
        <v>0.98599999999999999</v>
      </c>
      <c r="I946" s="170">
        <v>1440</v>
      </c>
      <c r="J946" s="171">
        <f>ROUND(I946*H946,2)</f>
        <v>1419.84</v>
      </c>
      <c r="K946" s="167" t="s">
        <v>149</v>
      </c>
      <c r="L946" s="40"/>
      <c r="M946" s="172" t="s">
        <v>22</v>
      </c>
      <c r="N946" s="173" t="s">
        <v>51</v>
      </c>
      <c r="P946" s="174">
        <f>O946*H946</f>
        <v>0</v>
      </c>
      <c r="Q946" s="174">
        <v>0</v>
      </c>
      <c r="R946" s="174">
        <f>Q946*H946</f>
        <v>0</v>
      </c>
      <c r="S946" s="174">
        <v>1.95</v>
      </c>
      <c r="T946" s="175">
        <f>S946*H946</f>
        <v>1.9226999999999999</v>
      </c>
      <c r="AR946" s="24" t="s">
        <v>188</v>
      </c>
      <c r="AT946" s="24" t="s">
        <v>145</v>
      </c>
      <c r="AU946" s="24" t="s">
        <v>90</v>
      </c>
      <c r="AY946" s="24" t="s">
        <v>142</v>
      </c>
      <c r="BE946" s="176">
        <f>IF(N946="základní",J946,0)</f>
        <v>0</v>
      </c>
      <c r="BF946" s="176">
        <f>IF(N946="snížená",J946,0)</f>
        <v>1419.84</v>
      </c>
      <c r="BG946" s="176">
        <f>IF(N946="zákl. přenesená",J946,0)</f>
        <v>0</v>
      </c>
      <c r="BH946" s="176">
        <f>IF(N946="sníž. přenesená",J946,0)</f>
        <v>0</v>
      </c>
      <c r="BI946" s="176">
        <f>IF(N946="nulová",J946,0)</f>
        <v>0</v>
      </c>
      <c r="BJ946" s="24" t="s">
        <v>90</v>
      </c>
      <c r="BK946" s="176">
        <f>ROUND(I946*H946,2)</f>
        <v>1419.84</v>
      </c>
      <c r="BL946" s="24" t="s">
        <v>188</v>
      </c>
      <c r="BM946" s="24" t="s">
        <v>784</v>
      </c>
    </row>
    <row r="947" spans="2:65" s="12" customFormat="1">
      <c r="B947" s="183"/>
      <c r="D947" s="177" t="s">
        <v>192</v>
      </c>
      <c r="E947" s="184" t="s">
        <v>22</v>
      </c>
      <c r="F947" s="185" t="s">
        <v>193</v>
      </c>
      <c r="H947" s="184" t="s">
        <v>22</v>
      </c>
      <c r="I947" s="186"/>
      <c r="L947" s="183"/>
      <c r="M947" s="187"/>
      <c r="T947" s="188"/>
      <c r="AT947" s="184" t="s">
        <v>192</v>
      </c>
      <c r="AU947" s="184" t="s">
        <v>90</v>
      </c>
      <c r="AV947" s="12" t="s">
        <v>24</v>
      </c>
      <c r="AW947" s="12" t="s">
        <v>42</v>
      </c>
      <c r="AX947" s="12" t="s">
        <v>79</v>
      </c>
      <c r="AY947" s="184" t="s">
        <v>142</v>
      </c>
    </row>
    <row r="948" spans="2:65" s="12" customFormat="1">
      <c r="B948" s="183"/>
      <c r="D948" s="177" t="s">
        <v>192</v>
      </c>
      <c r="E948" s="184" t="s">
        <v>22</v>
      </c>
      <c r="F948" s="185" t="s">
        <v>194</v>
      </c>
      <c r="H948" s="184" t="s">
        <v>22</v>
      </c>
      <c r="I948" s="186"/>
      <c r="L948" s="183"/>
      <c r="M948" s="187"/>
      <c r="T948" s="188"/>
      <c r="AT948" s="184" t="s">
        <v>192</v>
      </c>
      <c r="AU948" s="184" t="s">
        <v>90</v>
      </c>
      <c r="AV948" s="12" t="s">
        <v>24</v>
      </c>
      <c r="AW948" s="12" t="s">
        <v>42</v>
      </c>
      <c r="AX948" s="12" t="s">
        <v>79</v>
      </c>
      <c r="AY948" s="184" t="s">
        <v>142</v>
      </c>
    </row>
    <row r="949" spans="2:65" s="13" customFormat="1">
      <c r="B949" s="189"/>
      <c r="D949" s="177" t="s">
        <v>192</v>
      </c>
      <c r="E949" s="190" t="s">
        <v>22</v>
      </c>
      <c r="F949" s="191" t="s">
        <v>785</v>
      </c>
      <c r="H949" s="192">
        <v>0.503</v>
      </c>
      <c r="I949" s="193"/>
      <c r="L949" s="189"/>
      <c r="M949" s="194"/>
      <c r="T949" s="195"/>
      <c r="AT949" s="190" t="s">
        <v>192</v>
      </c>
      <c r="AU949" s="190" t="s">
        <v>90</v>
      </c>
      <c r="AV949" s="13" t="s">
        <v>90</v>
      </c>
      <c r="AW949" s="13" t="s">
        <v>42</v>
      </c>
      <c r="AX949" s="13" t="s">
        <v>79</v>
      </c>
      <c r="AY949" s="190" t="s">
        <v>142</v>
      </c>
    </row>
    <row r="950" spans="2:65" s="13" customFormat="1">
      <c r="B950" s="189"/>
      <c r="D950" s="177" t="s">
        <v>192</v>
      </c>
      <c r="E950" s="190" t="s">
        <v>22</v>
      </c>
      <c r="F950" s="191" t="s">
        <v>786</v>
      </c>
      <c r="H950" s="192">
        <v>0.48299999999999998</v>
      </c>
      <c r="I950" s="193"/>
      <c r="L950" s="189"/>
      <c r="M950" s="194"/>
      <c r="T950" s="195"/>
      <c r="AT950" s="190" t="s">
        <v>192</v>
      </c>
      <c r="AU950" s="190" t="s">
        <v>90</v>
      </c>
      <c r="AV950" s="13" t="s">
        <v>90</v>
      </c>
      <c r="AW950" s="13" t="s">
        <v>42</v>
      </c>
      <c r="AX950" s="13" t="s">
        <v>79</v>
      </c>
      <c r="AY950" s="190" t="s">
        <v>142</v>
      </c>
    </row>
    <row r="951" spans="2:65" s="14" customFormat="1">
      <c r="B951" s="196"/>
      <c r="D951" s="177" t="s">
        <v>192</v>
      </c>
      <c r="E951" s="197" t="s">
        <v>22</v>
      </c>
      <c r="F951" s="198" t="s">
        <v>198</v>
      </c>
      <c r="H951" s="199">
        <v>0.98599999999999999</v>
      </c>
      <c r="I951" s="200"/>
      <c r="L951" s="196"/>
      <c r="M951" s="201"/>
      <c r="T951" s="202"/>
      <c r="AT951" s="197" t="s">
        <v>192</v>
      </c>
      <c r="AU951" s="197" t="s">
        <v>90</v>
      </c>
      <c r="AV951" s="14" t="s">
        <v>104</v>
      </c>
      <c r="AW951" s="14" t="s">
        <v>42</v>
      </c>
      <c r="AX951" s="14" t="s">
        <v>24</v>
      </c>
      <c r="AY951" s="197" t="s">
        <v>142</v>
      </c>
    </row>
    <row r="952" spans="2:65" s="1" customFormat="1" ht="25.5" customHeight="1">
      <c r="B952" s="40"/>
      <c r="C952" s="165" t="s">
        <v>787</v>
      </c>
      <c r="D952" s="165" t="s">
        <v>145</v>
      </c>
      <c r="E952" s="166" t="s">
        <v>788</v>
      </c>
      <c r="F952" s="167" t="s">
        <v>789</v>
      </c>
      <c r="G952" s="168" t="s">
        <v>187</v>
      </c>
      <c r="H952" s="169">
        <v>18</v>
      </c>
      <c r="I952" s="170">
        <v>150</v>
      </c>
      <c r="J952" s="171">
        <f>ROUND(I952*H952,2)</f>
        <v>2700</v>
      </c>
      <c r="K952" s="167" t="s">
        <v>149</v>
      </c>
      <c r="L952" s="40"/>
      <c r="M952" s="172" t="s">
        <v>22</v>
      </c>
      <c r="N952" s="173" t="s">
        <v>51</v>
      </c>
      <c r="P952" s="174">
        <f>O952*H952</f>
        <v>0</v>
      </c>
      <c r="Q952" s="174">
        <v>0</v>
      </c>
      <c r="R952" s="174">
        <f>Q952*H952</f>
        <v>0</v>
      </c>
      <c r="S952" s="174">
        <v>1.9E-2</v>
      </c>
      <c r="T952" s="175">
        <f>S952*H952</f>
        <v>0.34199999999999997</v>
      </c>
      <c r="AR952" s="24" t="s">
        <v>188</v>
      </c>
      <c r="AT952" s="24" t="s">
        <v>145</v>
      </c>
      <c r="AU952" s="24" t="s">
        <v>90</v>
      </c>
      <c r="AY952" s="24" t="s">
        <v>142</v>
      </c>
      <c r="BE952" s="176">
        <f>IF(N952="základní",J952,0)</f>
        <v>0</v>
      </c>
      <c r="BF952" s="176">
        <f>IF(N952="snížená",J952,0)</f>
        <v>2700</v>
      </c>
      <c r="BG952" s="176">
        <f>IF(N952="zákl. přenesená",J952,0)</f>
        <v>0</v>
      </c>
      <c r="BH952" s="176">
        <f>IF(N952="sníž. přenesená",J952,0)</f>
        <v>0</v>
      </c>
      <c r="BI952" s="176">
        <f>IF(N952="nulová",J952,0)</f>
        <v>0</v>
      </c>
      <c r="BJ952" s="24" t="s">
        <v>90</v>
      </c>
      <c r="BK952" s="176">
        <f>ROUND(I952*H952,2)</f>
        <v>2700</v>
      </c>
      <c r="BL952" s="24" t="s">
        <v>188</v>
      </c>
      <c r="BM952" s="24" t="s">
        <v>790</v>
      </c>
    </row>
    <row r="953" spans="2:65" s="1" customFormat="1" ht="19">
      <c r="B953" s="40"/>
      <c r="D953" s="177" t="s">
        <v>190</v>
      </c>
      <c r="F953" s="178" t="s">
        <v>791</v>
      </c>
      <c r="I953" s="106"/>
      <c r="L953" s="40"/>
      <c r="M953" s="182"/>
      <c r="T953" s="65"/>
      <c r="AT953" s="24" t="s">
        <v>190</v>
      </c>
      <c r="AU953" s="24" t="s">
        <v>90</v>
      </c>
    </row>
    <row r="954" spans="2:65" s="12" customFormat="1">
      <c r="B954" s="183"/>
      <c r="D954" s="177" t="s">
        <v>192</v>
      </c>
      <c r="E954" s="184" t="s">
        <v>22</v>
      </c>
      <c r="F954" s="185" t="s">
        <v>193</v>
      </c>
      <c r="H954" s="184" t="s">
        <v>22</v>
      </c>
      <c r="I954" s="186"/>
      <c r="L954" s="183"/>
      <c r="M954" s="187"/>
      <c r="T954" s="188"/>
      <c r="AT954" s="184" t="s">
        <v>192</v>
      </c>
      <c r="AU954" s="184" t="s">
        <v>90</v>
      </c>
      <c r="AV954" s="12" t="s">
        <v>24</v>
      </c>
      <c r="AW954" s="12" t="s">
        <v>42</v>
      </c>
      <c r="AX954" s="12" t="s">
        <v>79</v>
      </c>
      <c r="AY954" s="184" t="s">
        <v>142</v>
      </c>
    </row>
    <row r="955" spans="2:65" s="12" customFormat="1">
      <c r="B955" s="183"/>
      <c r="D955" s="177" t="s">
        <v>192</v>
      </c>
      <c r="E955" s="184" t="s">
        <v>22</v>
      </c>
      <c r="F955" s="185" t="s">
        <v>792</v>
      </c>
      <c r="H955" s="184" t="s">
        <v>22</v>
      </c>
      <c r="I955" s="186"/>
      <c r="L955" s="183"/>
      <c r="M955" s="187"/>
      <c r="T955" s="188"/>
      <c r="AT955" s="184" t="s">
        <v>192</v>
      </c>
      <c r="AU955" s="184" t="s">
        <v>90</v>
      </c>
      <c r="AV955" s="12" t="s">
        <v>24</v>
      </c>
      <c r="AW955" s="12" t="s">
        <v>42</v>
      </c>
      <c r="AX955" s="12" t="s">
        <v>79</v>
      </c>
      <c r="AY955" s="184" t="s">
        <v>142</v>
      </c>
    </row>
    <row r="956" spans="2:65" s="13" customFormat="1">
      <c r="B956" s="189"/>
      <c r="D956" s="177" t="s">
        <v>192</v>
      </c>
      <c r="E956" s="190" t="s">
        <v>22</v>
      </c>
      <c r="F956" s="191" t="s">
        <v>793</v>
      </c>
      <c r="H956" s="192">
        <v>18.07</v>
      </c>
      <c r="I956" s="193"/>
      <c r="L956" s="189"/>
      <c r="M956" s="194"/>
      <c r="T956" s="195"/>
      <c r="AT956" s="190" t="s">
        <v>192</v>
      </c>
      <c r="AU956" s="190" t="s">
        <v>90</v>
      </c>
      <c r="AV956" s="13" t="s">
        <v>90</v>
      </c>
      <c r="AW956" s="13" t="s">
        <v>42</v>
      </c>
      <c r="AX956" s="13" t="s">
        <v>79</v>
      </c>
      <c r="AY956" s="190" t="s">
        <v>142</v>
      </c>
    </row>
    <row r="957" spans="2:65" s="14" customFormat="1">
      <c r="B957" s="196"/>
      <c r="D957" s="177" t="s">
        <v>192</v>
      </c>
      <c r="E957" s="197" t="s">
        <v>22</v>
      </c>
      <c r="F957" s="198" t="s">
        <v>198</v>
      </c>
      <c r="H957" s="199">
        <v>18.07</v>
      </c>
      <c r="I957" s="200"/>
      <c r="L957" s="196"/>
      <c r="M957" s="201"/>
      <c r="T957" s="202"/>
      <c r="AT957" s="197" t="s">
        <v>192</v>
      </c>
      <c r="AU957" s="197" t="s">
        <v>90</v>
      </c>
      <c r="AV957" s="14" t="s">
        <v>104</v>
      </c>
      <c r="AW957" s="14" t="s">
        <v>42</v>
      </c>
      <c r="AX957" s="14" t="s">
        <v>79</v>
      </c>
      <c r="AY957" s="197" t="s">
        <v>142</v>
      </c>
    </row>
    <row r="958" spans="2:65" s="15" customFormat="1">
      <c r="B958" s="203"/>
      <c r="D958" s="177" t="s">
        <v>192</v>
      </c>
      <c r="E958" s="204" t="s">
        <v>22</v>
      </c>
      <c r="F958" s="205" t="s">
        <v>202</v>
      </c>
      <c r="H958" s="206">
        <v>18.07</v>
      </c>
      <c r="I958" s="207"/>
      <c r="L958" s="203"/>
      <c r="M958" s="208"/>
      <c r="T958" s="209"/>
      <c r="AT958" s="204" t="s">
        <v>192</v>
      </c>
      <c r="AU958" s="204" t="s">
        <v>90</v>
      </c>
      <c r="AV958" s="15" t="s">
        <v>188</v>
      </c>
      <c r="AW958" s="15" t="s">
        <v>42</v>
      </c>
      <c r="AX958" s="15" t="s">
        <v>79</v>
      </c>
      <c r="AY958" s="204" t="s">
        <v>142</v>
      </c>
    </row>
    <row r="959" spans="2:65" s="13" customFormat="1">
      <c r="B959" s="189"/>
      <c r="D959" s="177" t="s">
        <v>192</v>
      </c>
      <c r="E959" s="190" t="s">
        <v>22</v>
      </c>
      <c r="F959" s="191" t="s">
        <v>351</v>
      </c>
      <c r="H959" s="192">
        <v>18</v>
      </c>
      <c r="I959" s="193"/>
      <c r="L959" s="189"/>
      <c r="M959" s="194"/>
      <c r="T959" s="195"/>
      <c r="AT959" s="190" t="s">
        <v>192</v>
      </c>
      <c r="AU959" s="190" t="s">
        <v>90</v>
      </c>
      <c r="AV959" s="13" t="s">
        <v>90</v>
      </c>
      <c r="AW959" s="13" t="s">
        <v>42</v>
      </c>
      <c r="AX959" s="13" t="s">
        <v>24</v>
      </c>
      <c r="AY959" s="190" t="s">
        <v>142</v>
      </c>
    </row>
    <row r="960" spans="2:65" s="1" customFormat="1" ht="25.5" customHeight="1">
      <c r="B960" s="40"/>
      <c r="C960" s="165" t="s">
        <v>794</v>
      </c>
      <c r="D960" s="165" t="s">
        <v>145</v>
      </c>
      <c r="E960" s="166" t="s">
        <v>795</v>
      </c>
      <c r="F960" s="167" t="s">
        <v>796</v>
      </c>
      <c r="G960" s="168" t="s">
        <v>187</v>
      </c>
      <c r="H960" s="169">
        <v>32</v>
      </c>
      <c r="I960" s="170">
        <v>340</v>
      </c>
      <c r="J960" s="171">
        <f>ROUND(I960*H960,2)</f>
        <v>10880</v>
      </c>
      <c r="K960" s="167" t="s">
        <v>149</v>
      </c>
      <c r="L960" s="40"/>
      <c r="M960" s="172" t="s">
        <v>22</v>
      </c>
      <c r="N960" s="173" t="s">
        <v>51</v>
      </c>
      <c r="P960" s="174">
        <f>O960*H960</f>
        <v>0</v>
      </c>
      <c r="Q960" s="174">
        <v>0</v>
      </c>
      <c r="R960" s="174">
        <f>Q960*H960</f>
        <v>0</v>
      </c>
      <c r="S960" s="174">
        <v>3.1E-2</v>
      </c>
      <c r="T960" s="175">
        <f>S960*H960</f>
        <v>0.99199999999999999</v>
      </c>
      <c r="AR960" s="24" t="s">
        <v>188</v>
      </c>
      <c r="AT960" s="24" t="s">
        <v>145</v>
      </c>
      <c r="AU960" s="24" t="s">
        <v>90</v>
      </c>
      <c r="AY960" s="24" t="s">
        <v>142</v>
      </c>
      <c r="BE960" s="176">
        <f>IF(N960="základní",J960,0)</f>
        <v>0</v>
      </c>
      <c r="BF960" s="176">
        <f>IF(N960="snížená",J960,0)</f>
        <v>10880</v>
      </c>
      <c r="BG960" s="176">
        <f>IF(N960="zákl. přenesená",J960,0)</f>
        <v>0</v>
      </c>
      <c r="BH960" s="176">
        <f>IF(N960="sníž. přenesená",J960,0)</f>
        <v>0</v>
      </c>
      <c r="BI960" s="176">
        <f>IF(N960="nulová",J960,0)</f>
        <v>0</v>
      </c>
      <c r="BJ960" s="24" t="s">
        <v>90</v>
      </c>
      <c r="BK960" s="176">
        <f>ROUND(I960*H960,2)</f>
        <v>10880</v>
      </c>
      <c r="BL960" s="24" t="s">
        <v>188</v>
      </c>
      <c r="BM960" s="24" t="s">
        <v>797</v>
      </c>
    </row>
    <row r="961" spans="2:65" s="12" customFormat="1">
      <c r="B961" s="183"/>
      <c r="D961" s="177" t="s">
        <v>192</v>
      </c>
      <c r="E961" s="184" t="s">
        <v>22</v>
      </c>
      <c r="F961" s="185" t="s">
        <v>193</v>
      </c>
      <c r="H961" s="184" t="s">
        <v>22</v>
      </c>
      <c r="I961" s="186"/>
      <c r="L961" s="183"/>
      <c r="M961" s="187"/>
      <c r="T961" s="188"/>
      <c r="AT961" s="184" t="s">
        <v>192</v>
      </c>
      <c r="AU961" s="184" t="s">
        <v>90</v>
      </c>
      <c r="AV961" s="12" t="s">
        <v>24</v>
      </c>
      <c r="AW961" s="12" t="s">
        <v>42</v>
      </c>
      <c r="AX961" s="12" t="s">
        <v>79</v>
      </c>
      <c r="AY961" s="184" t="s">
        <v>142</v>
      </c>
    </row>
    <row r="962" spans="2:65" s="12" customFormat="1">
      <c r="B962" s="183"/>
      <c r="D962" s="177" t="s">
        <v>192</v>
      </c>
      <c r="E962" s="184" t="s">
        <v>22</v>
      </c>
      <c r="F962" s="185" t="s">
        <v>194</v>
      </c>
      <c r="H962" s="184" t="s">
        <v>22</v>
      </c>
      <c r="I962" s="186"/>
      <c r="L962" s="183"/>
      <c r="M962" s="187"/>
      <c r="T962" s="188"/>
      <c r="AT962" s="184" t="s">
        <v>192</v>
      </c>
      <c r="AU962" s="184" t="s">
        <v>90</v>
      </c>
      <c r="AV962" s="12" t="s">
        <v>24</v>
      </c>
      <c r="AW962" s="12" t="s">
        <v>42</v>
      </c>
      <c r="AX962" s="12" t="s">
        <v>79</v>
      </c>
      <c r="AY962" s="184" t="s">
        <v>142</v>
      </c>
    </row>
    <row r="963" spans="2:65" s="13" customFormat="1">
      <c r="B963" s="189"/>
      <c r="D963" s="177" t="s">
        <v>192</v>
      </c>
      <c r="E963" s="190" t="s">
        <v>22</v>
      </c>
      <c r="F963" s="191" t="s">
        <v>798</v>
      </c>
      <c r="H963" s="192">
        <v>16</v>
      </c>
      <c r="I963" s="193"/>
      <c r="L963" s="189"/>
      <c r="M963" s="194"/>
      <c r="T963" s="195"/>
      <c r="AT963" s="190" t="s">
        <v>192</v>
      </c>
      <c r="AU963" s="190" t="s">
        <v>90</v>
      </c>
      <c r="AV963" s="13" t="s">
        <v>90</v>
      </c>
      <c r="AW963" s="13" t="s">
        <v>42</v>
      </c>
      <c r="AX963" s="13" t="s">
        <v>79</v>
      </c>
      <c r="AY963" s="190" t="s">
        <v>142</v>
      </c>
    </row>
    <row r="964" spans="2:65" s="14" customFormat="1">
      <c r="B964" s="196"/>
      <c r="D964" s="177" t="s">
        <v>192</v>
      </c>
      <c r="E964" s="197" t="s">
        <v>22</v>
      </c>
      <c r="F964" s="198" t="s">
        <v>198</v>
      </c>
      <c r="H964" s="199">
        <v>16</v>
      </c>
      <c r="I964" s="200"/>
      <c r="L964" s="196"/>
      <c r="M964" s="201"/>
      <c r="T964" s="202"/>
      <c r="AT964" s="197" t="s">
        <v>192</v>
      </c>
      <c r="AU964" s="197" t="s">
        <v>90</v>
      </c>
      <c r="AV964" s="14" t="s">
        <v>104</v>
      </c>
      <c r="AW964" s="14" t="s">
        <v>42</v>
      </c>
      <c r="AX964" s="14" t="s">
        <v>79</v>
      </c>
      <c r="AY964" s="197" t="s">
        <v>142</v>
      </c>
    </row>
    <row r="965" spans="2:65" s="12" customFormat="1">
      <c r="B965" s="183"/>
      <c r="D965" s="177" t="s">
        <v>192</v>
      </c>
      <c r="E965" s="184" t="s">
        <v>22</v>
      </c>
      <c r="F965" s="185" t="s">
        <v>199</v>
      </c>
      <c r="H965" s="184" t="s">
        <v>22</v>
      </c>
      <c r="I965" s="186"/>
      <c r="L965" s="183"/>
      <c r="M965" s="187"/>
      <c r="T965" s="188"/>
      <c r="AT965" s="184" t="s">
        <v>192</v>
      </c>
      <c r="AU965" s="184" t="s">
        <v>90</v>
      </c>
      <c r="AV965" s="12" t="s">
        <v>24</v>
      </c>
      <c r="AW965" s="12" t="s">
        <v>42</v>
      </c>
      <c r="AX965" s="12" t="s">
        <v>79</v>
      </c>
      <c r="AY965" s="184" t="s">
        <v>142</v>
      </c>
    </row>
    <row r="966" spans="2:65" s="13" customFormat="1">
      <c r="B966" s="189"/>
      <c r="D966" s="177" t="s">
        <v>192</v>
      </c>
      <c r="E966" s="190" t="s">
        <v>22</v>
      </c>
      <c r="F966" s="191" t="s">
        <v>798</v>
      </c>
      <c r="H966" s="192">
        <v>16</v>
      </c>
      <c r="I966" s="193"/>
      <c r="L966" s="189"/>
      <c r="M966" s="194"/>
      <c r="T966" s="195"/>
      <c r="AT966" s="190" t="s">
        <v>192</v>
      </c>
      <c r="AU966" s="190" t="s">
        <v>90</v>
      </c>
      <c r="AV966" s="13" t="s">
        <v>90</v>
      </c>
      <c r="AW966" s="13" t="s">
        <v>42</v>
      </c>
      <c r="AX966" s="13" t="s">
        <v>79</v>
      </c>
      <c r="AY966" s="190" t="s">
        <v>142</v>
      </c>
    </row>
    <row r="967" spans="2:65" s="14" customFormat="1">
      <c r="B967" s="196"/>
      <c r="D967" s="177" t="s">
        <v>192</v>
      </c>
      <c r="E967" s="197" t="s">
        <v>22</v>
      </c>
      <c r="F967" s="198" t="s">
        <v>198</v>
      </c>
      <c r="H967" s="199">
        <v>16</v>
      </c>
      <c r="I967" s="200"/>
      <c r="L967" s="196"/>
      <c r="M967" s="201"/>
      <c r="T967" s="202"/>
      <c r="AT967" s="197" t="s">
        <v>192</v>
      </c>
      <c r="AU967" s="197" t="s">
        <v>90</v>
      </c>
      <c r="AV967" s="14" t="s">
        <v>104</v>
      </c>
      <c r="AW967" s="14" t="s">
        <v>42</v>
      </c>
      <c r="AX967" s="14" t="s">
        <v>79</v>
      </c>
      <c r="AY967" s="197" t="s">
        <v>142</v>
      </c>
    </row>
    <row r="968" spans="2:65" s="15" customFormat="1">
      <c r="B968" s="203"/>
      <c r="D968" s="177" t="s">
        <v>192</v>
      </c>
      <c r="E968" s="204" t="s">
        <v>22</v>
      </c>
      <c r="F968" s="205" t="s">
        <v>202</v>
      </c>
      <c r="H968" s="206">
        <v>32</v>
      </c>
      <c r="I968" s="207"/>
      <c r="L968" s="203"/>
      <c r="M968" s="208"/>
      <c r="T968" s="209"/>
      <c r="AT968" s="204" t="s">
        <v>192</v>
      </c>
      <c r="AU968" s="204" t="s">
        <v>90</v>
      </c>
      <c r="AV968" s="15" t="s">
        <v>188</v>
      </c>
      <c r="AW968" s="15" t="s">
        <v>42</v>
      </c>
      <c r="AX968" s="15" t="s">
        <v>24</v>
      </c>
      <c r="AY968" s="204" t="s">
        <v>142</v>
      </c>
    </row>
    <row r="969" spans="2:65" s="1" customFormat="1" ht="25.5" customHeight="1">
      <c r="B969" s="40"/>
      <c r="C969" s="165" t="s">
        <v>799</v>
      </c>
      <c r="D969" s="165" t="s">
        <v>145</v>
      </c>
      <c r="E969" s="166" t="s">
        <v>800</v>
      </c>
      <c r="F969" s="167" t="s">
        <v>801</v>
      </c>
      <c r="G969" s="168" t="s">
        <v>478</v>
      </c>
      <c r="H969" s="169">
        <v>4.8</v>
      </c>
      <c r="I969" s="170">
        <v>180</v>
      </c>
      <c r="J969" s="171">
        <f>ROUND(I969*H969,2)</f>
        <v>864</v>
      </c>
      <c r="K969" s="167" t="s">
        <v>149</v>
      </c>
      <c r="L969" s="40"/>
      <c r="M969" s="172" t="s">
        <v>22</v>
      </c>
      <c r="N969" s="173" t="s">
        <v>51</v>
      </c>
      <c r="P969" s="174">
        <f>O969*H969</f>
        <v>0</v>
      </c>
      <c r="Q969" s="174">
        <v>0</v>
      </c>
      <c r="R969" s="174">
        <f>Q969*H969</f>
        <v>0</v>
      </c>
      <c r="S969" s="174">
        <v>1.7999999999999999E-2</v>
      </c>
      <c r="T969" s="175">
        <f>S969*H969</f>
        <v>8.6399999999999991E-2</v>
      </c>
      <c r="AR969" s="24" t="s">
        <v>188</v>
      </c>
      <c r="AT969" s="24" t="s">
        <v>145</v>
      </c>
      <c r="AU969" s="24" t="s">
        <v>90</v>
      </c>
      <c r="AY969" s="24" t="s">
        <v>142</v>
      </c>
      <c r="BE969" s="176">
        <f>IF(N969="základní",J969,0)</f>
        <v>0</v>
      </c>
      <c r="BF969" s="176">
        <f>IF(N969="snížená",J969,0)</f>
        <v>864</v>
      </c>
      <c r="BG969" s="176">
        <f>IF(N969="zákl. přenesená",J969,0)</f>
        <v>0</v>
      </c>
      <c r="BH969" s="176">
        <f>IF(N969="sníž. přenesená",J969,0)</f>
        <v>0</v>
      </c>
      <c r="BI969" s="176">
        <f>IF(N969="nulová",J969,0)</f>
        <v>0</v>
      </c>
      <c r="BJ969" s="24" t="s">
        <v>90</v>
      </c>
      <c r="BK969" s="176">
        <f>ROUND(I969*H969,2)</f>
        <v>864</v>
      </c>
      <c r="BL969" s="24" t="s">
        <v>188</v>
      </c>
      <c r="BM969" s="24" t="s">
        <v>802</v>
      </c>
    </row>
    <row r="970" spans="2:65" s="12" customFormat="1">
      <c r="B970" s="183"/>
      <c r="D970" s="177" t="s">
        <v>192</v>
      </c>
      <c r="E970" s="184" t="s">
        <v>22</v>
      </c>
      <c r="F970" s="185" t="s">
        <v>193</v>
      </c>
      <c r="H970" s="184" t="s">
        <v>22</v>
      </c>
      <c r="I970" s="186"/>
      <c r="L970" s="183"/>
      <c r="M970" s="187"/>
      <c r="T970" s="188"/>
      <c r="AT970" s="184" t="s">
        <v>192</v>
      </c>
      <c r="AU970" s="184" t="s">
        <v>90</v>
      </c>
      <c r="AV970" s="12" t="s">
        <v>24</v>
      </c>
      <c r="AW970" s="12" t="s">
        <v>42</v>
      </c>
      <c r="AX970" s="12" t="s">
        <v>79</v>
      </c>
      <c r="AY970" s="184" t="s">
        <v>142</v>
      </c>
    </row>
    <row r="971" spans="2:65" s="12" customFormat="1">
      <c r="B971" s="183"/>
      <c r="D971" s="177" t="s">
        <v>192</v>
      </c>
      <c r="E971" s="184" t="s">
        <v>22</v>
      </c>
      <c r="F971" s="185" t="s">
        <v>199</v>
      </c>
      <c r="H971" s="184" t="s">
        <v>22</v>
      </c>
      <c r="I971" s="186"/>
      <c r="L971" s="183"/>
      <c r="M971" s="187"/>
      <c r="T971" s="188"/>
      <c r="AT971" s="184" t="s">
        <v>192</v>
      </c>
      <c r="AU971" s="184" t="s">
        <v>90</v>
      </c>
      <c r="AV971" s="12" t="s">
        <v>24</v>
      </c>
      <c r="AW971" s="12" t="s">
        <v>42</v>
      </c>
      <c r="AX971" s="12" t="s">
        <v>79</v>
      </c>
      <c r="AY971" s="184" t="s">
        <v>142</v>
      </c>
    </row>
    <row r="972" spans="2:65" s="13" customFormat="1">
      <c r="B972" s="189"/>
      <c r="D972" s="177" t="s">
        <v>192</v>
      </c>
      <c r="E972" s="190" t="s">
        <v>22</v>
      </c>
      <c r="F972" s="191" t="s">
        <v>803</v>
      </c>
      <c r="H972" s="192">
        <v>2.4</v>
      </c>
      <c r="I972" s="193"/>
      <c r="L972" s="189"/>
      <c r="M972" s="194"/>
      <c r="T972" s="195"/>
      <c r="AT972" s="190" t="s">
        <v>192</v>
      </c>
      <c r="AU972" s="190" t="s">
        <v>90</v>
      </c>
      <c r="AV972" s="13" t="s">
        <v>90</v>
      </c>
      <c r="AW972" s="13" t="s">
        <v>42</v>
      </c>
      <c r="AX972" s="13" t="s">
        <v>79</v>
      </c>
      <c r="AY972" s="190" t="s">
        <v>142</v>
      </c>
    </row>
    <row r="973" spans="2:65" s="14" customFormat="1">
      <c r="B973" s="196"/>
      <c r="D973" s="177" t="s">
        <v>192</v>
      </c>
      <c r="E973" s="197" t="s">
        <v>22</v>
      </c>
      <c r="F973" s="198" t="s">
        <v>198</v>
      </c>
      <c r="H973" s="199">
        <v>2.4</v>
      </c>
      <c r="I973" s="200"/>
      <c r="L973" s="196"/>
      <c r="M973" s="201"/>
      <c r="T973" s="202"/>
      <c r="AT973" s="197" t="s">
        <v>192</v>
      </c>
      <c r="AU973" s="197" t="s">
        <v>90</v>
      </c>
      <c r="AV973" s="14" t="s">
        <v>104</v>
      </c>
      <c r="AW973" s="14" t="s">
        <v>42</v>
      </c>
      <c r="AX973" s="14" t="s">
        <v>79</v>
      </c>
      <c r="AY973" s="197" t="s">
        <v>142</v>
      </c>
    </row>
    <row r="974" spans="2:65" s="12" customFormat="1">
      <c r="B974" s="183"/>
      <c r="D974" s="177" t="s">
        <v>192</v>
      </c>
      <c r="E974" s="184" t="s">
        <v>22</v>
      </c>
      <c r="F974" s="185" t="s">
        <v>200</v>
      </c>
      <c r="H974" s="184" t="s">
        <v>22</v>
      </c>
      <c r="I974" s="186"/>
      <c r="L974" s="183"/>
      <c r="M974" s="187"/>
      <c r="T974" s="188"/>
      <c r="AT974" s="184" t="s">
        <v>192</v>
      </c>
      <c r="AU974" s="184" t="s">
        <v>90</v>
      </c>
      <c r="AV974" s="12" t="s">
        <v>24</v>
      </c>
      <c r="AW974" s="12" t="s">
        <v>42</v>
      </c>
      <c r="AX974" s="12" t="s">
        <v>79</v>
      </c>
      <c r="AY974" s="184" t="s">
        <v>142</v>
      </c>
    </row>
    <row r="975" spans="2:65" s="13" customFormat="1">
      <c r="B975" s="189"/>
      <c r="D975" s="177" t="s">
        <v>192</v>
      </c>
      <c r="E975" s="190" t="s">
        <v>22</v>
      </c>
      <c r="F975" s="191" t="s">
        <v>803</v>
      </c>
      <c r="H975" s="192">
        <v>2.4</v>
      </c>
      <c r="I975" s="193"/>
      <c r="L975" s="189"/>
      <c r="M975" s="194"/>
      <c r="T975" s="195"/>
      <c r="AT975" s="190" t="s">
        <v>192</v>
      </c>
      <c r="AU975" s="190" t="s">
        <v>90</v>
      </c>
      <c r="AV975" s="13" t="s">
        <v>90</v>
      </c>
      <c r="AW975" s="13" t="s">
        <v>42</v>
      </c>
      <c r="AX975" s="13" t="s">
        <v>79</v>
      </c>
      <c r="AY975" s="190" t="s">
        <v>142</v>
      </c>
    </row>
    <row r="976" spans="2:65" s="14" customFormat="1">
      <c r="B976" s="196"/>
      <c r="D976" s="177" t="s">
        <v>192</v>
      </c>
      <c r="E976" s="197" t="s">
        <v>22</v>
      </c>
      <c r="F976" s="198" t="s">
        <v>198</v>
      </c>
      <c r="H976" s="199">
        <v>2.4</v>
      </c>
      <c r="I976" s="200"/>
      <c r="L976" s="196"/>
      <c r="M976" s="201"/>
      <c r="T976" s="202"/>
      <c r="AT976" s="197" t="s">
        <v>192</v>
      </c>
      <c r="AU976" s="197" t="s">
        <v>90</v>
      </c>
      <c r="AV976" s="14" t="s">
        <v>104</v>
      </c>
      <c r="AW976" s="14" t="s">
        <v>42</v>
      </c>
      <c r="AX976" s="14" t="s">
        <v>79</v>
      </c>
      <c r="AY976" s="197" t="s">
        <v>142</v>
      </c>
    </row>
    <row r="977" spans="2:65" s="15" customFormat="1">
      <c r="B977" s="203"/>
      <c r="D977" s="177" t="s">
        <v>192</v>
      </c>
      <c r="E977" s="204" t="s">
        <v>22</v>
      </c>
      <c r="F977" s="205" t="s">
        <v>202</v>
      </c>
      <c r="H977" s="206">
        <v>4.8</v>
      </c>
      <c r="I977" s="207"/>
      <c r="L977" s="203"/>
      <c r="M977" s="208"/>
      <c r="T977" s="209"/>
      <c r="AT977" s="204" t="s">
        <v>192</v>
      </c>
      <c r="AU977" s="204" t="s">
        <v>90</v>
      </c>
      <c r="AV977" s="15" t="s">
        <v>188</v>
      </c>
      <c r="AW977" s="15" t="s">
        <v>42</v>
      </c>
      <c r="AX977" s="15" t="s">
        <v>24</v>
      </c>
      <c r="AY977" s="204" t="s">
        <v>142</v>
      </c>
    </row>
    <row r="978" spans="2:65" s="1" customFormat="1" ht="25.5" customHeight="1">
      <c r="B978" s="40"/>
      <c r="C978" s="165" t="s">
        <v>804</v>
      </c>
      <c r="D978" s="165" t="s">
        <v>145</v>
      </c>
      <c r="E978" s="166" t="s">
        <v>805</v>
      </c>
      <c r="F978" s="167" t="s">
        <v>806</v>
      </c>
      <c r="G978" s="168" t="s">
        <v>478</v>
      </c>
      <c r="H978" s="169">
        <v>9</v>
      </c>
      <c r="I978" s="170">
        <v>210</v>
      </c>
      <c r="J978" s="171">
        <f>ROUND(I978*H978,2)</f>
        <v>1890</v>
      </c>
      <c r="K978" s="167" t="s">
        <v>149</v>
      </c>
      <c r="L978" s="40"/>
      <c r="M978" s="172" t="s">
        <v>22</v>
      </c>
      <c r="N978" s="173" t="s">
        <v>51</v>
      </c>
      <c r="P978" s="174">
        <f>O978*H978</f>
        <v>0</v>
      </c>
      <c r="Q978" s="174">
        <v>0</v>
      </c>
      <c r="R978" s="174">
        <f>Q978*H978</f>
        <v>0</v>
      </c>
      <c r="S978" s="174">
        <v>2.7E-2</v>
      </c>
      <c r="T978" s="175">
        <f>S978*H978</f>
        <v>0.24299999999999999</v>
      </c>
      <c r="AR978" s="24" t="s">
        <v>188</v>
      </c>
      <c r="AT978" s="24" t="s">
        <v>145</v>
      </c>
      <c r="AU978" s="24" t="s">
        <v>90</v>
      </c>
      <c r="AY978" s="24" t="s">
        <v>142</v>
      </c>
      <c r="BE978" s="176">
        <f>IF(N978="základní",J978,0)</f>
        <v>0</v>
      </c>
      <c r="BF978" s="176">
        <f>IF(N978="snížená",J978,0)</f>
        <v>1890</v>
      </c>
      <c r="BG978" s="176">
        <f>IF(N978="zákl. přenesená",J978,0)</f>
        <v>0</v>
      </c>
      <c r="BH978" s="176">
        <f>IF(N978="sníž. přenesená",J978,0)</f>
        <v>0</v>
      </c>
      <c r="BI978" s="176">
        <f>IF(N978="nulová",J978,0)</f>
        <v>0</v>
      </c>
      <c r="BJ978" s="24" t="s">
        <v>90</v>
      </c>
      <c r="BK978" s="176">
        <f>ROUND(I978*H978,2)</f>
        <v>1890</v>
      </c>
      <c r="BL978" s="24" t="s">
        <v>188</v>
      </c>
      <c r="BM978" s="24" t="s">
        <v>807</v>
      </c>
    </row>
    <row r="979" spans="2:65" s="12" customFormat="1">
      <c r="B979" s="183"/>
      <c r="D979" s="177" t="s">
        <v>192</v>
      </c>
      <c r="E979" s="184" t="s">
        <v>22</v>
      </c>
      <c r="F979" s="185" t="s">
        <v>193</v>
      </c>
      <c r="H979" s="184" t="s">
        <v>22</v>
      </c>
      <c r="I979" s="186"/>
      <c r="L979" s="183"/>
      <c r="M979" s="187"/>
      <c r="T979" s="188"/>
      <c r="AT979" s="184" t="s">
        <v>192</v>
      </c>
      <c r="AU979" s="184" t="s">
        <v>90</v>
      </c>
      <c r="AV979" s="12" t="s">
        <v>24</v>
      </c>
      <c r="AW979" s="12" t="s">
        <v>42</v>
      </c>
      <c r="AX979" s="12" t="s">
        <v>79</v>
      </c>
      <c r="AY979" s="184" t="s">
        <v>142</v>
      </c>
    </row>
    <row r="980" spans="2:65" s="12" customFormat="1">
      <c r="B980" s="183"/>
      <c r="D980" s="177" t="s">
        <v>192</v>
      </c>
      <c r="E980" s="184" t="s">
        <v>22</v>
      </c>
      <c r="F980" s="185" t="s">
        <v>194</v>
      </c>
      <c r="H980" s="184" t="s">
        <v>22</v>
      </c>
      <c r="I980" s="186"/>
      <c r="L980" s="183"/>
      <c r="M980" s="187"/>
      <c r="T980" s="188"/>
      <c r="AT980" s="184" t="s">
        <v>192</v>
      </c>
      <c r="AU980" s="184" t="s">
        <v>90</v>
      </c>
      <c r="AV980" s="12" t="s">
        <v>24</v>
      </c>
      <c r="AW980" s="12" t="s">
        <v>42</v>
      </c>
      <c r="AX980" s="12" t="s">
        <v>79</v>
      </c>
      <c r="AY980" s="184" t="s">
        <v>142</v>
      </c>
    </row>
    <row r="981" spans="2:65" s="13" customFormat="1">
      <c r="B981" s="189"/>
      <c r="D981" s="177" t="s">
        <v>192</v>
      </c>
      <c r="E981" s="190" t="s">
        <v>22</v>
      </c>
      <c r="F981" s="191" t="s">
        <v>808</v>
      </c>
      <c r="H981" s="192">
        <v>2.25</v>
      </c>
      <c r="I981" s="193"/>
      <c r="L981" s="189"/>
      <c r="M981" s="194"/>
      <c r="T981" s="195"/>
      <c r="AT981" s="190" t="s">
        <v>192</v>
      </c>
      <c r="AU981" s="190" t="s">
        <v>90</v>
      </c>
      <c r="AV981" s="13" t="s">
        <v>90</v>
      </c>
      <c r="AW981" s="13" t="s">
        <v>42</v>
      </c>
      <c r="AX981" s="13" t="s">
        <v>79</v>
      </c>
      <c r="AY981" s="190" t="s">
        <v>142</v>
      </c>
    </row>
    <row r="982" spans="2:65" s="14" customFormat="1">
      <c r="B982" s="196"/>
      <c r="D982" s="177" t="s">
        <v>192</v>
      </c>
      <c r="E982" s="197" t="s">
        <v>22</v>
      </c>
      <c r="F982" s="198" t="s">
        <v>198</v>
      </c>
      <c r="H982" s="199">
        <v>2.25</v>
      </c>
      <c r="I982" s="200"/>
      <c r="L982" s="196"/>
      <c r="M982" s="201"/>
      <c r="T982" s="202"/>
      <c r="AT982" s="197" t="s">
        <v>192</v>
      </c>
      <c r="AU982" s="197" t="s">
        <v>90</v>
      </c>
      <c r="AV982" s="14" t="s">
        <v>104</v>
      </c>
      <c r="AW982" s="14" t="s">
        <v>42</v>
      </c>
      <c r="AX982" s="14" t="s">
        <v>79</v>
      </c>
      <c r="AY982" s="197" t="s">
        <v>142</v>
      </c>
    </row>
    <row r="983" spans="2:65" s="12" customFormat="1">
      <c r="B983" s="183"/>
      <c r="D983" s="177" t="s">
        <v>192</v>
      </c>
      <c r="E983" s="184" t="s">
        <v>22</v>
      </c>
      <c r="F983" s="185" t="s">
        <v>199</v>
      </c>
      <c r="H983" s="184" t="s">
        <v>22</v>
      </c>
      <c r="I983" s="186"/>
      <c r="L983" s="183"/>
      <c r="M983" s="187"/>
      <c r="T983" s="188"/>
      <c r="AT983" s="184" t="s">
        <v>192</v>
      </c>
      <c r="AU983" s="184" t="s">
        <v>90</v>
      </c>
      <c r="AV983" s="12" t="s">
        <v>24</v>
      </c>
      <c r="AW983" s="12" t="s">
        <v>42</v>
      </c>
      <c r="AX983" s="12" t="s">
        <v>79</v>
      </c>
      <c r="AY983" s="184" t="s">
        <v>142</v>
      </c>
    </row>
    <row r="984" spans="2:65" s="13" customFormat="1">
      <c r="B984" s="189"/>
      <c r="D984" s="177" t="s">
        <v>192</v>
      </c>
      <c r="E984" s="190" t="s">
        <v>22</v>
      </c>
      <c r="F984" s="191" t="s">
        <v>808</v>
      </c>
      <c r="H984" s="192">
        <v>2.25</v>
      </c>
      <c r="I984" s="193"/>
      <c r="L984" s="189"/>
      <c r="M984" s="194"/>
      <c r="T984" s="195"/>
      <c r="AT984" s="190" t="s">
        <v>192</v>
      </c>
      <c r="AU984" s="190" t="s">
        <v>90</v>
      </c>
      <c r="AV984" s="13" t="s">
        <v>90</v>
      </c>
      <c r="AW984" s="13" t="s">
        <v>42</v>
      </c>
      <c r="AX984" s="13" t="s">
        <v>79</v>
      </c>
      <c r="AY984" s="190" t="s">
        <v>142</v>
      </c>
    </row>
    <row r="985" spans="2:65" s="14" customFormat="1">
      <c r="B985" s="196"/>
      <c r="D985" s="177" t="s">
        <v>192</v>
      </c>
      <c r="E985" s="197" t="s">
        <v>22</v>
      </c>
      <c r="F985" s="198" t="s">
        <v>198</v>
      </c>
      <c r="H985" s="199">
        <v>2.25</v>
      </c>
      <c r="I985" s="200"/>
      <c r="L985" s="196"/>
      <c r="M985" s="201"/>
      <c r="T985" s="202"/>
      <c r="AT985" s="197" t="s">
        <v>192</v>
      </c>
      <c r="AU985" s="197" t="s">
        <v>90</v>
      </c>
      <c r="AV985" s="14" t="s">
        <v>104</v>
      </c>
      <c r="AW985" s="14" t="s">
        <v>42</v>
      </c>
      <c r="AX985" s="14" t="s">
        <v>79</v>
      </c>
      <c r="AY985" s="197" t="s">
        <v>142</v>
      </c>
    </row>
    <row r="986" spans="2:65" s="12" customFormat="1">
      <c r="B986" s="183"/>
      <c r="D986" s="177" t="s">
        <v>192</v>
      </c>
      <c r="E986" s="184" t="s">
        <v>22</v>
      </c>
      <c r="F986" s="185" t="s">
        <v>200</v>
      </c>
      <c r="H986" s="184" t="s">
        <v>22</v>
      </c>
      <c r="I986" s="186"/>
      <c r="L986" s="183"/>
      <c r="M986" s="187"/>
      <c r="T986" s="188"/>
      <c r="AT986" s="184" t="s">
        <v>192</v>
      </c>
      <c r="AU986" s="184" t="s">
        <v>90</v>
      </c>
      <c r="AV986" s="12" t="s">
        <v>24</v>
      </c>
      <c r="AW986" s="12" t="s">
        <v>42</v>
      </c>
      <c r="AX986" s="12" t="s">
        <v>79</v>
      </c>
      <c r="AY986" s="184" t="s">
        <v>142</v>
      </c>
    </row>
    <row r="987" spans="2:65" s="13" customFormat="1">
      <c r="B987" s="189"/>
      <c r="D987" s="177" t="s">
        <v>192</v>
      </c>
      <c r="E987" s="190" t="s">
        <v>22</v>
      </c>
      <c r="F987" s="191" t="s">
        <v>808</v>
      </c>
      <c r="H987" s="192">
        <v>2.25</v>
      </c>
      <c r="I987" s="193"/>
      <c r="L987" s="189"/>
      <c r="M987" s="194"/>
      <c r="T987" s="195"/>
      <c r="AT987" s="190" t="s">
        <v>192</v>
      </c>
      <c r="AU987" s="190" t="s">
        <v>90</v>
      </c>
      <c r="AV987" s="13" t="s">
        <v>90</v>
      </c>
      <c r="AW987" s="13" t="s">
        <v>42</v>
      </c>
      <c r="AX987" s="13" t="s">
        <v>79</v>
      </c>
      <c r="AY987" s="190" t="s">
        <v>142</v>
      </c>
    </row>
    <row r="988" spans="2:65" s="14" customFormat="1">
      <c r="B988" s="196"/>
      <c r="D988" s="177" t="s">
        <v>192</v>
      </c>
      <c r="E988" s="197" t="s">
        <v>22</v>
      </c>
      <c r="F988" s="198" t="s">
        <v>198</v>
      </c>
      <c r="H988" s="199">
        <v>2.25</v>
      </c>
      <c r="I988" s="200"/>
      <c r="L988" s="196"/>
      <c r="M988" s="201"/>
      <c r="T988" s="202"/>
      <c r="AT988" s="197" t="s">
        <v>192</v>
      </c>
      <c r="AU988" s="197" t="s">
        <v>90</v>
      </c>
      <c r="AV988" s="14" t="s">
        <v>104</v>
      </c>
      <c r="AW988" s="14" t="s">
        <v>42</v>
      </c>
      <c r="AX988" s="14" t="s">
        <v>79</v>
      </c>
      <c r="AY988" s="197" t="s">
        <v>142</v>
      </c>
    </row>
    <row r="989" spans="2:65" s="12" customFormat="1">
      <c r="B989" s="183"/>
      <c r="D989" s="177" t="s">
        <v>192</v>
      </c>
      <c r="E989" s="184" t="s">
        <v>22</v>
      </c>
      <c r="F989" s="185" t="s">
        <v>201</v>
      </c>
      <c r="H989" s="184" t="s">
        <v>22</v>
      </c>
      <c r="I989" s="186"/>
      <c r="L989" s="183"/>
      <c r="M989" s="187"/>
      <c r="T989" s="188"/>
      <c r="AT989" s="184" t="s">
        <v>192</v>
      </c>
      <c r="AU989" s="184" t="s">
        <v>90</v>
      </c>
      <c r="AV989" s="12" t="s">
        <v>24</v>
      </c>
      <c r="AW989" s="12" t="s">
        <v>42</v>
      </c>
      <c r="AX989" s="12" t="s">
        <v>79</v>
      </c>
      <c r="AY989" s="184" t="s">
        <v>142</v>
      </c>
    </row>
    <row r="990" spans="2:65" s="13" customFormat="1">
      <c r="B990" s="189"/>
      <c r="D990" s="177" t="s">
        <v>192</v>
      </c>
      <c r="E990" s="190" t="s">
        <v>22</v>
      </c>
      <c r="F990" s="191" t="s">
        <v>808</v>
      </c>
      <c r="H990" s="192">
        <v>2.25</v>
      </c>
      <c r="I990" s="193"/>
      <c r="L990" s="189"/>
      <c r="M990" s="194"/>
      <c r="T990" s="195"/>
      <c r="AT990" s="190" t="s">
        <v>192</v>
      </c>
      <c r="AU990" s="190" t="s">
        <v>90</v>
      </c>
      <c r="AV990" s="13" t="s">
        <v>90</v>
      </c>
      <c r="AW990" s="13" t="s">
        <v>42</v>
      </c>
      <c r="AX990" s="13" t="s">
        <v>79</v>
      </c>
      <c r="AY990" s="190" t="s">
        <v>142</v>
      </c>
    </row>
    <row r="991" spans="2:65" s="14" customFormat="1">
      <c r="B991" s="196"/>
      <c r="D991" s="177" t="s">
        <v>192</v>
      </c>
      <c r="E991" s="197" t="s">
        <v>22</v>
      </c>
      <c r="F991" s="198" t="s">
        <v>198</v>
      </c>
      <c r="H991" s="199">
        <v>2.25</v>
      </c>
      <c r="I991" s="200"/>
      <c r="L991" s="196"/>
      <c r="M991" s="201"/>
      <c r="T991" s="202"/>
      <c r="AT991" s="197" t="s">
        <v>192</v>
      </c>
      <c r="AU991" s="197" t="s">
        <v>90</v>
      </c>
      <c r="AV991" s="14" t="s">
        <v>104</v>
      </c>
      <c r="AW991" s="14" t="s">
        <v>42</v>
      </c>
      <c r="AX991" s="14" t="s">
        <v>79</v>
      </c>
      <c r="AY991" s="197" t="s">
        <v>142</v>
      </c>
    </row>
    <row r="992" spans="2:65" s="15" customFormat="1">
      <c r="B992" s="203"/>
      <c r="D992" s="177" t="s">
        <v>192</v>
      </c>
      <c r="E992" s="204" t="s">
        <v>22</v>
      </c>
      <c r="F992" s="205" t="s">
        <v>202</v>
      </c>
      <c r="H992" s="206">
        <v>9</v>
      </c>
      <c r="I992" s="207"/>
      <c r="L992" s="203"/>
      <c r="M992" s="208"/>
      <c r="T992" s="209"/>
      <c r="AT992" s="204" t="s">
        <v>192</v>
      </c>
      <c r="AU992" s="204" t="s">
        <v>90</v>
      </c>
      <c r="AV992" s="15" t="s">
        <v>188</v>
      </c>
      <c r="AW992" s="15" t="s">
        <v>42</v>
      </c>
      <c r="AX992" s="15" t="s">
        <v>24</v>
      </c>
      <c r="AY992" s="204" t="s">
        <v>142</v>
      </c>
    </row>
    <row r="993" spans="2:65" s="1" customFormat="1" ht="25.5" customHeight="1">
      <c r="B993" s="40"/>
      <c r="C993" s="165" t="s">
        <v>809</v>
      </c>
      <c r="D993" s="165" t="s">
        <v>145</v>
      </c>
      <c r="E993" s="166" t="s">
        <v>810</v>
      </c>
      <c r="F993" s="167" t="s">
        <v>811</v>
      </c>
      <c r="G993" s="168" t="s">
        <v>478</v>
      </c>
      <c r="H993" s="169">
        <v>5.5</v>
      </c>
      <c r="I993" s="170">
        <v>240</v>
      </c>
      <c r="J993" s="171">
        <f>ROUND(I993*H993,2)</f>
        <v>1320</v>
      </c>
      <c r="K993" s="167" t="s">
        <v>149</v>
      </c>
      <c r="L993" s="40"/>
      <c r="M993" s="172" t="s">
        <v>22</v>
      </c>
      <c r="N993" s="173" t="s">
        <v>51</v>
      </c>
      <c r="P993" s="174">
        <f>O993*H993</f>
        <v>0</v>
      </c>
      <c r="Q993" s="174">
        <v>0</v>
      </c>
      <c r="R993" s="174">
        <f>Q993*H993</f>
        <v>0</v>
      </c>
      <c r="S993" s="174">
        <v>5.3999999999999999E-2</v>
      </c>
      <c r="T993" s="175">
        <f>S993*H993</f>
        <v>0.29699999999999999</v>
      </c>
      <c r="AR993" s="24" t="s">
        <v>188</v>
      </c>
      <c r="AT993" s="24" t="s">
        <v>145</v>
      </c>
      <c r="AU993" s="24" t="s">
        <v>90</v>
      </c>
      <c r="AY993" s="24" t="s">
        <v>142</v>
      </c>
      <c r="BE993" s="176">
        <f>IF(N993="základní",J993,0)</f>
        <v>0</v>
      </c>
      <c r="BF993" s="176">
        <f>IF(N993="snížená",J993,0)</f>
        <v>1320</v>
      </c>
      <c r="BG993" s="176">
        <f>IF(N993="zákl. přenesená",J993,0)</f>
        <v>0</v>
      </c>
      <c r="BH993" s="176">
        <f>IF(N993="sníž. přenesená",J993,0)</f>
        <v>0</v>
      </c>
      <c r="BI993" s="176">
        <f>IF(N993="nulová",J993,0)</f>
        <v>0</v>
      </c>
      <c r="BJ993" s="24" t="s">
        <v>90</v>
      </c>
      <c r="BK993" s="176">
        <f>ROUND(I993*H993,2)</f>
        <v>1320</v>
      </c>
      <c r="BL993" s="24" t="s">
        <v>188</v>
      </c>
      <c r="BM993" s="24" t="s">
        <v>812</v>
      </c>
    </row>
    <row r="994" spans="2:65" s="12" customFormat="1">
      <c r="B994" s="183"/>
      <c r="D994" s="177" t="s">
        <v>192</v>
      </c>
      <c r="E994" s="184" t="s">
        <v>22</v>
      </c>
      <c r="F994" s="185" t="s">
        <v>193</v>
      </c>
      <c r="H994" s="184" t="s">
        <v>22</v>
      </c>
      <c r="I994" s="186"/>
      <c r="L994" s="183"/>
      <c r="M994" s="187"/>
      <c r="T994" s="188"/>
      <c r="AT994" s="184" t="s">
        <v>192</v>
      </c>
      <c r="AU994" s="184" t="s">
        <v>90</v>
      </c>
      <c r="AV994" s="12" t="s">
        <v>24</v>
      </c>
      <c r="AW994" s="12" t="s">
        <v>42</v>
      </c>
      <c r="AX994" s="12" t="s">
        <v>79</v>
      </c>
      <c r="AY994" s="184" t="s">
        <v>142</v>
      </c>
    </row>
    <row r="995" spans="2:65" s="12" customFormat="1">
      <c r="B995" s="183"/>
      <c r="D995" s="177" t="s">
        <v>192</v>
      </c>
      <c r="E995" s="184" t="s">
        <v>22</v>
      </c>
      <c r="F995" s="185" t="s">
        <v>194</v>
      </c>
      <c r="H995" s="184" t="s">
        <v>22</v>
      </c>
      <c r="I995" s="186"/>
      <c r="L995" s="183"/>
      <c r="M995" s="187"/>
      <c r="T995" s="188"/>
      <c r="AT995" s="184" t="s">
        <v>192</v>
      </c>
      <c r="AU995" s="184" t="s">
        <v>90</v>
      </c>
      <c r="AV995" s="12" t="s">
        <v>24</v>
      </c>
      <c r="AW995" s="12" t="s">
        <v>42</v>
      </c>
      <c r="AX995" s="12" t="s">
        <v>79</v>
      </c>
      <c r="AY995" s="184" t="s">
        <v>142</v>
      </c>
    </row>
    <row r="996" spans="2:65" s="13" customFormat="1">
      <c r="B996" s="189"/>
      <c r="D996" s="177" t="s">
        <v>192</v>
      </c>
      <c r="E996" s="190" t="s">
        <v>22</v>
      </c>
      <c r="F996" s="191" t="s">
        <v>813</v>
      </c>
      <c r="H996" s="192">
        <v>5.5</v>
      </c>
      <c r="I996" s="193"/>
      <c r="L996" s="189"/>
      <c r="M996" s="194"/>
      <c r="T996" s="195"/>
      <c r="AT996" s="190" t="s">
        <v>192</v>
      </c>
      <c r="AU996" s="190" t="s">
        <v>90</v>
      </c>
      <c r="AV996" s="13" t="s">
        <v>90</v>
      </c>
      <c r="AW996" s="13" t="s">
        <v>42</v>
      </c>
      <c r="AX996" s="13" t="s">
        <v>79</v>
      </c>
      <c r="AY996" s="190" t="s">
        <v>142</v>
      </c>
    </row>
    <row r="997" spans="2:65" s="14" customFormat="1">
      <c r="B997" s="196"/>
      <c r="D997" s="177" t="s">
        <v>192</v>
      </c>
      <c r="E997" s="197" t="s">
        <v>22</v>
      </c>
      <c r="F997" s="198" t="s">
        <v>198</v>
      </c>
      <c r="H997" s="199">
        <v>5.5</v>
      </c>
      <c r="I997" s="200"/>
      <c r="L997" s="196"/>
      <c r="M997" s="201"/>
      <c r="T997" s="202"/>
      <c r="AT997" s="197" t="s">
        <v>192</v>
      </c>
      <c r="AU997" s="197" t="s">
        <v>90</v>
      </c>
      <c r="AV997" s="14" t="s">
        <v>104</v>
      </c>
      <c r="AW997" s="14" t="s">
        <v>42</v>
      </c>
      <c r="AX997" s="14" t="s">
        <v>24</v>
      </c>
      <c r="AY997" s="197" t="s">
        <v>142</v>
      </c>
    </row>
    <row r="998" spans="2:65" s="1" customFormat="1" ht="25.5" customHeight="1">
      <c r="B998" s="40"/>
      <c r="C998" s="165" t="s">
        <v>814</v>
      </c>
      <c r="D998" s="165" t="s">
        <v>145</v>
      </c>
      <c r="E998" s="166" t="s">
        <v>815</v>
      </c>
      <c r="F998" s="167" t="s">
        <v>816</v>
      </c>
      <c r="G998" s="168" t="s">
        <v>478</v>
      </c>
      <c r="H998" s="169">
        <v>34.799999999999997</v>
      </c>
      <c r="I998" s="170">
        <v>590</v>
      </c>
      <c r="J998" s="171">
        <f>ROUND(I998*H998,2)</f>
        <v>20532</v>
      </c>
      <c r="K998" s="167" t="s">
        <v>149</v>
      </c>
      <c r="L998" s="40"/>
      <c r="M998" s="172" t="s">
        <v>22</v>
      </c>
      <c r="N998" s="173" t="s">
        <v>51</v>
      </c>
      <c r="P998" s="174">
        <f>O998*H998</f>
        <v>0</v>
      </c>
      <c r="Q998" s="174">
        <v>2.3619999999999999E-2</v>
      </c>
      <c r="R998" s="174">
        <f>Q998*H998</f>
        <v>0.82197599999999993</v>
      </c>
      <c r="S998" s="174">
        <v>0</v>
      </c>
      <c r="T998" s="175">
        <f>S998*H998</f>
        <v>0</v>
      </c>
      <c r="AR998" s="24" t="s">
        <v>188</v>
      </c>
      <c r="AT998" s="24" t="s">
        <v>145</v>
      </c>
      <c r="AU998" s="24" t="s">
        <v>90</v>
      </c>
      <c r="AY998" s="24" t="s">
        <v>142</v>
      </c>
      <c r="BE998" s="176">
        <f>IF(N998="základní",J998,0)</f>
        <v>0</v>
      </c>
      <c r="BF998" s="176">
        <f>IF(N998="snížená",J998,0)</f>
        <v>20532</v>
      </c>
      <c r="BG998" s="176">
        <f>IF(N998="zákl. přenesená",J998,0)</f>
        <v>0</v>
      </c>
      <c r="BH998" s="176">
        <f>IF(N998="sníž. přenesená",J998,0)</f>
        <v>0</v>
      </c>
      <c r="BI998" s="176">
        <f>IF(N998="nulová",J998,0)</f>
        <v>0</v>
      </c>
      <c r="BJ998" s="24" t="s">
        <v>90</v>
      </c>
      <c r="BK998" s="176">
        <f>ROUND(I998*H998,2)</f>
        <v>20532</v>
      </c>
      <c r="BL998" s="24" t="s">
        <v>188</v>
      </c>
      <c r="BM998" s="24" t="s">
        <v>817</v>
      </c>
    </row>
    <row r="999" spans="2:65" s="12" customFormat="1">
      <c r="B999" s="183"/>
      <c r="D999" s="177" t="s">
        <v>192</v>
      </c>
      <c r="E999" s="184" t="s">
        <v>22</v>
      </c>
      <c r="F999" s="185" t="s">
        <v>691</v>
      </c>
      <c r="H999" s="184" t="s">
        <v>22</v>
      </c>
      <c r="I999" s="186"/>
      <c r="L999" s="183"/>
      <c r="M999" s="187"/>
      <c r="T999" s="188"/>
      <c r="AT999" s="184" t="s">
        <v>192</v>
      </c>
      <c r="AU999" s="184" t="s">
        <v>90</v>
      </c>
      <c r="AV999" s="12" t="s">
        <v>24</v>
      </c>
      <c r="AW999" s="12" t="s">
        <v>42</v>
      </c>
      <c r="AX999" s="12" t="s">
        <v>79</v>
      </c>
      <c r="AY999" s="184" t="s">
        <v>142</v>
      </c>
    </row>
    <row r="1000" spans="2:65" s="12" customFormat="1">
      <c r="B1000" s="183"/>
      <c r="D1000" s="177" t="s">
        <v>192</v>
      </c>
      <c r="E1000" s="184" t="s">
        <v>22</v>
      </c>
      <c r="F1000" s="185" t="s">
        <v>818</v>
      </c>
      <c r="H1000" s="184" t="s">
        <v>22</v>
      </c>
      <c r="I1000" s="186"/>
      <c r="L1000" s="183"/>
      <c r="M1000" s="187"/>
      <c r="T1000" s="188"/>
      <c r="AT1000" s="184" t="s">
        <v>192</v>
      </c>
      <c r="AU1000" s="184" t="s">
        <v>90</v>
      </c>
      <c r="AV1000" s="12" t="s">
        <v>24</v>
      </c>
      <c r="AW1000" s="12" t="s">
        <v>42</v>
      </c>
      <c r="AX1000" s="12" t="s">
        <v>79</v>
      </c>
      <c r="AY1000" s="184" t="s">
        <v>142</v>
      </c>
    </row>
    <row r="1001" spans="2:65" s="13" customFormat="1">
      <c r="B1001" s="189"/>
      <c r="D1001" s="177" t="s">
        <v>192</v>
      </c>
      <c r="E1001" s="190" t="s">
        <v>22</v>
      </c>
      <c r="F1001" s="191" t="s">
        <v>819</v>
      </c>
      <c r="H1001" s="192">
        <v>4.8</v>
      </c>
      <c r="I1001" s="193"/>
      <c r="L1001" s="189"/>
      <c r="M1001" s="194"/>
      <c r="T1001" s="195"/>
      <c r="AT1001" s="190" t="s">
        <v>192</v>
      </c>
      <c r="AU1001" s="190" t="s">
        <v>90</v>
      </c>
      <c r="AV1001" s="13" t="s">
        <v>90</v>
      </c>
      <c r="AW1001" s="13" t="s">
        <v>42</v>
      </c>
      <c r="AX1001" s="13" t="s">
        <v>79</v>
      </c>
      <c r="AY1001" s="190" t="s">
        <v>142</v>
      </c>
    </row>
    <row r="1002" spans="2:65" s="14" customFormat="1">
      <c r="B1002" s="196"/>
      <c r="D1002" s="177" t="s">
        <v>192</v>
      </c>
      <c r="E1002" s="197" t="s">
        <v>22</v>
      </c>
      <c r="F1002" s="198" t="s">
        <v>198</v>
      </c>
      <c r="H1002" s="199">
        <v>4.8</v>
      </c>
      <c r="I1002" s="200"/>
      <c r="L1002" s="196"/>
      <c r="M1002" s="201"/>
      <c r="T1002" s="202"/>
      <c r="AT1002" s="197" t="s">
        <v>192</v>
      </c>
      <c r="AU1002" s="197" t="s">
        <v>90</v>
      </c>
      <c r="AV1002" s="14" t="s">
        <v>104</v>
      </c>
      <c r="AW1002" s="14" t="s">
        <v>42</v>
      </c>
      <c r="AX1002" s="14" t="s">
        <v>79</v>
      </c>
      <c r="AY1002" s="197" t="s">
        <v>142</v>
      </c>
    </row>
    <row r="1003" spans="2:65" s="13" customFormat="1">
      <c r="B1003" s="189"/>
      <c r="D1003" s="177" t="s">
        <v>192</v>
      </c>
      <c r="E1003" s="190" t="s">
        <v>22</v>
      </c>
      <c r="F1003" s="191" t="s">
        <v>820</v>
      </c>
      <c r="H1003" s="192">
        <v>10</v>
      </c>
      <c r="I1003" s="193"/>
      <c r="L1003" s="189"/>
      <c r="M1003" s="194"/>
      <c r="T1003" s="195"/>
      <c r="AT1003" s="190" t="s">
        <v>192</v>
      </c>
      <c r="AU1003" s="190" t="s">
        <v>90</v>
      </c>
      <c r="AV1003" s="13" t="s">
        <v>90</v>
      </c>
      <c r="AW1003" s="13" t="s">
        <v>42</v>
      </c>
      <c r="AX1003" s="13" t="s">
        <v>79</v>
      </c>
      <c r="AY1003" s="190" t="s">
        <v>142</v>
      </c>
    </row>
    <row r="1004" spans="2:65" s="13" customFormat="1">
      <c r="B1004" s="189"/>
      <c r="D1004" s="177" t="s">
        <v>192</v>
      </c>
      <c r="E1004" s="190" t="s">
        <v>22</v>
      </c>
      <c r="F1004" s="191" t="s">
        <v>821</v>
      </c>
      <c r="H1004" s="192">
        <v>10</v>
      </c>
      <c r="I1004" s="193"/>
      <c r="L1004" s="189"/>
      <c r="M1004" s="194"/>
      <c r="T1004" s="195"/>
      <c r="AT1004" s="190" t="s">
        <v>192</v>
      </c>
      <c r="AU1004" s="190" t="s">
        <v>90</v>
      </c>
      <c r="AV1004" s="13" t="s">
        <v>90</v>
      </c>
      <c r="AW1004" s="13" t="s">
        <v>42</v>
      </c>
      <c r="AX1004" s="13" t="s">
        <v>79</v>
      </c>
      <c r="AY1004" s="190" t="s">
        <v>142</v>
      </c>
    </row>
    <row r="1005" spans="2:65" s="13" customFormat="1">
      <c r="B1005" s="189"/>
      <c r="D1005" s="177" t="s">
        <v>192</v>
      </c>
      <c r="E1005" s="190" t="s">
        <v>22</v>
      </c>
      <c r="F1005" s="191" t="s">
        <v>822</v>
      </c>
      <c r="H1005" s="192">
        <v>10</v>
      </c>
      <c r="I1005" s="193"/>
      <c r="L1005" s="189"/>
      <c r="M1005" s="194"/>
      <c r="T1005" s="195"/>
      <c r="AT1005" s="190" t="s">
        <v>192</v>
      </c>
      <c r="AU1005" s="190" t="s">
        <v>90</v>
      </c>
      <c r="AV1005" s="13" t="s">
        <v>90</v>
      </c>
      <c r="AW1005" s="13" t="s">
        <v>42</v>
      </c>
      <c r="AX1005" s="13" t="s">
        <v>79</v>
      </c>
      <c r="AY1005" s="190" t="s">
        <v>142</v>
      </c>
    </row>
    <row r="1006" spans="2:65" s="14" customFormat="1">
      <c r="B1006" s="196"/>
      <c r="D1006" s="177" t="s">
        <v>192</v>
      </c>
      <c r="E1006" s="197" t="s">
        <v>22</v>
      </c>
      <c r="F1006" s="198" t="s">
        <v>198</v>
      </c>
      <c r="H1006" s="199">
        <v>30</v>
      </c>
      <c r="I1006" s="200"/>
      <c r="L1006" s="196"/>
      <c r="M1006" s="201"/>
      <c r="T1006" s="202"/>
      <c r="AT1006" s="197" t="s">
        <v>192</v>
      </c>
      <c r="AU1006" s="197" t="s">
        <v>90</v>
      </c>
      <c r="AV1006" s="14" t="s">
        <v>104</v>
      </c>
      <c r="AW1006" s="14" t="s">
        <v>42</v>
      </c>
      <c r="AX1006" s="14" t="s">
        <v>79</v>
      </c>
      <c r="AY1006" s="197" t="s">
        <v>142</v>
      </c>
    </row>
    <row r="1007" spans="2:65" s="15" customFormat="1">
      <c r="B1007" s="203"/>
      <c r="D1007" s="177" t="s">
        <v>192</v>
      </c>
      <c r="E1007" s="204" t="s">
        <v>22</v>
      </c>
      <c r="F1007" s="205" t="s">
        <v>202</v>
      </c>
      <c r="H1007" s="206">
        <v>34.799999999999997</v>
      </c>
      <c r="I1007" s="207"/>
      <c r="L1007" s="203"/>
      <c r="M1007" s="208"/>
      <c r="T1007" s="209"/>
      <c r="AT1007" s="204" t="s">
        <v>192</v>
      </c>
      <c r="AU1007" s="204" t="s">
        <v>90</v>
      </c>
      <c r="AV1007" s="15" t="s">
        <v>188</v>
      </c>
      <c r="AW1007" s="15" t="s">
        <v>42</v>
      </c>
      <c r="AX1007" s="15" t="s">
        <v>24</v>
      </c>
      <c r="AY1007" s="204" t="s">
        <v>142</v>
      </c>
    </row>
    <row r="1008" spans="2:65" s="1" customFormat="1" ht="25.5" customHeight="1">
      <c r="B1008" s="40"/>
      <c r="C1008" s="165" t="s">
        <v>823</v>
      </c>
      <c r="D1008" s="165" t="s">
        <v>145</v>
      </c>
      <c r="E1008" s="166" t="s">
        <v>824</v>
      </c>
      <c r="F1008" s="167" t="s">
        <v>825</v>
      </c>
      <c r="G1008" s="168" t="s">
        <v>478</v>
      </c>
      <c r="H1008" s="169">
        <v>27</v>
      </c>
      <c r="I1008" s="170">
        <v>1500</v>
      </c>
      <c r="J1008" s="171">
        <f>ROUND(I1008*H1008,2)</f>
        <v>40500</v>
      </c>
      <c r="K1008" s="167" t="s">
        <v>826</v>
      </c>
      <c r="L1008" s="40"/>
      <c r="M1008" s="172" t="s">
        <v>22</v>
      </c>
      <c r="N1008" s="173" t="s">
        <v>51</v>
      </c>
      <c r="P1008" s="174">
        <f>O1008*H1008</f>
        <v>0</v>
      </c>
      <c r="Q1008" s="174">
        <v>0</v>
      </c>
      <c r="R1008" s="174">
        <f>Q1008*H1008</f>
        <v>0</v>
      </c>
      <c r="S1008" s="174">
        <v>4.8000000000000001E-2</v>
      </c>
      <c r="T1008" s="175">
        <f>S1008*H1008</f>
        <v>1.296</v>
      </c>
      <c r="AR1008" s="24" t="s">
        <v>188</v>
      </c>
      <c r="AT1008" s="24" t="s">
        <v>145</v>
      </c>
      <c r="AU1008" s="24" t="s">
        <v>90</v>
      </c>
      <c r="AY1008" s="24" t="s">
        <v>142</v>
      </c>
      <c r="BE1008" s="176">
        <f>IF(N1008="základní",J1008,0)</f>
        <v>0</v>
      </c>
      <c r="BF1008" s="176">
        <f>IF(N1008="snížená",J1008,0)</f>
        <v>40500</v>
      </c>
      <c r="BG1008" s="176">
        <f>IF(N1008="zákl. přenesená",J1008,0)</f>
        <v>0</v>
      </c>
      <c r="BH1008" s="176">
        <f>IF(N1008="sníž. přenesená",J1008,0)</f>
        <v>0</v>
      </c>
      <c r="BI1008" s="176">
        <f>IF(N1008="nulová",J1008,0)</f>
        <v>0</v>
      </c>
      <c r="BJ1008" s="24" t="s">
        <v>90</v>
      </c>
      <c r="BK1008" s="176">
        <f>ROUND(I1008*H1008,2)</f>
        <v>40500</v>
      </c>
      <c r="BL1008" s="24" t="s">
        <v>188</v>
      </c>
      <c r="BM1008" s="24" t="s">
        <v>827</v>
      </c>
    </row>
    <row r="1009" spans="2:65" s="12" customFormat="1">
      <c r="B1009" s="183"/>
      <c r="D1009" s="177" t="s">
        <v>192</v>
      </c>
      <c r="E1009" s="184" t="s">
        <v>22</v>
      </c>
      <c r="F1009" s="185" t="s">
        <v>193</v>
      </c>
      <c r="H1009" s="184" t="s">
        <v>22</v>
      </c>
      <c r="I1009" s="186"/>
      <c r="L1009" s="183"/>
      <c r="M1009" s="187"/>
      <c r="T1009" s="188"/>
      <c r="AT1009" s="184" t="s">
        <v>192</v>
      </c>
      <c r="AU1009" s="184" t="s">
        <v>90</v>
      </c>
      <c r="AV1009" s="12" t="s">
        <v>24</v>
      </c>
      <c r="AW1009" s="12" t="s">
        <v>42</v>
      </c>
      <c r="AX1009" s="12" t="s">
        <v>79</v>
      </c>
      <c r="AY1009" s="184" t="s">
        <v>142</v>
      </c>
    </row>
    <row r="1010" spans="2:65" s="13" customFormat="1">
      <c r="B1010" s="189"/>
      <c r="D1010" s="177" t="s">
        <v>192</v>
      </c>
      <c r="E1010" s="190" t="s">
        <v>22</v>
      </c>
      <c r="F1010" s="191" t="s">
        <v>828</v>
      </c>
      <c r="H1010" s="192">
        <v>27</v>
      </c>
      <c r="I1010" s="193"/>
      <c r="L1010" s="189"/>
      <c r="M1010" s="194"/>
      <c r="T1010" s="195"/>
      <c r="AT1010" s="190" t="s">
        <v>192</v>
      </c>
      <c r="AU1010" s="190" t="s">
        <v>90</v>
      </c>
      <c r="AV1010" s="13" t="s">
        <v>90</v>
      </c>
      <c r="AW1010" s="13" t="s">
        <v>42</v>
      </c>
      <c r="AX1010" s="13" t="s">
        <v>79</v>
      </c>
      <c r="AY1010" s="190" t="s">
        <v>142</v>
      </c>
    </row>
    <row r="1011" spans="2:65" s="14" customFormat="1">
      <c r="B1011" s="196"/>
      <c r="D1011" s="177" t="s">
        <v>192</v>
      </c>
      <c r="E1011" s="197" t="s">
        <v>22</v>
      </c>
      <c r="F1011" s="198" t="s">
        <v>198</v>
      </c>
      <c r="H1011" s="199">
        <v>27</v>
      </c>
      <c r="I1011" s="200"/>
      <c r="L1011" s="196"/>
      <c r="M1011" s="201"/>
      <c r="T1011" s="202"/>
      <c r="AT1011" s="197" t="s">
        <v>192</v>
      </c>
      <c r="AU1011" s="197" t="s">
        <v>90</v>
      </c>
      <c r="AV1011" s="14" t="s">
        <v>104</v>
      </c>
      <c r="AW1011" s="14" t="s">
        <v>42</v>
      </c>
      <c r="AX1011" s="14" t="s">
        <v>24</v>
      </c>
      <c r="AY1011" s="197" t="s">
        <v>142</v>
      </c>
    </row>
    <row r="1012" spans="2:65" s="1" customFormat="1" ht="25.5" customHeight="1">
      <c r="B1012" s="40"/>
      <c r="C1012" s="165" t="s">
        <v>829</v>
      </c>
      <c r="D1012" s="165" t="s">
        <v>145</v>
      </c>
      <c r="E1012" s="166" t="s">
        <v>830</v>
      </c>
      <c r="F1012" s="167" t="s">
        <v>831</v>
      </c>
      <c r="G1012" s="168" t="s">
        <v>229</v>
      </c>
      <c r="H1012" s="169">
        <v>1492.1890000000001</v>
      </c>
      <c r="I1012" s="170">
        <v>17</v>
      </c>
      <c r="J1012" s="171">
        <f>ROUND(I1012*H1012,2)</f>
        <v>25367.21</v>
      </c>
      <c r="K1012" s="167" t="s">
        <v>149</v>
      </c>
      <c r="L1012" s="40"/>
      <c r="M1012" s="172" t="s">
        <v>22</v>
      </c>
      <c r="N1012" s="173" t="s">
        <v>51</v>
      </c>
      <c r="P1012" s="174">
        <f>O1012*H1012</f>
        <v>0</v>
      </c>
      <c r="Q1012" s="174">
        <v>0</v>
      </c>
      <c r="R1012" s="174">
        <f>Q1012*H1012</f>
        <v>0</v>
      </c>
      <c r="S1012" s="174">
        <v>4.0000000000000001E-3</v>
      </c>
      <c r="T1012" s="175">
        <f>S1012*H1012</f>
        <v>5.9687560000000008</v>
      </c>
      <c r="AR1012" s="24" t="s">
        <v>188</v>
      </c>
      <c r="AT1012" s="24" t="s">
        <v>145</v>
      </c>
      <c r="AU1012" s="24" t="s">
        <v>90</v>
      </c>
      <c r="AY1012" s="24" t="s">
        <v>142</v>
      </c>
      <c r="BE1012" s="176">
        <f>IF(N1012="základní",J1012,0)</f>
        <v>0</v>
      </c>
      <c r="BF1012" s="176">
        <f>IF(N1012="snížená",J1012,0)</f>
        <v>25367.21</v>
      </c>
      <c r="BG1012" s="176">
        <f>IF(N1012="zákl. přenesená",J1012,0)</f>
        <v>0</v>
      </c>
      <c r="BH1012" s="176">
        <f>IF(N1012="sníž. přenesená",J1012,0)</f>
        <v>0</v>
      </c>
      <c r="BI1012" s="176">
        <f>IF(N1012="nulová",J1012,0)</f>
        <v>0</v>
      </c>
      <c r="BJ1012" s="24" t="s">
        <v>90</v>
      </c>
      <c r="BK1012" s="176">
        <f>ROUND(I1012*H1012,2)</f>
        <v>25367.21</v>
      </c>
      <c r="BL1012" s="24" t="s">
        <v>188</v>
      </c>
      <c r="BM1012" s="24" t="s">
        <v>832</v>
      </c>
    </row>
    <row r="1013" spans="2:65" s="1" customFormat="1" ht="76">
      <c r="B1013" s="40"/>
      <c r="D1013" s="177" t="s">
        <v>190</v>
      </c>
      <c r="F1013" s="178" t="s">
        <v>833</v>
      </c>
      <c r="I1013" s="106"/>
      <c r="L1013" s="40"/>
      <c r="M1013" s="182"/>
      <c r="T1013" s="65"/>
      <c r="AT1013" s="24" t="s">
        <v>190</v>
      </c>
      <c r="AU1013" s="24" t="s">
        <v>90</v>
      </c>
    </row>
    <row r="1014" spans="2:65" s="12" customFormat="1">
      <c r="B1014" s="183"/>
      <c r="D1014" s="177" t="s">
        <v>192</v>
      </c>
      <c r="E1014" s="184" t="s">
        <v>22</v>
      </c>
      <c r="F1014" s="185" t="s">
        <v>193</v>
      </c>
      <c r="H1014" s="184" t="s">
        <v>22</v>
      </c>
      <c r="I1014" s="186"/>
      <c r="L1014" s="183"/>
      <c r="M1014" s="187"/>
      <c r="T1014" s="188"/>
      <c r="AT1014" s="184" t="s">
        <v>192</v>
      </c>
      <c r="AU1014" s="184" t="s">
        <v>90</v>
      </c>
      <c r="AV1014" s="12" t="s">
        <v>24</v>
      </c>
      <c r="AW1014" s="12" t="s">
        <v>42</v>
      </c>
      <c r="AX1014" s="12" t="s">
        <v>79</v>
      </c>
      <c r="AY1014" s="184" t="s">
        <v>142</v>
      </c>
    </row>
    <row r="1015" spans="2:65" s="12" customFormat="1">
      <c r="B1015" s="183"/>
      <c r="D1015" s="177" t="s">
        <v>192</v>
      </c>
      <c r="E1015" s="184" t="s">
        <v>22</v>
      </c>
      <c r="F1015" s="185" t="s">
        <v>242</v>
      </c>
      <c r="H1015" s="184" t="s">
        <v>22</v>
      </c>
      <c r="I1015" s="186"/>
      <c r="L1015" s="183"/>
      <c r="M1015" s="187"/>
      <c r="T1015" s="188"/>
      <c r="AT1015" s="184" t="s">
        <v>192</v>
      </c>
      <c r="AU1015" s="184" t="s">
        <v>90</v>
      </c>
      <c r="AV1015" s="12" t="s">
        <v>24</v>
      </c>
      <c r="AW1015" s="12" t="s">
        <v>42</v>
      </c>
      <c r="AX1015" s="12" t="s">
        <v>79</v>
      </c>
      <c r="AY1015" s="184" t="s">
        <v>142</v>
      </c>
    </row>
    <row r="1016" spans="2:65" s="13" customFormat="1">
      <c r="B1016" s="189"/>
      <c r="D1016" s="177" t="s">
        <v>192</v>
      </c>
      <c r="E1016" s="190" t="s">
        <v>22</v>
      </c>
      <c r="F1016" s="191" t="s">
        <v>441</v>
      </c>
      <c r="H1016" s="192">
        <v>37.350999999999999</v>
      </c>
      <c r="I1016" s="193"/>
      <c r="L1016" s="189"/>
      <c r="M1016" s="194"/>
      <c r="T1016" s="195"/>
      <c r="AT1016" s="190" t="s">
        <v>192</v>
      </c>
      <c r="AU1016" s="190" t="s">
        <v>90</v>
      </c>
      <c r="AV1016" s="13" t="s">
        <v>90</v>
      </c>
      <c r="AW1016" s="13" t="s">
        <v>42</v>
      </c>
      <c r="AX1016" s="13" t="s">
        <v>79</v>
      </c>
      <c r="AY1016" s="190" t="s">
        <v>142</v>
      </c>
    </row>
    <row r="1017" spans="2:65" s="13" customFormat="1">
      <c r="B1017" s="189"/>
      <c r="D1017" s="177" t="s">
        <v>192</v>
      </c>
      <c r="E1017" s="190" t="s">
        <v>22</v>
      </c>
      <c r="F1017" s="191" t="s">
        <v>442</v>
      </c>
      <c r="H1017" s="192">
        <v>28.393000000000001</v>
      </c>
      <c r="I1017" s="193"/>
      <c r="L1017" s="189"/>
      <c r="M1017" s="194"/>
      <c r="T1017" s="195"/>
      <c r="AT1017" s="190" t="s">
        <v>192</v>
      </c>
      <c r="AU1017" s="190" t="s">
        <v>90</v>
      </c>
      <c r="AV1017" s="13" t="s">
        <v>90</v>
      </c>
      <c r="AW1017" s="13" t="s">
        <v>42</v>
      </c>
      <c r="AX1017" s="13" t="s">
        <v>79</v>
      </c>
      <c r="AY1017" s="190" t="s">
        <v>142</v>
      </c>
    </row>
    <row r="1018" spans="2:65" s="13" customFormat="1">
      <c r="B1018" s="189"/>
      <c r="D1018" s="177" t="s">
        <v>192</v>
      </c>
      <c r="E1018" s="190" t="s">
        <v>22</v>
      </c>
      <c r="F1018" s="191" t="s">
        <v>443</v>
      </c>
      <c r="H1018" s="192">
        <v>33.825000000000003</v>
      </c>
      <c r="I1018" s="193"/>
      <c r="L1018" s="189"/>
      <c r="M1018" s="194"/>
      <c r="T1018" s="195"/>
      <c r="AT1018" s="190" t="s">
        <v>192</v>
      </c>
      <c r="AU1018" s="190" t="s">
        <v>90</v>
      </c>
      <c r="AV1018" s="13" t="s">
        <v>90</v>
      </c>
      <c r="AW1018" s="13" t="s">
        <v>42</v>
      </c>
      <c r="AX1018" s="13" t="s">
        <v>79</v>
      </c>
      <c r="AY1018" s="190" t="s">
        <v>142</v>
      </c>
    </row>
    <row r="1019" spans="2:65" s="13" customFormat="1">
      <c r="B1019" s="189"/>
      <c r="D1019" s="177" t="s">
        <v>192</v>
      </c>
      <c r="E1019" s="190" t="s">
        <v>22</v>
      </c>
      <c r="F1019" s="191" t="s">
        <v>444</v>
      </c>
      <c r="H1019" s="192">
        <v>25.01</v>
      </c>
      <c r="I1019" s="193"/>
      <c r="L1019" s="189"/>
      <c r="M1019" s="194"/>
      <c r="T1019" s="195"/>
      <c r="AT1019" s="190" t="s">
        <v>192</v>
      </c>
      <c r="AU1019" s="190" t="s">
        <v>90</v>
      </c>
      <c r="AV1019" s="13" t="s">
        <v>90</v>
      </c>
      <c r="AW1019" s="13" t="s">
        <v>42</v>
      </c>
      <c r="AX1019" s="13" t="s">
        <v>79</v>
      </c>
      <c r="AY1019" s="190" t="s">
        <v>142</v>
      </c>
    </row>
    <row r="1020" spans="2:65" s="13" customFormat="1">
      <c r="B1020" s="189"/>
      <c r="D1020" s="177" t="s">
        <v>192</v>
      </c>
      <c r="E1020" s="190" t="s">
        <v>22</v>
      </c>
      <c r="F1020" s="191" t="s">
        <v>445</v>
      </c>
      <c r="H1020" s="192">
        <v>34.03</v>
      </c>
      <c r="I1020" s="193"/>
      <c r="L1020" s="189"/>
      <c r="M1020" s="194"/>
      <c r="T1020" s="195"/>
      <c r="AT1020" s="190" t="s">
        <v>192</v>
      </c>
      <c r="AU1020" s="190" t="s">
        <v>90</v>
      </c>
      <c r="AV1020" s="13" t="s">
        <v>90</v>
      </c>
      <c r="AW1020" s="13" t="s">
        <v>42</v>
      </c>
      <c r="AX1020" s="13" t="s">
        <v>79</v>
      </c>
      <c r="AY1020" s="190" t="s">
        <v>142</v>
      </c>
    </row>
    <row r="1021" spans="2:65" s="13" customFormat="1">
      <c r="B1021" s="189"/>
      <c r="D1021" s="177" t="s">
        <v>192</v>
      </c>
      <c r="E1021" s="190" t="s">
        <v>22</v>
      </c>
      <c r="F1021" s="191" t="s">
        <v>446</v>
      </c>
      <c r="H1021" s="192">
        <v>28.29</v>
      </c>
      <c r="I1021" s="193"/>
      <c r="L1021" s="189"/>
      <c r="M1021" s="194"/>
      <c r="T1021" s="195"/>
      <c r="AT1021" s="190" t="s">
        <v>192</v>
      </c>
      <c r="AU1021" s="190" t="s">
        <v>90</v>
      </c>
      <c r="AV1021" s="13" t="s">
        <v>90</v>
      </c>
      <c r="AW1021" s="13" t="s">
        <v>42</v>
      </c>
      <c r="AX1021" s="13" t="s">
        <v>79</v>
      </c>
      <c r="AY1021" s="190" t="s">
        <v>142</v>
      </c>
    </row>
    <row r="1022" spans="2:65" s="14" customFormat="1">
      <c r="B1022" s="196"/>
      <c r="D1022" s="177" t="s">
        <v>192</v>
      </c>
      <c r="E1022" s="197" t="s">
        <v>22</v>
      </c>
      <c r="F1022" s="198" t="s">
        <v>198</v>
      </c>
      <c r="H1022" s="199">
        <v>186.899</v>
      </c>
      <c r="I1022" s="200"/>
      <c r="L1022" s="196"/>
      <c r="M1022" s="201"/>
      <c r="T1022" s="202"/>
      <c r="AT1022" s="197" t="s">
        <v>192</v>
      </c>
      <c r="AU1022" s="197" t="s">
        <v>90</v>
      </c>
      <c r="AV1022" s="14" t="s">
        <v>104</v>
      </c>
      <c r="AW1022" s="14" t="s">
        <v>42</v>
      </c>
      <c r="AX1022" s="14" t="s">
        <v>79</v>
      </c>
      <c r="AY1022" s="197" t="s">
        <v>142</v>
      </c>
    </row>
    <row r="1023" spans="2:65" s="12" customFormat="1">
      <c r="B1023" s="183"/>
      <c r="D1023" s="177" t="s">
        <v>192</v>
      </c>
      <c r="E1023" s="184" t="s">
        <v>22</v>
      </c>
      <c r="F1023" s="185" t="s">
        <v>194</v>
      </c>
      <c r="H1023" s="184" t="s">
        <v>22</v>
      </c>
      <c r="I1023" s="186"/>
      <c r="L1023" s="183"/>
      <c r="M1023" s="187"/>
      <c r="T1023" s="188"/>
      <c r="AT1023" s="184" t="s">
        <v>192</v>
      </c>
      <c r="AU1023" s="184" t="s">
        <v>90</v>
      </c>
      <c r="AV1023" s="12" t="s">
        <v>24</v>
      </c>
      <c r="AW1023" s="12" t="s">
        <v>42</v>
      </c>
      <c r="AX1023" s="12" t="s">
        <v>79</v>
      </c>
      <c r="AY1023" s="184" t="s">
        <v>142</v>
      </c>
    </row>
    <row r="1024" spans="2:65" s="13" customFormat="1">
      <c r="B1024" s="189"/>
      <c r="D1024" s="177" t="s">
        <v>192</v>
      </c>
      <c r="E1024" s="190" t="s">
        <v>22</v>
      </c>
      <c r="F1024" s="191" t="s">
        <v>447</v>
      </c>
      <c r="H1024" s="192">
        <v>36.25</v>
      </c>
      <c r="I1024" s="193"/>
      <c r="L1024" s="189"/>
      <c r="M1024" s="194"/>
      <c r="T1024" s="195"/>
      <c r="AT1024" s="190" t="s">
        <v>192</v>
      </c>
      <c r="AU1024" s="190" t="s">
        <v>90</v>
      </c>
      <c r="AV1024" s="13" t="s">
        <v>90</v>
      </c>
      <c r="AW1024" s="13" t="s">
        <v>42</v>
      </c>
      <c r="AX1024" s="13" t="s">
        <v>79</v>
      </c>
      <c r="AY1024" s="190" t="s">
        <v>142</v>
      </c>
    </row>
    <row r="1025" spans="2:51" s="13" customFormat="1">
      <c r="B1025" s="189"/>
      <c r="D1025" s="177" t="s">
        <v>192</v>
      </c>
      <c r="E1025" s="190" t="s">
        <v>22</v>
      </c>
      <c r="F1025" s="191" t="s">
        <v>448</v>
      </c>
      <c r="H1025" s="192">
        <v>67.569999999999993</v>
      </c>
      <c r="I1025" s="193"/>
      <c r="L1025" s="189"/>
      <c r="M1025" s="194"/>
      <c r="T1025" s="195"/>
      <c r="AT1025" s="190" t="s">
        <v>192</v>
      </c>
      <c r="AU1025" s="190" t="s">
        <v>90</v>
      </c>
      <c r="AV1025" s="13" t="s">
        <v>90</v>
      </c>
      <c r="AW1025" s="13" t="s">
        <v>42</v>
      </c>
      <c r="AX1025" s="13" t="s">
        <v>79</v>
      </c>
      <c r="AY1025" s="190" t="s">
        <v>142</v>
      </c>
    </row>
    <row r="1026" spans="2:51" s="13" customFormat="1">
      <c r="B1026" s="189"/>
      <c r="D1026" s="177" t="s">
        <v>192</v>
      </c>
      <c r="E1026" s="190" t="s">
        <v>22</v>
      </c>
      <c r="F1026" s="191" t="s">
        <v>449</v>
      </c>
      <c r="H1026" s="192">
        <v>13.05</v>
      </c>
      <c r="I1026" s="193"/>
      <c r="L1026" s="189"/>
      <c r="M1026" s="194"/>
      <c r="T1026" s="195"/>
      <c r="AT1026" s="190" t="s">
        <v>192</v>
      </c>
      <c r="AU1026" s="190" t="s">
        <v>90</v>
      </c>
      <c r="AV1026" s="13" t="s">
        <v>90</v>
      </c>
      <c r="AW1026" s="13" t="s">
        <v>42</v>
      </c>
      <c r="AX1026" s="13" t="s">
        <v>79</v>
      </c>
      <c r="AY1026" s="190" t="s">
        <v>142</v>
      </c>
    </row>
    <row r="1027" spans="2:51" s="13" customFormat="1">
      <c r="B1027" s="189"/>
      <c r="D1027" s="177" t="s">
        <v>192</v>
      </c>
      <c r="E1027" s="190" t="s">
        <v>22</v>
      </c>
      <c r="F1027" s="191" t="s">
        <v>450</v>
      </c>
      <c r="H1027" s="192">
        <v>18.27</v>
      </c>
      <c r="I1027" s="193"/>
      <c r="L1027" s="189"/>
      <c r="M1027" s="194"/>
      <c r="T1027" s="195"/>
      <c r="AT1027" s="190" t="s">
        <v>192</v>
      </c>
      <c r="AU1027" s="190" t="s">
        <v>90</v>
      </c>
      <c r="AV1027" s="13" t="s">
        <v>90</v>
      </c>
      <c r="AW1027" s="13" t="s">
        <v>42</v>
      </c>
      <c r="AX1027" s="13" t="s">
        <v>79</v>
      </c>
      <c r="AY1027" s="190" t="s">
        <v>142</v>
      </c>
    </row>
    <row r="1028" spans="2:51" s="13" customFormat="1">
      <c r="B1028" s="189"/>
      <c r="D1028" s="177" t="s">
        <v>192</v>
      </c>
      <c r="E1028" s="190" t="s">
        <v>22</v>
      </c>
      <c r="F1028" s="191" t="s">
        <v>451</v>
      </c>
      <c r="H1028" s="192">
        <v>42.34</v>
      </c>
      <c r="I1028" s="193"/>
      <c r="L1028" s="189"/>
      <c r="M1028" s="194"/>
      <c r="T1028" s="195"/>
      <c r="AT1028" s="190" t="s">
        <v>192</v>
      </c>
      <c r="AU1028" s="190" t="s">
        <v>90</v>
      </c>
      <c r="AV1028" s="13" t="s">
        <v>90</v>
      </c>
      <c r="AW1028" s="13" t="s">
        <v>42</v>
      </c>
      <c r="AX1028" s="13" t="s">
        <v>79</v>
      </c>
      <c r="AY1028" s="190" t="s">
        <v>142</v>
      </c>
    </row>
    <row r="1029" spans="2:51" s="13" customFormat="1">
      <c r="B1029" s="189"/>
      <c r="D1029" s="177" t="s">
        <v>192</v>
      </c>
      <c r="E1029" s="190" t="s">
        <v>22</v>
      </c>
      <c r="F1029" s="191" t="s">
        <v>452</v>
      </c>
      <c r="H1029" s="192">
        <v>50.46</v>
      </c>
      <c r="I1029" s="193"/>
      <c r="L1029" s="189"/>
      <c r="M1029" s="194"/>
      <c r="T1029" s="195"/>
      <c r="AT1029" s="190" t="s">
        <v>192</v>
      </c>
      <c r="AU1029" s="190" t="s">
        <v>90</v>
      </c>
      <c r="AV1029" s="13" t="s">
        <v>90</v>
      </c>
      <c r="AW1029" s="13" t="s">
        <v>42</v>
      </c>
      <c r="AX1029" s="13" t="s">
        <v>79</v>
      </c>
      <c r="AY1029" s="190" t="s">
        <v>142</v>
      </c>
    </row>
    <row r="1030" spans="2:51" s="13" customFormat="1">
      <c r="B1030" s="189"/>
      <c r="D1030" s="177" t="s">
        <v>192</v>
      </c>
      <c r="E1030" s="190" t="s">
        <v>22</v>
      </c>
      <c r="F1030" s="191" t="s">
        <v>453</v>
      </c>
      <c r="H1030" s="192">
        <v>50.46</v>
      </c>
      <c r="I1030" s="193"/>
      <c r="L1030" s="189"/>
      <c r="M1030" s="194"/>
      <c r="T1030" s="195"/>
      <c r="AT1030" s="190" t="s">
        <v>192</v>
      </c>
      <c r="AU1030" s="190" t="s">
        <v>90</v>
      </c>
      <c r="AV1030" s="13" t="s">
        <v>90</v>
      </c>
      <c r="AW1030" s="13" t="s">
        <v>42</v>
      </c>
      <c r="AX1030" s="13" t="s">
        <v>79</v>
      </c>
      <c r="AY1030" s="190" t="s">
        <v>142</v>
      </c>
    </row>
    <row r="1031" spans="2:51" s="13" customFormat="1">
      <c r="B1031" s="189"/>
      <c r="D1031" s="177" t="s">
        <v>192</v>
      </c>
      <c r="E1031" s="190" t="s">
        <v>22</v>
      </c>
      <c r="F1031" s="191" t="s">
        <v>454</v>
      </c>
      <c r="H1031" s="192">
        <v>42.63</v>
      </c>
      <c r="I1031" s="193"/>
      <c r="L1031" s="189"/>
      <c r="M1031" s="194"/>
      <c r="T1031" s="195"/>
      <c r="AT1031" s="190" t="s">
        <v>192</v>
      </c>
      <c r="AU1031" s="190" t="s">
        <v>90</v>
      </c>
      <c r="AV1031" s="13" t="s">
        <v>90</v>
      </c>
      <c r="AW1031" s="13" t="s">
        <v>42</v>
      </c>
      <c r="AX1031" s="13" t="s">
        <v>79</v>
      </c>
      <c r="AY1031" s="190" t="s">
        <v>142</v>
      </c>
    </row>
    <row r="1032" spans="2:51" s="14" customFormat="1">
      <c r="B1032" s="196"/>
      <c r="D1032" s="177" t="s">
        <v>192</v>
      </c>
      <c r="E1032" s="197" t="s">
        <v>22</v>
      </c>
      <c r="F1032" s="198" t="s">
        <v>198</v>
      </c>
      <c r="H1032" s="199">
        <v>321.02999999999997</v>
      </c>
      <c r="I1032" s="200"/>
      <c r="L1032" s="196"/>
      <c r="M1032" s="201"/>
      <c r="T1032" s="202"/>
      <c r="AT1032" s="197" t="s">
        <v>192</v>
      </c>
      <c r="AU1032" s="197" t="s">
        <v>90</v>
      </c>
      <c r="AV1032" s="14" t="s">
        <v>104</v>
      </c>
      <c r="AW1032" s="14" t="s">
        <v>42</v>
      </c>
      <c r="AX1032" s="14" t="s">
        <v>79</v>
      </c>
      <c r="AY1032" s="197" t="s">
        <v>142</v>
      </c>
    </row>
    <row r="1033" spans="2:51" s="12" customFormat="1">
      <c r="B1033" s="183"/>
      <c r="D1033" s="177" t="s">
        <v>192</v>
      </c>
      <c r="E1033" s="184" t="s">
        <v>22</v>
      </c>
      <c r="F1033" s="185" t="s">
        <v>199</v>
      </c>
      <c r="H1033" s="184" t="s">
        <v>22</v>
      </c>
      <c r="I1033" s="186"/>
      <c r="L1033" s="183"/>
      <c r="M1033" s="187"/>
      <c r="T1033" s="188"/>
      <c r="AT1033" s="184" t="s">
        <v>192</v>
      </c>
      <c r="AU1033" s="184" t="s">
        <v>90</v>
      </c>
      <c r="AV1033" s="12" t="s">
        <v>24</v>
      </c>
      <c r="AW1033" s="12" t="s">
        <v>42</v>
      </c>
      <c r="AX1033" s="12" t="s">
        <v>79</v>
      </c>
      <c r="AY1033" s="184" t="s">
        <v>142</v>
      </c>
    </row>
    <row r="1034" spans="2:51" s="13" customFormat="1">
      <c r="B1034" s="189"/>
      <c r="D1034" s="177" t="s">
        <v>192</v>
      </c>
      <c r="E1034" s="190" t="s">
        <v>22</v>
      </c>
      <c r="F1034" s="191" t="s">
        <v>455</v>
      </c>
      <c r="H1034" s="192">
        <v>68.73</v>
      </c>
      <c r="I1034" s="193"/>
      <c r="L1034" s="189"/>
      <c r="M1034" s="194"/>
      <c r="T1034" s="195"/>
      <c r="AT1034" s="190" t="s">
        <v>192</v>
      </c>
      <c r="AU1034" s="190" t="s">
        <v>90</v>
      </c>
      <c r="AV1034" s="13" t="s">
        <v>90</v>
      </c>
      <c r="AW1034" s="13" t="s">
        <v>42</v>
      </c>
      <c r="AX1034" s="13" t="s">
        <v>79</v>
      </c>
      <c r="AY1034" s="190" t="s">
        <v>142</v>
      </c>
    </row>
    <row r="1035" spans="2:51" s="13" customFormat="1">
      <c r="B1035" s="189"/>
      <c r="D1035" s="177" t="s">
        <v>192</v>
      </c>
      <c r="E1035" s="190" t="s">
        <v>22</v>
      </c>
      <c r="F1035" s="191" t="s">
        <v>456</v>
      </c>
      <c r="H1035" s="192">
        <v>13.05</v>
      </c>
      <c r="I1035" s="193"/>
      <c r="L1035" s="189"/>
      <c r="M1035" s="194"/>
      <c r="T1035" s="195"/>
      <c r="AT1035" s="190" t="s">
        <v>192</v>
      </c>
      <c r="AU1035" s="190" t="s">
        <v>90</v>
      </c>
      <c r="AV1035" s="13" t="s">
        <v>90</v>
      </c>
      <c r="AW1035" s="13" t="s">
        <v>42</v>
      </c>
      <c r="AX1035" s="13" t="s">
        <v>79</v>
      </c>
      <c r="AY1035" s="190" t="s">
        <v>142</v>
      </c>
    </row>
    <row r="1036" spans="2:51" s="13" customFormat="1">
      <c r="B1036" s="189"/>
      <c r="D1036" s="177" t="s">
        <v>192</v>
      </c>
      <c r="E1036" s="190" t="s">
        <v>22</v>
      </c>
      <c r="F1036" s="191" t="s">
        <v>457</v>
      </c>
      <c r="H1036" s="192">
        <v>11.89</v>
      </c>
      <c r="I1036" s="193"/>
      <c r="L1036" s="189"/>
      <c r="M1036" s="194"/>
      <c r="T1036" s="195"/>
      <c r="AT1036" s="190" t="s">
        <v>192</v>
      </c>
      <c r="AU1036" s="190" t="s">
        <v>90</v>
      </c>
      <c r="AV1036" s="13" t="s">
        <v>90</v>
      </c>
      <c r="AW1036" s="13" t="s">
        <v>42</v>
      </c>
      <c r="AX1036" s="13" t="s">
        <v>79</v>
      </c>
      <c r="AY1036" s="190" t="s">
        <v>142</v>
      </c>
    </row>
    <row r="1037" spans="2:51" s="13" customFormat="1">
      <c r="B1037" s="189"/>
      <c r="D1037" s="177" t="s">
        <v>192</v>
      </c>
      <c r="E1037" s="190" t="s">
        <v>22</v>
      </c>
      <c r="F1037" s="191" t="s">
        <v>458</v>
      </c>
      <c r="H1037" s="192">
        <v>18.850000000000001</v>
      </c>
      <c r="I1037" s="193"/>
      <c r="L1037" s="189"/>
      <c r="M1037" s="194"/>
      <c r="T1037" s="195"/>
      <c r="AT1037" s="190" t="s">
        <v>192</v>
      </c>
      <c r="AU1037" s="190" t="s">
        <v>90</v>
      </c>
      <c r="AV1037" s="13" t="s">
        <v>90</v>
      </c>
      <c r="AW1037" s="13" t="s">
        <v>42</v>
      </c>
      <c r="AX1037" s="13" t="s">
        <v>79</v>
      </c>
      <c r="AY1037" s="190" t="s">
        <v>142</v>
      </c>
    </row>
    <row r="1038" spans="2:51" s="13" customFormat="1">
      <c r="B1038" s="189"/>
      <c r="D1038" s="177" t="s">
        <v>192</v>
      </c>
      <c r="E1038" s="190" t="s">
        <v>22</v>
      </c>
      <c r="F1038" s="191" t="s">
        <v>459</v>
      </c>
      <c r="H1038" s="192">
        <v>42.05</v>
      </c>
      <c r="I1038" s="193"/>
      <c r="L1038" s="189"/>
      <c r="M1038" s="194"/>
      <c r="T1038" s="195"/>
      <c r="AT1038" s="190" t="s">
        <v>192</v>
      </c>
      <c r="AU1038" s="190" t="s">
        <v>90</v>
      </c>
      <c r="AV1038" s="13" t="s">
        <v>90</v>
      </c>
      <c r="AW1038" s="13" t="s">
        <v>42</v>
      </c>
      <c r="AX1038" s="13" t="s">
        <v>79</v>
      </c>
      <c r="AY1038" s="190" t="s">
        <v>142</v>
      </c>
    </row>
    <row r="1039" spans="2:51" s="13" customFormat="1">
      <c r="B1039" s="189"/>
      <c r="D1039" s="177" t="s">
        <v>192</v>
      </c>
      <c r="E1039" s="190" t="s">
        <v>22</v>
      </c>
      <c r="F1039" s="191" t="s">
        <v>460</v>
      </c>
      <c r="H1039" s="192">
        <v>48.14</v>
      </c>
      <c r="I1039" s="193"/>
      <c r="L1039" s="189"/>
      <c r="M1039" s="194"/>
      <c r="T1039" s="195"/>
      <c r="AT1039" s="190" t="s">
        <v>192</v>
      </c>
      <c r="AU1039" s="190" t="s">
        <v>90</v>
      </c>
      <c r="AV1039" s="13" t="s">
        <v>90</v>
      </c>
      <c r="AW1039" s="13" t="s">
        <v>42</v>
      </c>
      <c r="AX1039" s="13" t="s">
        <v>79</v>
      </c>
      <c r="AY1039" s="190" t="s">
        <v>142</v>
      </c>
    </row>
    <row r="1040" spans="2:51" s="13" customFormat="1">
      <c r="B1040" s="189"/>
      <c r="D1040" s="177" t="s">
        <v>192</v>
      </c>
      <c r="E1040" s="190" t="s">
        <v>22</v>
      </c>
      <c r="F1040" s="191" t="s">
        <v>461</v>
      </c>
      <c r="H1040" s="192">
        <v>44.08</v>
      </c>
      <c r="I1040" s="193"/>
      <c r="L1040" s="189"/>
      <c r="M1040" s="194"/>
      <c r="T1040" s="195"/>
      <c r="AT1040" s="190" t="s">
        <v>192</v>
      </c>
      <c r="AU1040" s="190" t="s">
        <v>90</v>
      </c>
      <c r="AV1040" s="13" t="s">
        <v>90</v>
      </c>
      <c r="AW1040" s="13" t="s">
        <v>42</v>
      </c>
      <c r="AX1040" s="13" t="s">
        <v>79</v>
      </c>
      <c r="AY1040" s="190" t="s">
        <v>142</v>
      </c>
    </row>
    <row r="1041" spans="2:51" s="13" customFormat="1">
      <c r="B1041" s="189"/>
      <c r="D1041" s="177" t="s">
        <v>192</v>
      </c>
      <c r="E1041" s="190" t="s">
        <v>22</v>
      </c>
      <c r="F1041" s="191" t="s">
        <v>462</v>
      </c>
      <c r="H1041" s="192">
        <v>48.14</v>
      </c>
      <c r="I1041" s="193"/>
      <c r="L1041" s="189"/>
      <c r="M1041" s="194"/>
      <c r="T1041" s="195"/>
      <c r="AT1041" s="190" t="s">
        <v>192</v>
      </c>
      <c r="AU1041" s="190" t="s">
        <v>90</v>
      </c>
      <c r="AV1041" s="13" t="s">
        <v>90</v>
      </c>
      <c r="AW1041" s="13" t="s">
        <v>42</v>
      </c>
      <c r="AX1041" s="13" t="s">
        <v>79</v>
      </c>
      <c r="AY1041" s="190" t="s">
        <v>142</v>
      </c>
    </row>
    <row r="1042" spans="2:51" s="13" customFormat="1">
      <c r="B1042" s="189"/>
      <c r="D1042" s="177" t="s">
        <v>192</v>
      </c>
      <c r="E1042" s="190" t="s">
        <v>22</v>
      </c>
      <c r="F1042" s="191" t="s">
        <v>463</v>
      </c>
      <c r="H1042" s="192">
        <v>43.79</v>
      </c>
      <c r="I1042" s="193"/>
      <c r="L1042" s="189"/>
      <c r="M1042" s="194"/>
      <c r="T1042" s="195"/>
      <c r="AT1042" s="190" t="s">
        <v>192</v>
      </c>
      <c r="AU1042" s="190" t="s">
        <v>90</v>
      </c>
      <c r="AV1042" s="13" t="s">
        <v>90</v>
      </c>
      <c r="AW1042" s="13" t="s">
        <v>42</v>
      </c>
      <c r="AX1042" s="13" t="s">
        <v>79</v>
      </c>
      <c r="AY1042" s="190" t="s">
        <v>142</v>
      </c>
    </row>
    <row r="1043" spans="2:51" s="14" customFormat="1">
      <c r="B1043" s="196"/>
      <c r="D1043" s="177" t="s">
        <v>192</v>
      </c>
      <c r="E1043" s="197" t="s">
        <v>22</v>
      </c>
      <c r="F1043" s="198" t="s">
        <v>198</v>
      </c>
      <c r="H1043" s="199">
        <v>338.72</v>
      </c>
      <c r="I1043" s="200"/>
      <c r="L1043" s="196"/>
      <c r="M1043" s="201"/>
      <c r="T1043" s="202"/>
      <c r="AT1043" s="197" t="s">
        <v>192</v>
      </c>
      <c r="AU1043" s="197" t="s">
        <v>90</v>
      </c>
      <c r="AV1043" s="14" t="s">
        <v>104</v>
      </c>
      <c r="AW1043" s="14" t="s">
        <v>42</v>
      </c>
      <c r="AX1043" s="14" t="s">
        <v>79</v>
      </c>
      <c r="AY1043" s="197" t="s">
        <v>142</v>
      </c>
    </row>
    <row r="1044" spans="2:51" s="12" customFormat="1">
      <c r="B1044" s="183"/>
      <c r="D1044" s="177" t="s">
        <v>192</v>
      </c>
      <c r="E1044" s="184" t="s">
        <v>22</v>
      </c>
      <c r="F1044" s="185" t="s">
        <v>200</v>
      </c>
      <c r="H1044" s="184" t="s">
        <v>22</v>
      </c>
      <c r="I1044" s="186"/>
      <c r="L1044" s="183"/>
      <c r="M1044" s="187"/>
      <c r="T1044" s="188"/>
      <c r="AT1044" s="184" t="s">
        <v>192</v>
      </c>
      <c r="AU1044" s="184" t="s">
        <v>90</v>
      </c>
      <c r="AV1044" s="12" t="s">
        <v>24</v>
      </c>
      <c r="AW1044" s="12" t="s">
        <v>42</v>
      </c>
      <c r="AX1044" s="12" t="s">
        <v>79</v>
      </c>
      <c r="AY1044" s="184" t="s">
        <v>142</v>
      </c>
    </row>
    <row r="1045" spans="2:51" s="13" customFormat="1">
      <c r="B1045" s="189"/>
      <c r="D1045" s="177" t="s">
        <v>192</v>
      </c>
      <c r="E1045" s="190" t="s">
        <v>22</v>
      </c>
      <c r="F1045" s="191" t="s">
        <v>464</v>
      </c>
      <c r="H1045" s="192">
        <v>66.7</v>
      </c>
      <c r="I1045" s="193"/>
      <c r="L1045" s="189"/>
      <c r="M1045" s="194"/>
      <c r="T1045" s="195"/>
      <c r="AT1045" s="190" t="s">
        <v>192</v>
      </c>
      <c r="AU1045" s="190" t="s">
        <v>90</v>
      </c>
      <c r="AV1045" s="13" t="s">
        <v>90</v>
      </c>
      <c r="AW1045" s="13" t="s">
        <v>42</v>
      </c>
      <c r="AX1045" s="13" t="s">
        <v>79</v>
      </c>
      <c r="AY1045" s="190" t="s">
        <v>142</v>
      </c>
    </row>
    <row r="1046" spans="2:51" s="13" customFormat="1">
      <c r="B1046" s="189"/>
      <c r="D1046" s="177" t="s">
        <v>192</v>
      </c>
      <c r="E1046" s="190" t="s">
        <v>22</v>
      </c>
      <c r="F1046" s="191" t="s">
        <v>465</v>
      </c>
      <c r="H1046" s="192">
        <v>13.34</v>
      </c>
      <c r="I1046" s="193"/>
      <c r="L1046" s="189"/>
      <c r="M1046" s="194"/>
      <c r="T1046" s="195"/>
      <c r="AT1046" s="190" t="s">
        <v>192</v>
      </c>
      <c r="AU1046" s="190" t="s">
        <v>90</v>
      </c>
      <c r="AV1046" s="13" t="s">
        <v>90</v>
      </c>
      <c r="AW1046" s="13" t="s">
        <v>42</v>
      </c>
      <c r="AX1046" s="13" t="s">
        <v>79</v>
      </c>
      <c r="AY1046" s="190" t="s">
        <v>142</v>
      </c>
    </row>
    <row r="1047" spans="2:51" s="13" customFormat="1">
      <c r="B1047" s="189"/>
      <c r="D1047" s="177" t="s">
        <v>192</v>
      </c>
      <c r="E1047" s="190" t="s">
        <v>22</v>
      </c>
      <c r="F1047" s="191" t="s">
        <v>466</v>
      </c>
      <c r="H1047" s="192">
        <v>44.08</v>
      </c>
      <c r="I1047" s="193"/>
      <c r="L1047" s="189"/>
      <c r="M1047" s="194"/>
      <c r="T1047" s="195"/>
      <c r="AT1047" s="190" t="s">
        <v>192</v>
      </c>
      <c r="AU1047" s="190" t="s">
        <v>90</v>
      </c>
      <c r="AV1047" s="13" t="s">
        <v>90</v>
      </c>
      <c r="AW1047" s="13" t="s">
        <v>42</v>
      </c>
      <c r="AX1047" s="13" t="s">
        <v>79</v>
      </c>
      <c r="AY1047" s="190" t="s">
        <v>142</v>
      </c>
    </row>
    <row r="1048" spans="2:51" s="13" customFormat="1">
      <c r="B1048" s="189"/>
      <c r="D1048" s="177" t="s">
        <v>192</v>
      </c>
      <c r="E1048" s="190" t="s">
        <v>22</v>
      </c>
      <c r="F1048" s="191" t="s">
        <v>467</v>
      </c>
      <c r="H1048" s="192">
        <v>48.14</v>
      </c>
      <c r="I1048" s="193"/>
      <c r="L1048" s="189"/>
      <c r="M1048" s="194"/>
      <c r="T1048" s="195"/>
      <c r="AT1048" s="190" t="s">
        <v>192</v>
      </c>
      <c r="AU1048" s="190" t="s">
        <v>90</v>
      </c>
      <c r="AV1048" s="13" t="s">
        <v>90</v>
      </c>
      <c r="AW1048" s="13" t="s">
        <v>42</v>
      </c>
      <c r="AX1048" s="13" t="s">
        <v>79</v>
      </c>
      <c r="AY1048" s="190" t="s">
        <v>142</v>
      </c>
    </row>
    <row r="1049" spans="2:51" s="13" customFormat="1">
      <c r="B1049" s="189"/>
      <c r="D1049" s="177" t="s">
        <v>192</v>
      </c>
      <c r="E1049" s="190" t="s">
        <v>22</v>
      </c>
      <c r="F1049" s="191" t="s">
        <v>468</v>
      </c>
      <c r="H1049" s="192">
        <v>44.95</v>
      </c>
      <c r="I1049" s="193"/>
      <c r="L1049" s="189"/>
      <c r="M1049" s="194"/>
      <c r="T1049" s="195"/>
      <c r="AT1049" s="190" t="s">
        <v>192</v>
      </c>
      <c r="AU1049" s="190" t="s">
        <v>90</v>
      </c>
      <c r="AV1049" s="13" t="s">
        <v>90</v>
      </c>
      <c r="AW1049" s="13" t="s">
        <v>42</v>
      </c>
      <c r="AX1049" s="13" t="s">
        <v>79</v>
      </c>
      <c r="AY1049" s="190" t="s">
        <v>142</v>
      </c>
    </row>
    <row r="1050" spans="2:51" s="13" customFormat="1">
      <c r="B1050" s="189"/>
      <c r="D1050" s="177" t="s">
        <v>192</v>
      </c>
      <c r="E1050" s="190" t="s">
        <v>22</v>
      </c>
      <c r="F1050" s="191" t="s">
        <v>469</v>
      </c>
      <c r="H1050" s="192">
        <v>48.14</v>
      </c>
      <c r="I1050" s="193"/>
      <c r="L1050" s="189"/>
      <c r="M1050" s="194"/>
      <c r="T1050" s="195"/>
      <c r="AT1050" s="190" t="s">
        <v>192</v>
      </c>
      <c r="AU1050" s="190" t="s">
        <v>90</v>
      </c>
      <c r="AV1050" s="13" t="s">
        <v>90</v>
      </c>
      <c r="AW1050" s="13" t="s">
        <v>42</v>
      </c>
      <c r="AX1050" s="13" t="s">
        <v>79</v>
      </c>
      <c r="AY1050" s="190" t="s">
        <v>142</v>
      </c>
    </row>
    <row r="1051" spans="2:51" s="13" customFormat="1">
      <c r="B1051" s="189"/>
      <c r="D1051" s="177" t="s">
        <v>192</v>
      </c>
      <c r="E1051" s="190" t="s">
        <v>22</v>
      </c>
      <c r="F1051" s="191" t="s">
        <v>470</v>
      </c>
      <c r="H1051" s="192">
        <v>44.37</v>
      </c>
      <c r="I1051" s="193"/>
      <c r="L1051" s="189"/>
      <c r="M1051" s="194"/>
      <c r="T1051" s="195"/>
      <c r="AT1051" s="190" t="s">
        <v>192</v>
      </c>
      <c r="AU1051" s="190" t="s">
        <v>90</v>
      </c>
      <c r="AV1051" s="13" t="s">
        <v>90</v>
      </c>
      <c r="AW1051" s="13" t="s">
        <v>42</v>
      </c>
      <c r="AX1051" s="13" t="s">
        <v>79</v>
      </c>
      <c r="AY1051" s="190" t="s">
        <v>142</v>
      </c>
    </row>
    <row r="1052" spans="2:51" s="14" customFormat="1">
      <c r="B1052" s="196"/>
      <c r="D1052" s="177" t="s">
        <v>192</v>
      </c>
      <c r="E1052" s="197" t="s">
        <v>22</v>
      </c>
      <c r="F1052" s="198" t="s">
        <v>198</v>
      </c>
      <c r="H1052" s="199">
        <v>309.72000000000003</v>
      </c>
      <c r="I1052" s="200"/>
      <c r="L1052" s="196"/>
      <c r="M1052" s="201"/>
      <c r="T1052" s="202"/>
      <c r="AT1052" s="197" t="s">
        <v>192</v>
      </c>
      <c r="AU1052" s="197" t="s">
        <v>90</v>
      </c>
      <c r="AV1052" s="14" t="s">
        <v>104</v>
      </c>
      <c r="AW1052" s="14" t="s">
        <v>42</v>
      </c>
      <c r="AX1052" s="14" t="s">
        <v>79</v>
      </c>
      <c r="AY1052" s="197" t="s">
        <v>142</v>
      </c>
    </row>
    <row r="1053" spans="2:51" s="12" customFormat="1">
      <c r="B1053" s="183"/>
      <c r="D1053" s="177" t="s">
        <v>192</v>
      </c>
      <c r="E1053" s="184" t="s">
        <v>22</v>
      </c>
      <c r="F1053" s="185" t="s">
        <v>201</v>
      </c>
      <c r="H1053" s="184" t="s">
        <v>22</v>
      </c>
      <c r="I1053" s="186"/>
      <c r="L1053" s="183"/>
      <c r="M1053" s="187"/>
      <c r="T1053" s="188"/>
      <c r="AT1053" s="184" t="s">
        <v>192</v>
      </c>
      <c r="AU1053" s="184" t="s">
        <v>90</v>
      </c>
      <c r="AV1053" s="12" t="s">
        <v>24</v>
      </c>
      <c r="AW1053" s="12" t="s">
        <v>42</v>
      </c>
      <c r="AX1053" s="12" t="s">
        <v>79</v>
      </c>
      <c r="AY1053" s="184" t="s">
        <v>142</v>
      </c>
    </row>
    <row r="1054" spans="2:51" s="13" customFormat="1">
      <c r="B1054" s="189"/>
      <c r="D1054" s="177" t="s">
        <v>192</v>
      </c>
      <c r="E1054" s="190" t="s">
        <v>22</v>
      </c>
      <c r="F1054" s="191" t="s">
        <v>405</v>
      </c>
      <c r="H1054" s="192">
        <v>38.86</v>
      </c>
      <c r="I1054" s="193"/>
      <c r="L1054" s="189"/>
      <c r="M1054" s="194"/>
      <c r="T1054" s="195"/>
      <c r="AT1054" s="190" t="s">
        <v>192</v>
      </c>
      <c r="AU1054" s="190" t="s">
        <v>90</v>
      </c>
      <c r="AV1054" s="13" t="s">
        <v>90</v>
      </c>
      <c r="AW1054" s="13" t="s">
        <v>42</v>
      </c>
      <c r="AX1054" s="13" t="s">
        <v>79</v>
      </c>
      <c r="AY1054" s="190" t="s">
        <v>142</v>
      </c>
    </row>
    <row r="1055" spans="2:51" s="13" customFormat="1">
      <c r="B1055" s="189"/>
      <c r="D1055" s="177" t="s">
        <v>192</v>
      </c>
      <c r="E1055" s="190" t="s">
        <v>22</v>
      </c>
      <c r="F1055" s="191" t="s">
        <v>406</v>
      </c>
      <c r="H1055" s="192">
        <v>26.39</v>
      </c>
      <c r="I1055" s="193"/>
      <c r="L1055" s="189"/>
      <c r="M1055" s="194"/>
      <c r="T1055" s="195"/>
      <c r="AT1055" s="190" t="s">
        <v>192</v>
      </c>
      <c r="AU1055" s="190" t="s">
        <v>90</v>
      </c>
      <c r="AV1055" s="13" t="s">
        <v>90</v>
      </c>
      <c r="AW1055" s="13" t="s">
        <v>42</v>
      </c>
      <c r="AX1055" s="13" t="s">
        <v>79</v>
      </c>
      <c r="AY1055" s="190" t="s">
        <v>142</v>
      </c>
    </row>
    <row r="1056" spans="2:51" s="13" customFormat="1">
      <c r="B1056" s="189"/>
      <c r="D1056" s="177" t="s">
        <v>192</v>
      </c>
      <c r="E1056" s="190" t="s">
        <v>22</v>
      </c>
      <c r="F1056" s="191" t="s">
        <v>407</v>
      </c>
      <c r="H1056" s="192">
        <v>13.05</v>
      </c>
      <c r="I1056" s="193"/>
      <c r="L1056" s="189"/>
      <c r="M1056" s="194"/>
      <c r="T1056" s="195"/>
      <c r="AT1056" s="190" t="s">
        <v>192</v>
      </c>
      <c r="AU1056" s="190" t="s">
        <v>90</v>
      </c>
      <c r="AV1056" s="13" t="s">
        <v>90</v>
      </c>
      <c r="AW1056" s="13" t="s">
        <v>42</v>
      </c>
      <c r="AX1056" s="13" t="s">
        <v>79</v>
      </c>
      <c r="AY1056" s="190" t="s">
        <v>142</v>
      </c>
    </row>
    <row r="1057" spans="2:65" s="13" customFormat="1">
      <c r="B1057" s="189"/>
      <c r="D1057" s="177" t="s">
        <v>192</v>
      </c>
      <c r="E1057" s="190" t="s">
        <v>22</v>
      </c>
      <c r="F1057" s="191" t="s">
        <v>408</v>
      </c>
      <c r="H1057" s="192">
        <v>45.53</v>
      </c>
      <c r="I1057" s="193"/>
      <c r="L1057" s="189"/>
      <c r="M1057" s="194"/>
      <c r="T1057" s="195"/>
      <c r="AT1057" s="190" t="s">
        <v>192</v>
      </c>
      <c r="AU1057" s="190" t="s">
        <v>90</v>
      </c>
      <c r="AV1057" s="13" t="s">
        <v>90</v>
      </c>
      <c r="AW1057" s="13" t="s">
        <v>42</v>
      </c>
      <c r="AX1057" s="13" t="s">
        <v>79</v>
      </c>
      <c r="AY1057" s="190" t="s">
        <v>142</v>
      </c>
    </row>
    <row r="1058" spans="2:65" s="13" customFormat="1">
      <c r="B1058" s="189"/>
      <c r="D1058" s="177" t="s">
        <v>192</v>
      </c>
      <c r="E1058" s="190" t="s">
        <v>22</v>
      </c>
      <c r="F1058" s="191" t="s">
        <v>409</v>
      </c>
      <c r="H1058" s="192">
        <v>25.81</v>
      </c>
      <c r="I1058" s="193"/>
      <c r="L1058" s="189"/>
      <c r="M1058" s="194"/>
      <c r="T1058" s="195"/>
      <c r="AT1058" s="190" t="s">
        <v>192</v>
      </c>
      <c r="AU1058" s="190" t="s">
        <v>90</v>
      </c>
      <c r="AV1058" s="13" t="s">
        <v>90</v>
      </c>
      <c r="AW1058" s="13" t="s">
        <v>42</v>
      </c>
      <c r="AX1058" s="13" t="s">
        <v>79</v>
      </c>
      <c r="AY1058" s="190" t="s">
        <v>142</v>
      </c>
    </row>
    <row r="1059" spans="2:65" s="13" customFormat="1">
      <c r="B1059" s="189"/>
      <c r="D1059" s="177" t="s">
        <v>192</v>
      </c>
      <c r="E1059" s="190" t="s">
        <v>22</v>
      </c>
      <c r="F1059" s="191" t="s">
        <v>410</v>
      </c>
      <c r="H1059" s="192">
        <v>48.14</v>
      </c>
      <c r="I1059" s="193"/>
      <c r="L1059" s="189"/>
      <c r="M1059" s="194"/>
      <c r="T1059" s="195"/>
      <c r="AT1059" s="190" t="s">
        <v>192</v>
      </c>
      <c r="AU1059" s="190" t="s">
        <v>90</v>
      </c>
      <c r="AV1059" s="13" t="s">
        <v>90</v>
      </c>
      <c r="AW1059" s="13" t="s">
        <v>42</v>
      </c>
      <c r="AX1059" s="13" t="s">
        <v>79</v>
      </c>
      <c r="AY1059" s="190" t="s">
        <v>142</v>
      </c>
    </row>
    <row r="1060" spans="2:65" s="13" customFormat="1">
      <c r="B1060" s="189"/>
      <c r="D1060" s="177" t="s">
        <v>192</v>
      </c>
      <c r="E1060" s="190" t="s">
        <v>22</v>
      </c>
      <c r="F1060" s="191" t="s">
        <v>411</v>
      </c>
      <c r="H1060" s="192">
        <v>45.24</v>
      </c>
      <c r="I1060" s="193"/>
      <c r="L1060" s="189"/>
      <c r="M1060" s="194"/>
      <c r="T1060" s="195"/>
      <c r="AT1060" s="190" t="s">
        <v>192</v>
      </c>
      <c r="AU1060" s="190" t="s">
        <v>90</v>
      </c>
      <c r="AV1060" s="13" t="s">
        <v>90</v>
      </c>
      <c r="AW1060" s="13" t="s">
        <v>42</v>
      </c>
      <c r="AX1060" s="13" t="s">
        <v>79</v>
      </c>
      <c r="AY1060" s="190" t="s">
        <v>142</v>
      </c>
    </row>
    <row r="1061" spans="2:65" s="13" customFormat="1">
      <c r="B1061" s="189"/>
      <c r="D1061" s="177" t="s">
        <v>192</v>
      </c>
      <c r="E1061" s="190" t="s">
        <v>22</v>
      </c>
      <c r="F1061" s="191" t="s">
        <v>412</v>
      </c>
      <c r="H1061" s="192">
        <v>48.43</v>
      </c>
      <c r="I1061" s="193"/>
      <c r="L1061" s="189"/>
      <c r="M1061" s="194"/>
      <c r="T1061" s="195"/>
      <c r="AT1061" s="190" t="s">
        <v>192</v>
      </c>
      <c r="AU1061" s="190" t="s">
        <v>90</v>
      </c>
      <c r="AV1061" s="13" t="s">
        <v>90</v>
      </c>
      <c r="AW1061" s="13" t="s">
        <v>42</v>
      </c>
      <c r="AX1061" s="13" t="s">
        <v>79</v>
      </c>
      <c r="AY1061" s="190" t="s">
        <v>142</v>
      </c>
    </row>
    <row r="1062" spans="2:65" s="13" customFormat="1">
      <c r="B1062" s="189"/>
      <c r="D1062" s="177" t="s">
        <v>192</v>
      </c>
      <c r="E1062" s="190" t="s">
        <v>22</v>
      </c>
      <c r="F1062" s="191" t="s">
        <v>413</v>
      </c>
      <c r="H1062" s="192">
        <v>44.37</v>
      </c>
      <c r="I1062" s="193"/>
      <c r="L1062" s="189"/>
      <c r="M1062" s="194"/>
      <c r="T1062" s="195"/>
      <c r="AT1062" s="190" t="s">
        <v>192</v>
      </c>
      <c r="AU1062" s="190" t="s">
        <v>90</v>
      </c>
      <c r="AV1062" s="13" t="s">
        <v>90</v>
      </c>
      <c r="AW1062" s="13" t="s">
        <v>42</v>
      </c>
      <c r="AX1062" s="13" t="s">
        <v>79</v>
      </c>
      <c r="AY1062" s="190" t="s">
        <v>142</v>
      </c>
    </row>
    <row r="1063" spans="2:65" s="14" customFormat="1">
      <c r="B1063" s="196"/>
      <c r="D1063" s="177" t="s">
        <v>192</v>
      </c>
      <c r="E1063" s="197" t="s">
        <v>22</v>
      </c>
      <c r="F1063" s="198" t="s">
        <v>198</v>
      </c>
      <c r="H1063" s="199">
        <v>335.82</v>
      </c>
      <c r="I1063" s="200"/>
      <c r="L1063" s="196"/>
      <c r="M1063" s="201"/>
      <c r="T1063" s="202"/>
      <c r="AT1063" s="197" t="s">
        <v>192</v>
      </c>
      <c r="AU1063" s="197" t="s">
        <v>90</v>
      </c>
      <c r="AV1063" s="14" t="s">
        <v>104</v>
      </c>
      <c r="AW1063" s="14" t="s">
        <v>42</v>
      </c>
      <c r="AX1063" s="14" t="s">
        <v>79</v>
      </c>
      <c r="AY1063" s="197" t="s">
        <v>142</v>
      </c>
    </row>
    <row r="1064" spans="2:65" s="15" customFormat="1">
      <c r="B1064" s="203"/>
      <c r="D1064" s="177" t="s">
        <v>192</v>
      </c>
      <c r="E1064" s="204" t="s">
        <v>22</v>
      </c>
      <c r="F1064" s="205" t="s">
        <v>202</v>
      </c>
      <c r="H1064" s="206">
        <v>1492.1890000000001</v>
      </c>
      <c r="I1064" s="207"/>
      <c r="L1064" s="203"/>
      <c r="M1064" s="208"/>
      <c r="T1064" s="209"/>
      <c r="AT1064" s="204" t="s">
        <v>192</v>
      </c>
      <c r="AU1064" s="204" t="s">
        <v>90</v>
      </c>
      <c r="AV1064" s="15" t="s">
        <v>188</v>
      </c>
      <c r="AW1064" s="15" t="s">
        <v>42</v>
      </c>
      <c r="AX1064" s="15" t="s">
        <v>24</v>
      </c>
      <c r="AY1064" s="204" t="s">
        <v>142</v>
      </c>
    </row>
    <row r="1065" spans="2:65" s="11" customFormat="1" ht="29.9" customHeight="1">
      <c r="B1065" s="153"/>
      <c r="D1065" s="154" t="s">
        <v>78</v>
      </c>
      <c r="E1065" s="163" t="s">
        <v>834</v>
      </c>
      <c r="F1065" s="163" t="s">
        <v>835</v>
      </c>
      <c r="I1065" s="156"/>
      <c r="J1065" s="164">
        <f>BK1065</f>
        <v>93007.93</v>
      </c>
      <c r="L1065" s="153"/>
      <c r="M1065" s="158"/>
      <c r="P1065" s="159">
        <f>SUM(P1066:P1074)</f>
        <v>0</v>
      </c>
      <c r="R1065" s="159">
        <f>SUM(R1066:R1074)</f>
        <v>0</v>
      </c>
      <c r="T1065" s="160">
        <f>SUM(T1066:T1074)</f>
        <v>0</v>
      </c>
      <c r="AR1065" s="154" t="s">
        <v>24</v>
      </c>
      <c r="AT1065" s="161" t="s">
        <v>78</v>
      </c>
      <c r="AU1065" s="161" t="s">
        <v>24</v>
      </c>
      <c r="AY1065" s="154" t="s">
        <v>142</v>
      </c>
      <c r="BK1065" s="162">
        <f>SUM(BK1066:BK1074)</f>
        <v>93007.93</v>
      </c>
    </row>
    <row r="1066" spans="2:65" s="1" customFormat="1" ht="25.5" customHeight="1">
      <c r="B1066" s="40"/>
      <c r="C1066" s="165" t="s">
        <v>836</v>
      </c>
      <c r="D1066" s="165" t="s">
        <v>145</v>
      </c>
      <c r="E1066" s="166" t="s">
        <v>837</v>
      </c>
      <c r="F1066" s="167" t="s">
        <v>838</v>
      </c>
      <c r="G1066" s="168" t="s">
        <v>216</v>
      </c>
      <c r="H1066" s="169">
        <v>126.027</v>
      </c>
      <c r="I1066" s="170">
        <v>260</v>
      </c>
      <c r="J1066" s="171">
        <f>ROUND(I1066*H1066,2)</f>
        <v>32767.02</v>
      </c>
      <c r="K1066" s="167" t="s">
        <v>149</v>
      </c>
      <c r="L1066" s="40"/>
      <c r="M1066" s="172" t="s">
        <v>22</v>
      </c>
      <c r="N1066" s="173" t="s">
        <v>51</v>
      </c>
      <c r="P1066" s="174">
        <f>O1066*H1066</f>
        <v>0</v>
      </c>
      <c r="Q1066" s="174">
        <v>0</v>
      </c>
      <c r="R1066" s="174">
        <f>Q1066*H1066</f>
        <v>0</v>
      </c>
      <c r="S1066" s="174">
        <v>0</v>
      </c>
      <c r="T1066" s="175">
        <f>S1066*H1066</f>
        <v>0</v>
      </c>
      <c r="AR1066" s="24" t="s">
        <v>188</v>
      </c>
      <c r="AT1066" s="24" t="s">
        <v>145</v>
      </c>
      <c r="AU1066" s="24" t="s">
        <v>90</v>
      </c>
      <c r="AY1066" s="24" t="s">
        <v>142</v>
      </c>
      <c r="BE1066" s="176">
        <f>IF(N1066="základní",J1066,0)</f>
        <v>0</v>
      </c>
      <c r="BF1066" s="176">
        <f>IF(N1066="snížená",J1066,0)</f>
        <v>32767.02</v>
      </c>
      <c r="BG1066" s="176">
        <f>IF(N1066="zákl. přenesená",J1066,0)</f>
        <v>0</v>
      </c>
      <c r="BH1066" s="176">
        <f>IF(N1066="sníž. přenesená",J1066,0)</f>
        <v>0</v>
      </c>
      <c r="BI1066" s="176">
        <f>IF(N1066="nulová",J1066,0)</f>
        <v>0</v>
      </c>
      <c r="BJ1066" s="24" t="s">
        <v>90</v>
      </c>
      <c r="BK1066" s="176">
        <f>ROUND(I1066*H1066,2)</f>
        <v>32767.02</v>
      </c>
      <c r="BL1066" s="24" t="s">
        <v>188</v>
      </c>
      <c r="BM1066" s="24" t="s">
        <v>839</v>
      </c>
    </row>
    <row r="1067" spans="2:65" s="1" customFormat="1" ht="76">
      <c r="B1067" s="40"/>
      <c r="D1067" s="177" t="s">
        <v>190</v>
      </c>
      <c r="F1067" s="178" t="s">
        <v>840</v>
      </c>
      <c r="I1067" s="106"/>
      <c r="L1067" s="40"/>
      <c r="M1067" s="182"/>
      <c r="T1067" s="65"/>
      <c r="AT1067" s="24" t="s">
        <v>190</v>
      </c>
      <c r="AU1067" s="24" t="s">
        <v>90</v>
      </c>
    </row>
    <row r="1068" spans="2:65" s="1" customFormat="1" ht="25.5" customHeight="1">
      <c r="B1068" s="40"/>
      <c r="C1068" s="165" t="s">
        <v>841</v>
      </c>
      <c r="D1068" s="165" t="s">
        <v>145</v>
      </c>
      <c r="E1068" s="166" t="s">
        <v>842</v>
      </c>
      <c r="F1068" s="167" t="s">
        <v>843</v>
      </c>
      <c r="G1068" s="168" t="s">
        <v>216</v>
      </c>
      <c r="H1068" s="169">
        <v>126.027</v>
      </c>
      <c r="I1068" s="170">
        <v>120</v>
      </c>
      <c r="J1068" s="171">
        <f>ROUND(I1068*H1068,2)</f>
        <v>15123.24</v>
      </c>
      <c r="K1068" s="167" t="s">
        <v>149</v>
      </c>
      <c r="L1068" s="40"/>
      <c r="M1068" s="172" t="s">
        <v>22</v>
      </c>
      <c r="N1068" s="173" t="s">
        <v>51</v>
      </c>
      <c r="P1068" s="174">
        <f>O1068*H1068</f>
        <v>0</v>
      </c>
      <c r="Q1068" s="174">
        <v>0</v>
      </c>
      <c r="R1068" s="174">
        <f>Q1068*H1068</f>
        <v>0</v>
      </c>
      <c r="S1068" s="174">
        <v>0</v>
      </c>
      <c r="T1068" s="175">
        <f>S1068*H1068</f>
        <v>0</v>
      </c>
      <c r="AR1068" s="24" t="s">
        <v>188</v>
      </c>
      <c r="AT1068" s="24" t="s">
        <v>145</v>
      </c>
      <c r="AU1068" s="24" t="s">
        <v>90</v>
      </c>
      <c r="AY1068" s="24" t="s">
        <v>142</v>
      </c>
      <c r="BE1068" s="176">
        <f>IF(N1068="základní",J1068,0)</f>
        <v>0</v>
      </c>
      <c r="BF1068" s="176">
        <f>IF(N1068="snížená",J1068,0)</f>
        <v>15123.24</v>
      </c>
      <c r="BG1068" s="176">
        <f>IF(N1068="zákl. přenesená",J1068,0)</f>
        <v>0</v>
      </c>
      <c r="BH1068" s="176">
        <f>IF(N1068="sníž. přenesená",J1068,0)</f>
        <v>0</v>
      </c>
      <c r="BI1068" s="176">
        <f>IF(N1068="nulová",J1068,0)</f>
        <v>0</v>
      </c>
      <c r="BJ1068" s="24" t="s">
        <v>90</v>
      </c>
      <c r="BK1068" s="176">
        <f>ROUND(I1068*H1068,2)</f>
        <v>15123.24</v>
      </c>
      <c r="BL1068" s="24" t="s">
        <v>188</v>
      </c>
      <c r="BM1068" s="24" t="s">
        <v>844</v>
      </c>
    </row>
    <row r="1069" spans="2:65" s="1" customFormat="1" ht="57">
      <c r="B1069" s="40"/>
      <c r="D1069" s="177" t="s">
        <v>190</v>
      </c>
      <c r="F1069" s="178" t="s">
        <v>845</v>
      </c>
      <c r="I1069" s="106"/>
      <c r="L1069" s="40"/>
      <c r="M1069" s="182"/>
      <c r="T1069" s="65"/>
      <c r="AT1069" s="24" t="s">
        <v>190</v>
      </c>
      <c r="AU1069" s="24" t="s">
        <v>90</v>
      </c>
    </row>
    <row r="1070" spans="2:65" s="1" customFormat="1" ht="25.5" customHeight="1">
      <c r="B1070" s="40"/>
      <c r="C1070" s="165" t="s">
        <v>846</v>
      </c>
      <c r="D1070" s="165" t="s">
        <v>145</v>
      </c>
      <c r="E1070" s="166" t="s">
        <v>847</v>
      </c>
      <c r="F1070" s="167" t="s">
        <v>848</v>
      </c>
      <c r="G1070" s="168" t="s">
        <v>216</v>
      </c>
      <c r="H1070" s="169">
        <v>1134.2429999999999</v>
      </c>
      <c r="I1070" s="170">
        <v>12</v>
      </c>
      <c r="J1070" s="171">
        <f>ROUND(I1070*H1070,2)</f>
        <v>13610.92</v>
      </c>
      <c r="K1070" s="167" t="s">
        <v>149</v>
      </c>
      <c r="L1070" s="40"/>
      <c r="M1070" s="172" t="s">
        <v>22</v>
      </c>
      <c r="N1070" s="173" t="s">
        <v>51</v>
      </c>
      <c r="P1070" s="174">
        <f>O1070*H1070</f>
        <v>0</v>
      </c>
      <c r="Q1070" s="174">
        <v>0</v>
      </c>
      <c r="R1070" s="174">
        <f>Q1070*H1070</f>
        <v>0</v>
      </c>
      <c r="S1070" s="174">
        <v>0</v>
      </c>
      <c r="T1070" s="175">
        <f>S1070*H1070</f>
        <v>0</v>
      </c>
      <c r="AR1070" s="24" t="s">
        <v>188</v>
      </c>
      <c r="AT1070" s="24" t="s">
        <v>145</v>
      </c>
      <c r="AU1070" s="24" t="s">
        <v>90</v>
      </c>
      <c r="AY1070" s="24" t="s">
        <v>142</v>
      </c>
      <c r="BE1070" s="176">
        <f>IF(N1070="základní",J1070,0)</f>
        <v>0</v>
      </c>
      <c r="BF1070" s="176">
        <f>IF(N1070="snížená",J1070,0)</f>
        <v>13610.92</v>
      </c>
      <c r="BG1070" s="176">
        <f>IF(N1070="zákl. přenesená",J1070,0)</f>
        <v>0</v>
      </c>
      <c r="BH1070" s="176">
        <f>IF(N1070="sníž. přenesená",J1070,0)</f>
        <v>0</v>
      </c>
      <c r="BI1070" s="176">
        <f>IF(N1070="nulová",J1070,0)</f>
        <v>0</v>
      </c>
      <c r="BJ1070" s="24" t="s">
        <v>90</v>
      </c>
      <c r="BK1070" s="176">
        <f>ROUND(I1070*H1070,2)</f>
        <v>13610.92</v>
      </c>
      <c r="BL1070" s="24" t="s">
        <v>188</v>
      </c>
      <c r="BM1070" s="24" t="s">
        <v>849</v>
      </c>
    </row>
    <row r="1071" spans="2:65" s="1" customFormat="1" ht="57">
      <c r="B1071" s="40"/>
      <c r="D1071" s="177" t="s">
        <v>190</v>
      </c>
      <c r="F1071" s="178" t="s">
        <v>845</v>
      </c>
      <c r="I1071" s="106"/>
      <c r="L1071" s="40"/>
      <c r="M1071" s="182"/>
      <c r="T1071" s="65"/>
      <c r="AT1071" s="24" t="s">
        <v>190</v>
      </c>
      <c r="AU1071" s="24" t="s">
        <v>90</v>
      </c>
    </row>
    <row r="1072" spans="2:65" s="13" customFormat="1">
      <c r="B1072" s="189"/>
      <c r="D1072" s="177" t="s">
        <v>192</v>
      </c>
      <c r="F1072" s="191" t="s">
        <v>850</v>
      </c>
      <c r="H1072" s="192">
        <v>1134.2429999999999</v>
      </c>
      <c r="I1072" s="193"/>
      <c r="L1072" s="189"/>
      <c r="M1072" s="194"/>
      <c r="T1072" s="195"/>
      <c r="AT1072" s="190" t="s">
        <v>192</v>
      </c>
      <c r="AU1072" s="190" t="s">
        <v>90</v>
      </c>
      <c r="AV1072" s="13" t="s">
        <v>90</v>
      </c>
      <c r="AW1072" s="13" t="s">
        <v>6</v>
      </c>
      <c r="AX1072" s="13" t="s">
        <v>24</v>
      </c>
      <c r="AY1072" s="190" t="s">
        <v>142</v>
      </c>
    </row>
    <row r="1073" spans="2:65" s="1" customFormat="1" ht="16.5" customHeight="1">
      <c r="B1073" s="40"/>
      <c r="C1073" s="165" t="s">
        <v>851</v>
      </c>
      <c r="D1073" s="165" t="s">
        <v>145</v>
      </c>
      <c r="E1073" s="166" t="s">
        <v>852</v>
      </c>
      <c r="F1073" s="167" t="s">
        <v>853</v>
      </c>
      <c r="G1073" s="168" t="s">
        <v>216</v>
      </c>
      <c r="H1073" s="169">
        <v>126.027</v>
      </c>
      <c r="I1073" s="170">
        <v>250</v>
      </c>
      <c r="J1073" s="171">
        <f>ROUND(I1073*H1073,2)</f>
        <v>31506.75</v>
      </c>
      <c r="K1073" s="167" t="s">
        <v>149</v>
      </c>
      <c r="L1073" s="40"/>
      <c r="M1073" s="172" t="s">
        <v>22</v>
      </c>
      <c r="N1073" s="173" t="s">
        <v>51</v>
      </c>
      <c r="P1073" s="174">
        <f>O1073*H1073</f>
        <v>0</v>
      </c>
      <c r="Q1073" s="174">
        <v>0</v>
      </c>
      <c r="R1073" s="174">
        <f>Q1073*H1073</f>
        <v>0</v>
      </c>
      <c r="S1073" s="174">
        <v>0</v>
      </c>
      <c r="T1073" s="175">
        <f>S1073*H1073</f>
        <v>0</v>
      </c>
      <c r="AR1073" s="24" t="s">
        <v>188</v>
      </c>
      <c r="AT1073" s="24" t="s">
        <v>145</v>
      </c>
      <c r="AU1073" s="24" t="s">
        <v>90</v>
      </c>
      <c r="AY1073" s="24" t="s">
        <v>142</v>
      </c>
      <c r="BE1073" s="176">
        <f>IF(N1073="základní",J1073,0)</f>
        <v>0</v>
      </c>
      <c r="BF1073" s="176">
        <f>IF(N1073="snížená",J1073,0)</f>
        <v>31506.75</v>
      </c>
      <c r="BG1073" s="176">
        <f>IF(N1073="zákl. přenesená",J1073,0)</f>
        <v>0</v>
      </c>
      <c r="BH1073" s="176">
        <f>IF(N1073="sníž. přenesená",J1073,0)</f>
        <v>0</v>
      </c>
      <c r="BI1073" s="176">
        <f>IF(N1073="nulová",J1073,0)</f>
        <v>0</v>
      </c>
      <c r="BJ1073" s="24" t="s">
        <v>90</v>
      </c>
      <c r="BK1073" s="176">
        <f>ROUND(I1073*H1073,2)</f>
        <v>31506.75</v>
      </c>
      <c r="BL1073" s="24" t="s">
        <v>188</v>
      </c>
      <c r="BM1073" s="24" t="s">
        <v>854</v>
      </c>
    </row>
    <row r="1074" spans="2:65" s="1" customFormat="1" ht="57">
      <c r="B1074" s="40"/>
      <c r="D1074" s="177" t="s">
        <v>190</v>
      </c>
      <c r="F1074" s="178" t="s">
        <v>855</v>
      </c>
      <c r="I1074" s="106"/>
      <c r="L1074" s="40"/>
      <c r="M1074" s="182"/>
      <c r="T1074" s="65"/>
      <c r="AT1074" s="24" t="s">
        <v>190</v>
      </c>
      <c r="AU1074" s="24" t="s">
        <v>90</v>
      </c>
    </row>
    <row r="1075" spans="2:65" s="11" customFormat="1" ht="29.9" customHeight="1">
      <c r="B1075" s="153"/>
      <c r="D1075" s="154" t="s">
        <v>78</v>
      </c>
      <c r="E1075" s="163" t="s">
        <v>856</v>
      </c>
      <c r="F1075" s="163" t="s">
        <v>857</v>
      </c>
      <c r="I1075" s="156"/>
      <c r="J1075" s="164">
        <f>BK1075</f>
        <v>31960.25</v>
      </c>
      <c r="L1075" s="153"/>
      <c r="M1075" s="158"/>
      <c r="P1075" s="159">
        <f>SUM(P1076:P1077)</f>
        <v>0</v>
      </c>
      <c r="R1075" s="159">
        <f>SUM(R1076:R1077)</f>
        <v>0</v>
      </c>
      <c r="T1075" s="160">
        <f>SUM(T1076:T1077)</f>
        <v>0</v>
      </c>
      <c r="AR1075" s="154" t="s">
        <v>24</v>
      </c>
      <c r="AT1075" s="161" t="s">
        <v>78</v>
      </c>
      <c r="AU1075" s="161" t="s">
        <v>24</v>
      </c>
      <c r="AY1075" s="154" t="s">
        <v>142</v>
      </c>
      <c r="BK1075" s="162">
        <f>SUM(BK1076:BK1077)</f>
        <v>31960.25</v>
      </c>
    </row>
    <row r="1076" spans="2:65" s="1" customFormat="1" ht="38.25" customHeight="1">
      <c r="B1076" s="40"/>
      <c r="C1076" s="165" t="s">
        <v>858</v>
      </c>
      <c r="D1076" s="165" t="s">
        <v>145</v>
      </c>
      <c r="E1076" s="166" t="s">
        <v>859</v>
      </c>
      <c r="F1076" s="167" t="s">
        <v>860</v>
      </c>
      <c r="G1076" s="168" t="s">
        <v>216</v>
      </c>
      <c r="H1076" s="169">
        <v>127.84099999999999</v>
      </c>
      <c r="I1076" s="170">
        <v>250</v>
      </c>
      <c r="J1076" s="171">
        <f>ROUND(I1076*H1076,2)</f>
        <v>31960.25</v>
      </c>
      <c r="K1076" s="167" t="s">
        <v>149</v>
      </c>
      <c r="L1076" s="40"/>
      <c r="M1076" s="172" t="s">
        <v>22</v>
      </c>
      <c r="N1076" s="173" t="s">
        <v>51</v>
      </c>
      <c r="P1076" s="174">
        <f>O1076*H1076</f>
        <v>0</v>
      </c>
      <c r="Q1076" s="174">
        <v>0</v>
      </c>
      <c r="R1076" s="174">
        <f>Q1076*H1076</f>
        <v>0</v>
      </c>
      <c r="S1076" s="174">
        <v>0</v>
      </c>
      <c r="T1076" s="175">
        <f>S1076*H1076</f>
        <v>0</v>
      </c>
      <c r="AR1076" s="24" t="s">
        <v>188</v>
      </c>
      <c r="AT1076" s="24" t="s">
        <v>145</v>
      </c>
      <c r="AU1076" s="24" t="s">
        <v>90</v>
      </c>
      <c r="AY1076" s="24" t="s">
        <v>142</v>
      </c>
      <c r="BE1076" s="176">
        <f>IF(N1076="základní",J1076,0)</f>
        <v>0</v>
      </c>
      <c r="BF1076" s="176">
        <f>IF(N1076="snížená",J1076,0)</f>
        <v>31960.25</v>
      </c>
      <c r="BG1076" s="176">
        <f>IF(N1076="zákl. přenesená",J1076,0)</f>
        <v>0</v>
      </c>
      <c r="BH1076" s="176">
        <f>IF(N1076="sníž. přenesená",J1076,0)</f>
        <v>0</v>
      </c>
      <c r="BI1076" s="176">
        <f>IF(N1076="nulová",J1076,0)</f>
        <v>0</v>
      </c>
      <c r="BJ1076" s="24" t="s">
        <v>90</v>
      </c>
      <c r="BK1076" s="176">
        <f>ROUND(I1076*H1076,2)</f>
        <v>31960.25</v>
      </c>
      <c r="BL1076" s="24" t="s">
        <v>188</v>
      </c>
      <c r="BM1076" s="24" t="s">
        <v>861</v>
      </c>
    </row>
    <row r="1077" spans="2:65" s="1" customFormat="1" ht="57">
      <c r="B1077" s="40"/>
      <c r="D1077" s="177" t="s">
        <v>190</v>
      </c>
      <c r="F1077" s="178" t="s">
        <v>862</v>
      </c>
      <c r="I1077" s="106"/>
      <c r="L1077" s="40"/>
      <c r="M1077" s="182"/>
      <c r="T1077" s="65"/>
      <c r="AT1077" s="24" t="s">
        <v>190</v>
      </c>
      <c r="AU1077" s="24" t="s">
        <v>90</v>
      </c>
    </row>
    <row r="1078" spans="2:65" s="11" customFormat="1" ht="37.4" customHeight="1">
      <c r="B1078" s="153"/>
      <c r="D1078" s="154" t="s">
        <v>78</v>
      </c>
      <c r="E1078" s="155" t="s">
        <v>863</v>
      </c>
      <c r="F1078" s="155" t="s">
        <v>864</v>
      </c>
      <c r="I1078" s="156"/>
      <c r="J1078" s="157">
        <f>BK1078</f>
        <v>1762233.9300000002</v>
      </c>
      <c r="L1078" s="153"/>
      <c r="M1078" s="158"/>
      <c r="P1078" s="159">
        <f>P1079+P1234+P1313+P1356+P1376+P1473+P1612+P1645+P1652+P1746+P1776+P1883+P1892+P2006+P2017+P2106+P2117</f>
        <v>0</v>
      </c>
      <c r="R1078" s="159">
        <f>R1079+R1234+R1313+R1356+R1376+R1473+R1612+R1645+R1652+R1746+R1776+R1883+R1892+R2006+R2017+R2106+R2117</f>
        <v>22.109430890000002</v>
      </c>
      <c r="T1078" s="160">
        <f>T1079+T1234+T1313+T1356+T1376+T1473+T1612+T1645+T1652+T1746+T1776+T1883+T1892+T2006+T2017+T2106+T2117</f>
        <v>17.163746889999999</v>
      </c>
      <c r="AR1078" s="154" t="s">
        <v>90</v>
      </c>
      <c r="AT1078" s="161" t="s">
        <v>78</v>
      </c>
      <c r="AU1078" s="161" t="s">
        <v>79</v>
      </c>
      <c r="AY1078" s="154" t="s">
        <v>142</v>
      </c>
      <c r="BK1078" s="162">
        <f>BK1079+BK1234+BK1313+BK1356+BK1376+BK1473+BK1612+BK1645+BK1652+BK1746+BK1776+BK1883+BK1892+BK2006+BK2017+BK2106+BK2117</f>
        <v>1762233.9300000002</v>
      </c>
    </row>
    <row r="1079" spans="2:65" s="11" customFormat="1" ht="20" customHeight="1">
      <c r="B1079" s="153"/>
      <c r="D1079" s="154" t="s">
        <v>78</v>
      </c>
      <c r="E1079" s="163" t="s">
        <v>865</v>
      </c>
      <c r="F1079" s="163" t="s">
        <v>866</v>
      </c>
      <c r="I1079" s="156"/>
      <c r="J1079" s="164">
        <f>BK1079</f>
        <v>151649.47</v>
      </c>
      <c r="L1079" s="153"/>
      <c r="M1079" s="158"/>
      <c r="P1079" s="159">
        <f>SUM(P1080:P1233)</f>
        <v>0</v>
      </c>
      <c r="R1079" s="159">
        <f>SUM(R1080:R1233)</f>
        <v>0.76881029999999995</v>
      </c>
      <c r="T1079" s="160">
        <f>SUM(T1080:T1233)</f>
        <v>0.14312</v>
      </c>
      <c r="AR1079" s="154" t="s">
        <v>90</v>
      </c>
      <c r="AT1079" s="161" t="s">
        <v>78</v>
      </c>
      <c r="AU1079" s="161" t="s">
        <v>24</v>
      </c>
      <c r="AY1079" s="154" t="s">
        <v>142</v>
      </c>
      <c r="BK1079" s="162">
        <f>SUM(BK1080:BK1233)</f>
        <v>151649.47</v>
      </c>
    </row>
    <row r="1080" spans="2:65" s="1" customFormat="1" ht="25.5" customHeight="1">
      <c r="B1080" s="40"/>
      <c r="C1080" s="165" t="s">
        <v>867</v>
      </c>
      <c r="D1080" s="165" t="s">
        <v>145</v>
      </c>
      <c r="E1080" s="166" t="s">
        <v>868</v>
      </c>
      <c r="F1080" s="167" t="s">
        <v>869</v>
      </c>
      <c r="G1080" s="168" t="s">
        <v>229</v>
      </c>
      <c r="H1080" s="169">
        <v>28.84</v>
      </c>
      <c r="I1080" s="170">
        <v>25</v>
      </c>
      <c r="J1080" s="171">
        <f>ROUND(I1080*H1080,2)</f>
        <v>721</v>
      </c>
      <c r="K1080" s="167" t="s">
        <v>22</v>
      </c>
      <c r="L1080" s="40"/>
      <c r="M1080" s="172" t="s">
        <v>22</v>
      </c>
      <c r="N1080" s="173" t="s">
        <v>51</v>
      </c>
      <c r="P1080" s="174">
        <f>O1080*H1080</f>
        <v>0</v>
      </c>
      <c r="Q1080" s="174">
        <v>0</v>
      </c>
      <c r="R1080" s="174">
        <f>Q1080*H1080</f>
        <v>0</v>
      </c>
      <c r="S1080" s="174">
        <v>0</v>
      </c>
      <c r="T1080" s="175">
        <f>S1080*H1080</f>
        <v>0</v>
      </c>
      <c r="AR1080" s="24" t="s">
        <v>333</v>
      </c>
      <c r="AT1080" s="24" t="s">
        <v>145</v>
      </c>
      <c r="AU1080" s="24" t="s">
        <v>90</v>
      </c>
      <c r="AY1080" s="24" t="s">
        <v>142</v>
      </c>
      <c r="BE1080" s="176">
        <f>IF(N1080="základní",J1080,0)</f>
        <v>0</v>
      </c>
      <c r="BF1080" s="176">
        <f>IF(N1080="snížená",J1080,0)</f>
        <v>721</v>
      </c>
      <c r="BG1080" s="176">
        <f>IF(N1080="zákl. přenesená",J1080,0)</f>
        <v>0</v>
      </c>
      <c r="BH1080" s="176">
        <f>IF(N1080="sníž. přenesená",J1080,0)</f>
        <v>0</v>
      </c>
      <c r="BI1080" s="176">
        <f>IF(N1080="nulová",J1080,0)</f>
        <v>0</v>
      </c>
      <c r="BJ1080" s="24" t="s">
        <v>90</v>
      </c>
      <c r="BK1080" s="176">
        <f>ROUND(I1080*H1080,2)</f>
        <v>721</v>
      </c>
      <c r="BL1080" s="24" t="s">
        <v>333</v>
      </c>
      <c r="BM1080" s="24" t="s">
        <v>870</v>
      </c>
    </row>
    <row r="1081" spans="2:65" s="1" customFormat="1" ht="28.5">
      <c r="B1081" s="40"/>
      <c r="D1081" s="177" t="s">
        <v>190</v>
      </c>
      <c r="F1081" s="178" t="s">
        <v>871</v>
      </c>
      <c r="I1081" s="106"/>
      <c r="L1081" s="40"/>
      <c r="M1081" s="182"/>
      <c r="T1081" s="65"/>
      <c r="AT1081" s="24" t="s">
        <v>190</v>
      </c>
      <c r="AU1081" s="24" t="s">
        <v>90</v>
      </c>
    </row>
    <row r="1082" spans="2:65" s="12" customFormat="1">
      <c r="B1082" s="183"/>
      <c r="D1082" s="177" t="s">
        <v>192</v>
      </c>
      <c r="E1082" s="184" t="s">
        <v>22</v>
      </c>
      <c r="F1082" s="185" t="s">
        <v>872</v>
      </c>
      <c r="H1082" s="184" t="s">
        <v>22</v>
      </c>
      <c r="I1082" s="186"/>
      <c r="L1082" s="183"/>
      <c r="M1082" s="187"/>
      <c r="T1082" s="188"/>
      <c r="AT1082" s="184" t="s">
        <v>192</v>
      </c>
      <c r="AU1082" s="184" t="s">
        <v>90</v>
      </c>
      <c r="AV1082" s="12" t="s">
        <v>24</v>
      </c>
      <c r="AW1082" s="12" t="s">
        <v>42</v>
      </c>
      <c r="AX1082" s="12" t="s">
        <v>79</v>
      </c>
      <c r="AY1082" s="184" t="s">
        <v>142</v>
      </c>
    </row>
    <row r="1083" spans="2:65" s="13" customFormat="1">
      <c r="B1083" s="189"/>
      <c r="D1083" s="177" t="s">
        <v>192</v>
      </c>
      <c r="E1083" s="190" t="s">
        <v>22</v>
      </c>
      <c r="F1083" s="191" t="s">
        <v>873</v>
      </c>
      <c r="H1083" s="192">
        <v>3.4</v>
      </c>
      <c r="I1083" s="193"/>
      <c r="L1083" s="189"/>
      <c r="M1083" s="194"/>
      <c r="T1083" s="195"/>
      <c r="AT1083" s="190" t="s">
        <v>192</v>
      </c>
      <c r="AU1083" s="190" t="s">
        <v>90</v>
      </c>
      <c r="AV1083" s="13" t="s">
        <v>90</v>
      </c>
      <c r="AW1083" s="13" t="s">
        <v>42</v>
      </c>
      <c r="AX1083" s="13" t="s">
        <v>79</v>
      </c>
      <c r="AY1083" s="190" t="s">
        <v>142</v>
      </c>
    </row>
    <row r="1084" spans="2:65" s="13" customFormat="1">
      <c r="B1084" s="189"/>
      <c r="D1084" s="177" t="s">
        <v>192</v>
      </c>
      <c r="E1084" s="190" t="s">
        <v>22</v>
      </c>
      <c r="F1084" s="191" t="s">
        <v>628</v>
      </c>
      <c r="H1084" s="192">
        <v>3.37</v>
      </c>
      <c r="I1084" s="193"/>
      <c r="L1084" s="189"/>
      <c r="M1084" s="194"/>
      <c r="T1084" s="195"/>
      <c r="AT1084" s="190" t="s">
        <v>192</v>
      </c>
      <c r="AU1084" s="190" t="s">
        <v>90</v>
      </c>
      <c r="AV1084" s="13" t="s">
        <v>90</v>
      </c>
      <c r="AW1084" s="13" t="s">
        <v>42</v>
      </c>
      <c r="AX1084" s="13" t="s">
        <v>79</v>
      </c>
      <c r="AY1084" s="190" t="s">
        <v>142</v>
      </c>
    </row>
    <row r="1085" spans="2:65" s="13" customFormat="1">
      <c r="B1085" s="189"/>
      <c r="D1085" s="177" t="s">
        <v>192</v>
      </c>
      <c r="E1085" s="190" t="s">
        <v>22</v>
      </c>
      <c r="F1085" s="191" t="s">
        <v>634</v>
      </c>
      <c r="H1085" s="192">
        <v>3.39</v>
      </c>
      <c r="I1085" s="193"/>
      <c r="L1085" s="189"/>
      <c r="M1085" s="194"/>
      <c r="T1085" s="195"/>
      <c r="AT1085" s="190" t="s">
        <v>192</v>
      </c>
      <c r="AU1085" s="190" t="s">
        <v>90</v>
      </c>
      <c r="AV1085" s="13" t="s">
        <v>90</v>
      </c>
      <c r="AW1085" s="13" t="s">
        <v>42</v>
      </c>
      <c r="AX1085" s="13" t="s">
        <v>79</v>
      </c>
      <c r="AY1085" s="190" t="s">
        <v>142</v>
      </c>
    </row>
    <row r="1086" spans="2:65" s="13" customFormat="1">
      <c r="B1086" s="189"/>
      <c r="D1086" s="177" t="s">
        <v>192</v>
      </c>
      <c r="E1086" s="190" t="s">
        <v>22</v>
      </c>
      <c r="F1086" s="191" t="s">
        <v>639</v>
      </c>
      <c r="H1086" s="192">
        <v>3.15</v>
      </c>
      <c r="I1086" s="193"/>
      <c r="L1086" s="189"/>
      <c r="M1086" s="194"/>
      <c r="T1086" s="195"/>
      <c r="AT1086" s="190" t="s">
        <v>192</v>
      </c>
      <c r="AU1086" s="190" t="s">
        <v>90</v>
      </c>
      <c r="AV1086" s="13" t="s">
        <v>90</v>
      </c>
      <c r="AW1086" s="13" t="s">
        <v>42</v>
      </c>
      <c r="AX1086" s="13" t="s">
        <v>79</v>
      </c>
      <c r="AY1086" s="190" t="s">
        <v>142</v>
      </c>
    </row>
    <row r="1087" spans="2:65" s="13" customFormat="1">
      <c r="B1087" s="189"/>
      <c r="D1087" s="177" t="s">
        <v>192</v>
      </c>
      <c r="E1087" s="190" t="s">
        <v>22</v>
      </c>
      <c r="F1087" s="191" t="s">
        <v>645</v>
      </c>
      <c r="H1087" s="192">
        <v>3.57</v>
      </c>
      <c r="I1087" s="193"/>
      <c r="L1087" s="189"/>
      <c r="M1087" s="194"/>
      <c r="T1087" s="195"/>
      <c r="AT1087" s="190" t="s">
        <v>192</v>
      </c>
      <c r="AU1087" s="190" t="s">
        <v>90</v>
      </c>
      <c r="AV1087" s="13" t="s">
        <v>90</v>
      </c>
      <c r="AW1087" s="13" t="s">
        <v>42</v>
      </c>
      <c r="AX1087" s="13" t="s">
        <v>79</v>
      </c>
      <c r="AY1087" s="190" t="s">
        <v>142</v>
      </c>
    </row>
    <row r="1088" spans="2:65" s="13" customFormat="1">
      <c r="B1088" s="189"/>
      <c r="D1088" s="177" t="s">
        <v>192</v>
      </c>
      <c r="E1088" s="190" t="s">
        <v>22</v>
      </c>
      <c r="F1088" s="191" t="s">
        <v>650</v>
      </c>
      <c r="H1088" s="192">
        <v>3.55</v>
      </c>
      <c r="I1088" s="193"/>
      <c r="L1088" s="189"/>
      <c r="M1088" s="194"/>
      <c r="T1088" s="195"/>
      <c r="AT1088" s="190" t="s">
        <v>192</v>
      </c>
      <c r="AU1088" s="190" t="s">
        <v>90</v>
      </c>
      <c r="AV1088" s="13" t="s">
        <v>90</v>
      </c>
      <c r="AW1088" s="13" t="s">
        <v>42</v>
      </c>
      <c r="AX1088" s="13" t="s">
        <v>79</v>
      </c>
      <c r="AY1088" s="190" t="s">
        <v>142</v>
      </c>
    </row>
    <row r="1089" spans="2:65" s="13" customFormat="1">
      <c r="B1089" s="189"/>
      <c r="D1089" s="177" t="s">
        <v>192</v>
      </c>
      <c r="E1089" s="190" t="s">
        <v>22</v>
      </c>
      <c r="F1089" s="191" t="s">
        <v>655</v>
      </c>
      <c r="H1089" s="192">
        <v>8.41</v>
      </c>
      <c r="I1089" s="193"/>
      <c r="L1089" s="189"/>
      <c r="M1089" s="194"/>
      <c r="T1089" s="195"/>
      <c r="AT1089" s="190" t="s">
        <v>192</v>
      </c>
      <c r="AU1089" s="190" t="s">
        <v>90</v>
      </c>
      <c r="AV1089" s="13" t="s">
        <v>90</v>
      </c>
      <c r="AW1089" s="13" t="s">
        <v>42</v>
      </c>
      <c r="AX1089" s="13" t="s">
        <v>79</v>
      </c>
      <c r="AY1089" s="190" t="s">
        <v>142</v>
      </c>
    </row>
    <row r="1090" spans="2:65" s="14" customFormat="1">
      <c r="B1090" s="196"/>
      <c r="D1090" s="177" t="s">
        <v>192</v>
      </c>
      <c r="E1090" s="197" t="s">
        <v>22</v>
      </c>
      <c r="F1090" s="198" t="s">
        <v>198</v>
      </c>
      <c r="H1090" s="199">
        <v>28.84</v>
      </c>
      <c r="I1090" s="200"/>
      <c r="L1090" s="196"/>
      <c r="M1090" s="201"/>
      <c r="T1090" s="202"/>
      <c r="AT1090" s="197" t="s">
        <v>192</v>
      </c>
      <c r="AU1090" s="197" t="s">
        <v>90</v>
      </c>
      <c r="AV1090" s="14" t="s">
        <v>104</v>
      </c>
      <c r="AW1090" s="14" t="s">
        <v>42</v>
      </c>
      <c r="AX1090" s="14" t="s">
        <v>79</v>
      </c>
      <c r="AY1090" s="197" t="s">
        <v>142</v>
      </c>
    </row>
    <row r="1091" spans="2:65" s="15" customFormat="1">
      <c r="B1091" s="203"/>
      <c r="D1091" s="177" t="s">
        <v>192</v>
      </c>
      <c r="E1091" s="204" t="s">
        <v>22</v>
      </c>
      <c r="F1091" s="205" t="s">
        <v>202</v>
      </c>
      <c r="H1091" s="206">
        <v>28.84</v>
      </c>
      <c r="I1091" s="207"/>
      <c r="L1091" s="203"/>
      <c r="M1091" s="208"/>
      <c r="T1091" s="209"/>
      <c r="AT1091" s="204" t="s">
        <v>192</v>
      </c>
      <c r="AU1091" s="204" t="s">
        <v>90</v>
      </c>
      <c r="AV1091" s="15" t="s">
        <v>188</v>
      </c>
      <c r="AW1091" s="15" t="s">
        <v>42</v>
      </c>
      <c r="AX1091" s="15" t="s">
        <v>24</v>
      </c>
      <c r="AY1091" s="204" t="s">
        <v>142</v>
      </c>
    </row>
    <row r="1092" spans="2:65" s="1" customFormat="1" ht="25.5" customHeight="1">
      <c r="B1092" s="40"/>
      <c r="C1092" s="165" t="s">
        <v>874</v>
      </c>
      <c r="D1092" s="165" t="s">
        <v>145</v>
      </c>
      <c r="E1092" s="166" t="s">
        <v>875</v>
      </c>
      <c r="F1092" s="167" t="s">
        <v>876</v>
      </c>
      <c r="G1092" s="168" t="s">
        <v>229</v>
      </c>
      <c r="H1092" s="169">
        <v>56</v>
      </c>
      <c r="I1092" s="170">
        <v>30</v>
      </c>
      <c r="J1092" s="171">
        <f>ROUND(I1092*H1092,2)</f>
        <v>1680</v>
      </c>
      <c r="K1092" s="167" t="s">
        <v>22</v>
      </c>
      <c r="L1092" s="40"/>
      <c r="M1092" s="172" t="s">
        <v>22</v>
      </c>
      <c r="N1092" s="173" t="s">
        <v>51</v>
      </c>
      <c r="P1092" s="174">
        <f>O1092*H1092</f>
        <v>0</v>
      </c>
      <c r="Q1092" s="174">
        <v>0</v>
      </c>
      <c r="R1092" s="174">
        <f>Q1092*H1092</f>
        <v>0</v>
      </c>
      <c r="S1092" s="174">
        <v>0</v>
      </c>
      <c r="T1092" s="175">
        <f>S1092*H1092</f>
        <v>0</v>
      </c>
      <c r="AR1092" s="24" t="s">
        <v>333</v>
      </c>
      <c r="AT1092" s="24" t="s">
        <v>145</v>
      </c>
      <c r="AU1092" s="24" t="s">
        <v>90</v>
      </c>
      <c r="AY1092" s="24" t="s">
        <v>142</v>
      </c>
      <c r="BE1092" s="176">
        <f>IF(N1092="základní",J1092,0)</f>
        <v>0</v>
      </c>
      <c r="BF1092" s="176">
        <f>IF(N1092="snížená",J1092,0)</f>
        <v>1680</v>
      </c>
      <c r="BG1092" s="176">
        <f>IF(N1092="zákl. přenesená",J1092,0)</f>
        <v>0</v>
      </c>
      <c r="BH1092" s="176">
        <f>IF(N1092="sníž. přenesená",J1092,0)</f>
        <v>0</v>
      </c>
      <c r="BI1092" s="176">
        <f>IF(N1092="nulová",J1092,0)</f>
        <v>0</v>
      </c>
      <c r="BJ1092" s="24" t="s">
        <v>90</v>
      </c>
      <c r="BK1092" s="176">
        <f>ROUND(I1092*H1092,2)</f>
        <v>1680</v>
      </c>
      <c r="BL1092" s="24" t="s">
        <v>333</v>
      </c>
      <c r="BM1092" s="24" t="s">
        <v>877</v>
      </c>
    </row>
    <row r="1093" spans="2:65" s="1" customFormat="1" ht="28.5">
      <c r="B1093" s="40"/>
      <c r="D1093" s="177" t="s">
        <v>190</v>
      </c>
      <c r="F1093" s="178" t="s">
        <v>871</v>
      </c>
      <c r="I1093" s="106"/>
      <c r="L1093" s="40"/>
      <c r="M1093" s="182"/>
      <c r="T1093" s="65"/>
      <c r="AT1093" s="24" t="s">
        <v>190</v>
      </c>
      <c r="AU1093" s="24" t="s">
        <v>90</v>
      </c>
    </row>
    <row r="1094" spans="2:65" s="12" customFormat="1">
      <c r="B1094" s="183"/>
      <c r="D1094" s="177" t="s">
        <v>192</v>
      </c>
      <c r="E1094" s="184" t="s">
        <v>22</v>
      </c>
      <c r="F1094" s="185" t="s">
        <v>878</v>
      </c>
      <c r="H1094" s="184" t="s">
        <v>22</v>
      </c>
      <c r="I1094" s="186"/>
      <c r="L1094" s="183"/>
      <c r="M1094" s="187"/>
      <c r="T1094" s="188"/>
      <c r="AT1094" s="184" t="s">
        <v>192</v>
      </c>
      <c r="AU1094" s="184" t="s">
        <v>90</v>
      </c>
      <c r="AV1094" s="12" t="s">
        <v>24</v>
      </c>
      <c r="AW1094" s="12" t="s">
        <v>42</v>
      </c>
      <c r="AX1094" s="12" t="s">
        <v>79</v>
      </c>
      <c r="AY1094" s="184" t="s">
        <v>142</v>
      </c>
    </row>
    <row r="1095" spans="2:65" s="13" customFormat="1">
      <c r="B1095" s="189"/>
      <c r="D1095" s="177" t="s">
        <v>192</v>
      </c>
      <c r="E1095" s="190" t="s">
        <v>22</v>
      </c>
      <c r="F1095" s="191" t="s">
        <v>879</v>
      </c>
      <c r="H1095" s="192">
        <v>8</v>
      </c>
      <c r="I1095" s="193"/>
      <c r="L1095" s="189"/>
      <c r="M1095" s="194"/>
      <c r="T1095" s="195"/>
      <c r="AT1095" s="190" t="s">
        <v>192</v>
      </c>
      <c r="AU1095" s="190" t="s">
        <v>90</v>
      </c>
      <c r="AV1095" s="13" t="s">
        <v>90</v>
      </c>
      <c r="AW1095" s="13" t="s">
        <v>42</v>
      </c>
      <c r="AX1095" s="13" t="s">
        <v>79</v>
      </c>
      <c r="AY1095" s="190" t="s">
        <v>142</v>
      </c>
    </row>
    <row r="1096" spans="2:65" s="13" customFormat="1">
      <c r="B1096" s="189"/>
      <c r="D1096" s="177" t="s">
        <v>192</v>
      </c>
      <c r="E1096" s="190" t="s">
        <v>22</v>
      </c>
      <c r="F1096" s="191" t="s">
        <v>880</v>
      </c>
      <c r="H1096" s="192">
        <v>8</v>
      </c>
      <c r="I1096" s="193"/>
      <c r="L1096" s="189"/>
      <c r="M1096" s="194"/>
      <c r="T1096" s="195"/>
      <c r="AT1096" s="190" t="s">
        <v>192</v>
      </c>
      <c r="AU1096" s="190" t="s">
        <v>90</v>
      </c>
      <c r="AV1096" s="13" t="s">
        <v>90</v>
      </c>
      <c r="AW1096" s="13" t="s">
        <v>42</v>
      </c>
      <c r="AX1096" s="13" t="s">
        <v>79</v>
      </c>
      <c r="AY1096" s="190" t="s">
        <v>142</v>
      </c>
    </row>
    <row r="1097" spans="2:65" s="13" customFormat="1">
      <c r="B1097" s="189"/>
      <c r="D1097" s="177" t="s">
        <v>192</v>
      </c>
      <c r="E1097" s="190" t="s">
        <v>22</v>
      </c>
      <c r="F1097" s="191" t="s">
        <v>881</v>
      </c>
      <c r="H1097" s="192">
        <v>8</v>
      </c>
      <c r="I1097" s="193"/>
      <c r="L1097" s="189"/>
      <c r="M1097" s="194"/>
      <c r="T1097" s="195"/>
      <c r="AT1097" s="190" t="s">
        <v>192</v>
      </c>
      <c r="AU1097" s="190" t="s">
        <v>90</v>
      </c>
      <c r="AV1097" s="13" t="s">
        <v>90</v>
      </c>
      <c r="AW1097" s="13" t="s">
        <v>42</v>
      </c>
      <c r="AX1097" s="13" t="s">
        <v>79</v>
      </c>
      <c r="AY1097" s="190" t="s">
        <v>142</v>
      </c>
    </row>
    <row r="1098" spans="2:65" s="13" customFormat="1">
      <c r="B1098" s="189"/>
      <c r="D1098" s="177" t="s">
        <v>192</v>
      </c>
      <c r="E1098" s="190" t="s">
        <v>22</v>
      </c>
      <c r="F1098" s="191" t="s">
        <v>882</v>
      </c>
      <c r="H1098" s="192">
        <v>8</v>
      </c>
      <c r="I1098" s="193"/>
      <c r="L1098" s="189"/>
      <c r="M1098" s="194"/>
      <c r="T1098" s="195"/>
      <c r="AT1098" s="190" t="s">
        <v>192</v>
      </c>
      <c r="AU1098" s="190" t="s">
        <v>90</v>
      </c>
      <c r="AV1098" s="13" t="s">
        <v>90</v>
      </c>
      <c r="AW1098" s="13" t="s">
        <v>42</v>
      </c>
      <c r="AX1098" s="13" t="s">
        <v>79</v>
      </c>
      <c r="AY1098" s="190" t="s">
        <v>142</v>
      </c>
    </row>
    <row r="1099" spans="2:65" s="13" customFormat="1">
      <c r="B1099" s="189"/>
      <c r="D1099" s="177" t="s">
        <v>192</v>
      </c>
      <c r="E1099" s="190" t="s">
        <v>22</v>
      </c>
      <c r="F1099" s="191" t="s">
        <v>883</v>
      </c>
      <c r="H1099" s="192">
        <v>8</v>
      </c>
      <c r="I1099" s="193"/>
      <c r="L1099" s="189"/>
      <c r="M1099" s="194"/>
      <c r="T1099" s="195"/>
      <c r="AT1099" s="190" t="s">
        <v>192</v>
      </c>
      <c r="AU1099" s="190" t="s">
        <v>90</v>
      </c>
      <c r="AV1099" s="13" t="s">
        <v>90</v>
      </c>
      <c r="AW1099" s="13" t="s">
        <v>42</v>
      </c>
      <c r="AX1099" s="13" t="s">
        <v>79</v>
      </c>
      <c r="AY1099" s="190" t="s">
        <v>142</v>
      </c>
    </row>
    <row r="1100" spans="2:65" s="13" customFormat="1">
      <c r="B1100" s="189"/>
      <c r="D1100" s="177" t="s">
        <v>192</v>
      </c>
      <c r="E1100" s="190" t="s">
        <v>22</v>
      </c>
      <c r="F1100" s="191" t="s">
        <v>884</v>
      </c>
      <c r="H1100" s="192">
        <v>8</v>
      </c>
      <c r="I1100" s="193"/>
      <c r="L1100" s="189"/>
      <c r="M1100" s="194"/>
      <c r="T1100" s="195"/>
      <c r="AT1100" s="190" t="s">
        <v>192</v>
      </c>
      <c r="AU1100" s="190" t="s">
        <v>90</v>
      </c>
      <c r="AV1100" s="13" t="s">
        <v>90</v>
      </c>
      <c r="AW1100" s="13" t="s">
        <v>42</v>
      </c>
      <c r="AX1100" s="13" t="s">
        <v>79</v>
      </c>
      <c r="AY1100" s="190" t="s">
        <v>142</v>
      </c>
    </row>
    <row r="1101" spans="2:65" s="13" customFormat="1">
      <c r="B1101" s="189"/>
      <c r="D1101" s="177" t="s">
        <v>192</v>
      </c>
      <c r="E1101" s="190" t="s">
        <v>22</v>
      </c>
      <c r="F1101" s="191" t="s">
        <v>885</v>
      </c>
      <c r="H1101" s="192">
        <v>8</v>
      </c>
      <c r="I1101" s="193"/>
      <c r="L1101" s="189"/>
      <c r="M1101" s="194"/>
      <c r="T1101" s="195"/>
      <c r="AT1101" s="190" t="s">
        <v>192</v>
      </c>
      <c r="AU1101" s="190" t="s">
        <v>90</v>
      </c>
      <c r="AV1101" s="13" t="s">
        <v>90</v>
      </c>
      <c r="AW1101" s="13" t="s">
        <v>42</v>
      </c>
      <c r="AX1101" s="13" t="s">
        <v>79</v>
      </c>
      <c r="AY1101" s="190" t="s">
        <v>142</v>
      </c>
    </row>
    <row r="1102" spans="2:65" s="14" customFormat="1">
      <c r="B1102" s="196"/>
      <c r="D1102" s="177" t="s">
        <v>192</v>
      </c>
      <c r="E1102" s="197" t="s">
        <v>22</v>
      </c>
      <c r="F1102" s="198" t="s">
        <v>198</v>
      </c>
      <c r="H1102" s="199">
        <v>56</v>
      </c>
      <c r="I1102" s="200"/>
      <c r="L1102" s="196"/>
      <c r="M1102" s="201"/>
      <c r="T1102" s="202"/>
      <c r="AT1102" s="197" t="s">
        <v>192</v>
      </c>
      <c r="AU1102" s="197" t="s">
        <v>90</v>
      </c>
      <c r="AV1102" s="14" t="s">
        <v>104</v>
      </c>
      <c r="AW1102" s="14" t="s">
        <v>42</v>
      </c>
      <c r="AX1102" s="14" t="s">
        <v>79</v>
      </c>
      <c r="AY1102" s="197" t="s">
        <v>142</v>
      </c>
    </row>
    <row r="1103" spans="2:65" s="15" customFormat="1">
      <c r="B1103" s="203"/>
      <c r="D1103" s="177" t="s">
        <v>192</v>
      </c>
      <c r="E1103" s="204" t="s">
        <v>22</v>
      </c>
      <c r="F1103" s="205" t="s">
        <v>202</v>
      </c>
      <c r="H1103" s="206">
        <v>56</v>
      </c>
      <c r="I1103" s="207"/>
      <c r="L1103" s="203"/>
      <c r="M1103" s="208"/>
      <c r="T1103" s="209"/>
      <c r="AT1103" s="204" t="s">
        <v>192</v>
      </c>
      <c r="AU1103" s="204" t="s">
        <v>90</v>
      </c>
      <c r="AV1103" s="15" t="s">
        <v>188</v>
      </c>
      <c r="AW1103" s="15" t="s">
        <v>42</v>
      </c>
      <c r="AX1103" s="15" t="s">
        <v>24</v>
      </c>
      <c r="AY1103" s="204" t="s">
        <v>142</v>
      </c>
    </row>
    <row r="1104" spans="2:65" s="1" customFormat="1" ht="16.5" customHeight="1">
      <c r="B1104" s="40"/>
      <c r="C1104" s="210" t="s">
        <v>886</v>
      </c>
      <c r="D1104" s="210" t="s">
        <v>323</v>
      </c>
      <c r="E1104" s="211" t="s">
        <v>887</v>
      </c>
      <c r="F1104" s="212" t="s">
        <v>888</v>
      </c>
      <c r="G1104" s="213" t="s">
        <v>889</v>
      </c>
      <c r="H1104" s="214">
        <v>16.968</v>
      </c>
      <c r="I1104" s="215">
        <v>70</v>
      </c>
      <c r="J1104" s="216">
        <f>ROUND(I1104*H1104,2)</f>
        <v>1187.76</v>
      </c>
      <c r="K1104" s="212" t="s">
        <v>22</v>
      </c>
      <c r="L1104" s="217"/>
      <c r="M1104" s="218" t="s">
        <v>22</v>
      </c>
      <c r="N1104" s="219" t="s">
        <v>51</v>
      </c>
      <c r="P1104" s="174">
        <f>O1104*H1104</f>
        <v>0</v>
      </c>
      <c r="Q1104" s="174">
        <v>1E-3</v>
      </c>
      <c r="R1104" s="174">
        <f>Q1104*H1104</f>
        <v>1.6968E-2</v>
      </c>
      <c r="S1104" s="174">
        <v>0</v>
      </c>
      <c r="T1104" s="175">
        <f>S1104*H1104</f>
        <v>0</v>
      </c>
      <c r="AR1104" s="24" t="s">
        <v>561</v>
      </c>
      <c r="AT1104" s="24" t="s">
        <v>323</v>
      </c>
      <c r="AU1104" s="24" t="s">
        <v>90</v>
      </c>
      <c r="AY1104" s="24" t="s">
        <v>142</v>
      </c>
      <c r="BE1104" s="176">
        <f>IF(N1104="základní",J1104,0)</f>
        <v>0</v>
      </c>
      <c r="BF1104" s="176">
        <f>IF(N1104="snížená",J1104,0)</f>
        <v>1187.76</v>
      </c>
      <c r="BG1104" s="176">
        <f>IF(N1104="zákl. přenesená",J1104,0)</f>
        <v>0</v>
      </c>
      <c r="BH1104" s="176">
        <f>IF(N1104="sníž. přenesená",J1104,0)</f>
        <v>0</v>
      </c>
      <c r="BI1104" s="176">
        <f>IF(N1104="nulová",J1104,0)</f>
        <v>0</v>
      </c>
      <c r="BJ1104" s="24" t="s">
        <v>90</v>
      </c>
      <c r="BK1104" s="176">
        <f>ROUND(I1104*H1104,2)</f>
        <v>1187.76</v>
      </c>
      <c r="BL1104" s="24" t="s">
        <v>333</v>
      </c>
      <c r="BM1104" s="24" t="s">
        <v>890</v>
      </c>
    </row>
    <row r="1105" spans="2:65" s="1" customFormat="1" ht="19">
      <c r="B1105" s="40"/>
      <c r="D1105" s="177" t="s">
        <v>152</v>
      </c>
      <c r="F1105" s="178" t="s">
        <v>891</v>
      </c>
      <c r="I1105" s="106"/>
      <c r="L1105" s="40"/>
      <c r="M1105" s="182"/>
      <c r="T1105" s="65"/>
      <c r="AT1105" s="24" t="s">
        <v>152</v>
      </c>
      <c r="AU1105" s="24" t="s">
        <v>90</v>
      </c>
    </row>
    <row r="1106" spans="2:65" s="13" customFormat="1">
      <c r="B1106" s="189"/>
      <c r="D1106" s="177" t="s">
        <v>192</v>
      </c>
      <c r="F1106" s="191" t="s">
        <v>892</v>
      </c>
      <c r="H1106" s="192">
        <v>16.968</v>
      </c>
      <c r="I1106" s="193"/>
      <c r="L1106" s="189"/>
      <c r="M1106" s="194"/>
      <c r="T1106" s="195"/>
      <c r="AT1106" s="190" t="s">
        <v>192</v>
      </c>
      <c r="AU1106" s="190" t="s">
        <v>90</v>
      </c>
      <c r="AV1106" s="13" t="s">
        <v>90</v>
      </c>
      <c r="AW1106" s="13" t="s">
        <v>6</v>
      </c>
      <c r="AX1106" s="13" t="s">
        <v>24</v>
      </c>
      <c r="AY1106" s="190" t="s">
        <v>142</v>
      </c>
    </row>
    <row r="1107" spans="2:65" s="1" customFormat="1" ht="25.5" customHeight="1">
      <c r="B1107" s="40"/>
      <c r="C1107" s="165" t="s">
        <v>893</v>
      </c>
      <c r="D1107" s="165" t="s">
        <v>145</v>
      </c>
      <c r="E1107" s="166" t="s">
        <v>894</v>
      </c>
      <c r="F1107" s="167" t="s">
        <v>869</v>
      </c>
      <c r="G1107" s="168" t="s">
        <v>229</v>
      </c>
      <c r="H1107" s="169">
        <v>33.4</v>
      </c>
      <c r="I1107" s="170">
        <v>25</v>
      </c>
      <c r="J1107" s="171">
        <f>ROUND(I1107*H1107,2)</f>
        <v>835</v>
      </c>
      <c r="K1107" s="167" t="s">
        <v>149</v>
      </c>
      <c r="L1107" s="40"/>
      <c r="M1107" s="172" t="s">
        <v>22</v>
      </c>
      <c r="N1107" s="173" t="s">
        <v>51</v>
      </c>
      <c r="P1107" s="174">
        <f>O1107*H1107</f>
        <v>0</v>
      </c>
      <c r="Q1107" s="174">
        <v>0</v>
      </c>
      <c r="R1107" s="174">
        <f>Q1107*H1107</f>
        <v>0</v>
      </c>
      <c r="S1107" s="174">
        <v>0</v>
      </c>
      <c r="T1107" s="175">
        <f>S1107*H1107</f>
        <v>0</v>
      </c>
      <c r="AR1107" s="24" t="s">
        <v>333</v>
      </c>
      <c r="AT1107" s="24" t="s">
        <v>145</v>
      </c>
      <c r="AU1107" s="24" t="s">
        <v>90</v>
      </c>
      <c r="AY1107" s="24" t="s">
        <v>142</v>
      </c>
      <c r="BE1107" s="176">
        <f>IF(N1107="základní",J1107,0)</f>
        <v>0</v>
      </c>
      <c r="BF1107" s="176">
        <f>IF(N1107="snížená",J1107,0)</f>
        <v>835</v>
      </c>
      <c r="BG1107" s="176">
        <f>IF(N1107="zákl. přenesená",J1107,0)</f>
        <v>0</v>
      </c>
      <c r="BH1107" s="176">
        <f>IF(N1107="sníž. přenesená",J1107,0)</f>
        <v>0</v>
      </c>
      <c r="BI1107" s="176">
        <f>IF(N1107="nulová",J1107,0)</f>
        <v>0</v>
      </c>
      <c r="BJ1107" s="24" t="s">
        <v>90</v>
      </c>
      <c r="BK1107" s="176">
        <f>ROUND(I1107*H1107,2)</f>
        <v>835</v>
      </c>
      <c r="BL1107" s="24" t="s">
        <v>333</v>
      </c>
      <c r="BM1107" s="24" t="s">
        <v>895</v>
      </c>
    </row>
    <row r="1108" spans="2:65" s="1" customFormat="1" ht="28.5">
      <c r="B1108" s="40"/>
      <c r="D1108" s="177" t="s">
        <v>190</v>
      </c>
      <c r="F1108" s="178" t="s">
        <v>871</v>
      </c>
      <c r="I1108" s="106"/>
      <c r="L1108" s="40"/>
      <c r="M1108" s="182"/>
      <c r="T1108" s="65"/>
      <c r="AT1108" s="24" t="s">
        <v>190</v>
      </c>
      <c r="AU1108" s="24" t="s">
        <v>90</v>
      </c>
    </row>
    <row r="1109" spans="2:65" s="12" customFormat="1">
      <c r="B1109" s="183"/>
      <c r="D1109" s="177" t="s">
        <v>192</v>
      </c>
      <c r="E1109" s="184" t="s">
        <v>22</v>
      </c>
      <c r="F1109" s="185" t="s">
        <v>193</v>
      </c>
      <c r="H1109" s="184" t="s">
        <v>22</v>
      </c>
      <c r="I1109" s="186"/>
      <c r="L1109" s="183"/>
      <c r="M1109" s="187"/>
      <c r="T1109" s="188"/>
      <c r="AT1109" s="184" t="s">
        <v>192</v>
      </c>
      <c r="AU1109" s="184" t="s">
        <v>90</v>
      </c>
      <c r="AV1109" s="12" t="s">
        <v>24</v>
      </c>
      <c r="AW1109" s="12" t="s">
        <v>42</v>
      </c>
      <c r="AX1109" s="12" t="s">
        <v>79</v>
      </c>
      <c r="AY1109" s="184" t="s">
        <v>142</v>
      </c>
    </row>
    <row r="1110" spans="2:65" s="12" customFormat="1">
      <c r="B1110" s="183"/>
      <c r="D1110" s="177" t="s">
        <v>192</v>
      </c>
      <c r="E1110" s="184" t="s">
        <v>22</v>
      </c>
      <c r="F1110" s="185" t="s">
        <v>493</v>
      </c>
      <c r="H1110" s="184" t="s">
        <v>22</v>
      </c>
      <c r="I1110" s="186"/>
      <c r="L1110" s="183"/>
      <c r="M1110" s="187"/>
      <c r="T1110" s="188"/>
      <c r="AT1110" s="184" t="s">
        <v>192</v>
      </c>
      <c r="AU1110" s="184" t="s">
        <v>90</v>
      </c>
      <c r="AV1110" s="12" t="s">
        <v>24</v>
      </c>
      <c r="AW1110" s="12" t="s">
        <v>42</v>
      </c>
      <c r="AX1110" s="12" t="s">
        <v>79</v>
      </c>
      <c r="AY1110" s="184" t="s">
        <v>142</v>
      </c>
    </row>
    <row r="1111" spans="2:65" s="13" customFormat="1">
      <c r="B1111" s="189"/>
      <c r="D1111" s="177" t="s">
        <v>192</v>
      </c>
      <c r="E1111" s="190" t="s">
        <v>22</v>
      </c>
      <c r="F1111" s="191" t="s">
        <v>896</v>
      </c>
      <c r="H1111" s="192">
        <v>33.4</v>
      </c>
      <c r="I1111" s="193"/>
      <c r="L1111" s="189"/>
      <c r="M1111" s="194"/>
      <c r="T1111" s="195"/>
      <c r="AT1111" s="190" t="s">
        <v>192</v>
      </c>
      <c r="AU1111" s="190" t="s">
        <v>90</v>
      </c>
      <c r="AV1111" s="13" t="s">
        <v>90</v>
      </c>
      <c r="AW1111" s="13" t="s">
        <v>42</v>
      </c>
      <c r="AX1111" s="13" t="s">
        <v>79</v>
      </c>
      <c r="AY1111" s="190" t="s">
        <v>142</v>
      </c>
    </row>
    <row r="1112" spans="2:65" s="14" customFormat="1">
      <c r="B1112" s="196"/>
      <c r="D1112" s="177" t="s">
        <v>192</v>
      </c>
      <c r="E1112" s="197" t="s">
        <v>22</v>
      </c>
      <c r="F1112" s="198" t="s">
        <v>198</v>
      </c>
      <c r="H1112" s="199">
        <v>33.4</v>
      </c>
      <c r="I1112" s="200"/>
      <c r="L1112" s="196"/>
      <c r="M1112" s="201"/>
      <c r="T1112" s="202"/>
      <c r="AT1112" s="197" t="s">
        <v>192</v>
      </c>
      <c r="AU1112" s="197" t="s">
        <v>90</v>
      </c>
      <c r="AV1112" s="14" t="s">
        <v>104</v>
      </c>
      <c r="AW1112" s="14" t="s">
        <v>42</v>
      </c>
      <c r="AX1112" s="14" t="s">
        <v>79</v>
      </c>
      <c r="AY1112" s="197" t="s">
        <v>142</v>
      </c>
    </row>
    <row r="1113" spans="2:65" s="15" customFormat="1">
      <c r="B1113" s="203"/>
      <c r="D1113" s="177" t="s">
        <v>192</v>
      </c>
      <c r="E1113" s="204" t="s">
        <v>22</v>
      </c>
      <c r="F1113" s="205" t="s">
        <v>202</v>
      </c>
      <c r="H1113" s="206">
        <v>33.4</v>
      </c>
      <c r="I1113" s="207"/>
      <c r="L1113" s="203"/>
      <c r="M1113" s="208"/>
      <c r="T1113" s="209"/>
      <c r="AT1113" s="204" t="s">
        <v>192</v>
      </c>
      <c r="AU1113" s="204" t="s">
        <v>90</v>
      </c>
      <c r="AV1113" s="15" t="s">
        <v>188</v>
      </c>
      <c r="AW1113" s="15" t="s">
        <v>42</v>
      </c>
      <c r="AX1113" s="15" t="s">
        <v>24</v>
      </c>
      <c r="AY1113" s="204" t="s">
        <v>142</v>
      </c>
    </row>
    <row r="1114" spans="2:65" s="1" customFormat="1" ht="38.25" customHeight="1">
      <c r="B1114" s="40"/>
      <c r="C1114" s="210" t="s">
        <v>897</v>
      </c>
      <c r="D1114" s="210" t="s">
        <v>323</v>
      </c>
      <c r="E1114" s="211" t="s">
        <v>898</v>
      </c>
      <c r="F1114" s="212" t="s">
        <v>899</v>
      </c>
      <c r="G1114" s="213" t="s">
        <v>216</v>
      </c>
      <c r="H1114" s="214">
        <v>0.01</v>
      </c>
      <c r="I1114" s="215">
        <v>140000</v>
      </c>
      <c r="J1114" s="216">
        <f>ROUND(I1114*H1114,2)</f>
        <v>1400</v>
      </c>
      <c r="K1114" s="212" t="s">
        <v>149</v>
      </c>
      <c r="L1114" s="217"/>
      <c r="M1114" s="218" t="s">
        <v>22</v>
      </c>
      <c r="N1114" s="219" t="s">
        <v>51</v>
      </c>
      <c r="P1114" s="174">
        <f>O1114*H1114</f>
        <v>0</v>
      </c>
      <c r="Q1114" s="174">
        <v>1</v>
      </c>
      <c r="R1114" s="174">
        <f>Q1114*H1114</f>
        <v>0.01</v>
      </c>
      <c r="S1114" s="174">
        <v>0</v>
      </c>
      <c r="T1114" s="175">
        <f>S1114*H1114</f>
        <v>0</v>
      </c>
      <c r="AR1114" s="24" t="s">
        <v>561</v>
      </c>
      <c r="AT1114" s="24" t="s">
        <v>323</v>
      </c>
      <c r="AU1114" s="24" t="s">
        <v>90</v>
      </c>
      <c r="AY1114" s="24" t="s">
        <v>142</v>
      </c>
      <c r="BE1114" s="176">
        <f>IF(N1114="základní",J1114,0)</f>
        <v>0</v>
      </c>
      <c r="BF1114" s="176">
        <f>IF(N1114="snížená",J1114,0)</f>
        <v>1400</v>
      </c>
      <c r="BG1114" s="176">
        <f>IF(N1114="zákl. přenesená",J1114,0)</f>
        <v>0</v>
      </c>
      <c r="BH1114" s="176">
        <f>IF(N1114="sníž. přenesená",J1114,0)</f>
        <v>0</v>
      </c>
      <c r="BI1114" s="176">
        <f>IF(N1114="nulová",J1114,0)</f>
        <v>0</v>
      </c>
      <c r="BJ1114" s="24" t="s">
        <v>90</v>
      </c>
      <c r="BK1114" s="176">
        <f>ROUND(I1114*H1114,2)</f>
        <v>1400</v>
      </c>
      <c r="BL1114" s="24" t="s">
        <v>333</v>
      </c>
      <c r="BM1114" s="24" t="s">
        <v>900</v>
      </c>
    </row>
    <row r="1115" spans="2:65" s="1" customFormat="1" ht="19">
      <c r="B1115" s="40"/>
      <c r="D1115" s="177" t="s">
        <v>152</v>
      </c>
      <c r="F1115" s="178" t="s">
        <v>901</v>
      </c>
      <c r="I1115" s="106"/>
      <c r="L1115" s="40"/>
      <c r="M1115" s="182"/>
      <c r="T1115" s="65"/>
      <c r="AT1115" s="24" t="s">
        <v>152</v>
      </c>
      <c r="AU1115" s="24" t="s">
        <v>90</v>
      </c>
    </row>
    <row r="1116" spans="2:65" s="13" customFormat="1">
      <c r="B1116" s="189"/>
      <c r="D1116" s="177" t="s">
        <v>192</v>
      </c>
      <c r="F1116" s="191" t="s">
        <v>902</v>
      </c>
      <c r="H1116" s="192">
        <v>0.01</v>
      </c>
      <c r="I1116" s="193"/>
      <c r="L1116" s="189"/>
      <c r="M1116" s="194"/>
      <c r="T1116" s="195"/>
      <c r="AT1116" s="190" t="s">
        <v>192</v>
      </c>
      <c r="AU1116" s="190" t="s">
        <v>90</v>
      </c>
      <c r="AV1116" s="13" t="s">
        <v>90</v>
      </c>
      <c r="AW1116" s="13" t="s">
        <v>6</v>
      </c>
      <c r="AX1116" s="13" t="s">
        <v>24</v>
      </c>
      <c r="AY1116" s="190" t="s">
        <v>142</v>
      </c>
    </row>
    <row r="1117" spans="2:65" s="1" customFormat="1" ht="25.5" customHeight="1">
      <c r="B1117" s="40"/>
      <c r="C1117" s="165" t="s">
        <v>903</v>
      </c>
      <c r="D1117" s="165" t="s">
        <v>145</v>
      </c>
      <c r="E1117" s="166" t="s">
        <v>894</v>
      </c>
      <c r="F1117" s="167" t="s">
        <v>869</v>
      </c>
      <c r="G1117" s="168" t="s">
        <v>229</v>
      </c>
      <c r="H1117" s="169">
        <v>159.18</v>
      </c>
      <c r="I1117" s="170">
        <v>30</v>
      </c>
      <c r="J1117" s="171">
        <f>ROUND(I1117*H1117,2)</f>
        <v>4775.3999999999996</v>
      </c>
      <c r="K1117" s="167" t="s">
        <v>149</v>
      </c>
      <c r="L1117" s="40"/>
      <c r="M1117" s="172" t="s">
        <v>22</v>
      </c>
      <c r="N1117" s="173" t="s">
        <v>51</v>
      </c>
      <c r="P1117" s="174">
        <f>O1117*H1117</f>
        <v>0</v>
      </c>
      <c r="Q1117" s="174">
        <v>0</v>
      </c>
      <c r="R1117" s="174">
        <f>Q1117*H1117</f>
        <v>0</v>
      </c>
      <c r="S1117" s="174">
        <v>0</v>
      </c>
      <c r="T1117" s="175">
        <f>S1117*H1117</f>
        <v>0</v>
      </c>
      <c r="AR1117" s="24" t="s">
        <v>333</v>
      </c>
      <c r="AT1117" s="24" t="s">
        <v>145</v>
      </c>
      <c r="AU1117" s="24" t="s">
        <v>90</v>
      </c>
      <c r="AY1117" s="24" t="s">
        <v>142</v>
      </c>
      <c r="BE1117" s="176">
        <f>IF(N1117="základní",J1117,0)</f>
        <v>0</v>
      </c>
      <c r="BF1117" s="176">
        <f>IF(N1117="snížená",J1117,0)</f>
        <v>4775.3999999999996</v>
      </c>
      <c r="BG1117" s="176">
        <f>IF(N1117="zákl. přenesená",J1117,0)</f>
        <v>0</v>
      </c>
      <c r="BH1117" s="176">
        <f>IF(N1117="sníž. přenesená",J1117,0)</f>
        <v>0</v>
      </c>
      <c r="BI1117" s="176">
        <f>IF(N1117="nulová",J1117,0)</f>
        <v>0</v>
      </c>
      <c r="BJ1117" s="24" t="s">
        <v>90</v>
      </c>
      <c r="BK1117" s="176">
        <f>ROUND(I1117*H1117,2)</f>
        <v>4775.3999999999996</v>
      </c>
      <c r="BL1117" s="24" t="s">
        <v>333</v>
      </c>
      <c r="BM1117" s="24" t="s">
        <v>904</v>
      </c>
    </row>
    <row r="1118" spans="2:65" s="1" customFormat="1" ht="28.5">
      <c r="B1118" s="40"/>
      <c r="D1118" s="177" t="s">
        <v>190</v>
      </c>
      <c r="F1118" s="178" t="s">
        <v>871</v>
      </c>
      <c r="I1118" s="106"/>
      <c r="L1118" s="40"/>
      <c r="M1118" s="182"/>
      <c r="T1118" s="65"/>
      <c r="AT1118" s="24" t="s">
        <v>190</v>
      </c>
      <c r="AU1118" s="24" t="s">
        <v>90</v>
      </c>
    </row>
    <row r="1119" spans="2:65" s="12" customFormat="1">
      <c r="B1119" s="183"/>
      <c r="D1119" s="177" t="s">
        <v>192</v>
      </c>
      <c r="E1119" s="184" t="s">
        <v>22</v>
      </c>
      <c r="F1119" s="185" t="s">
        <v>193</v>
      </c>
      <c r="H1119" s="184" t="s">
        <v>22</v>
      </c>
      <c r="I1119" s="186"/>
      <c r="L1119" s="183"/>
      <c r="M1119" s="187"/>
      <c r="T1119" s="188"/>
      <c r="AT1119" s="184" t="s">
        <v>192</v>
      </c>
      <c r="AU1119" s="184" t="s">
        <v>90</v>
      </c>
      <c r="AV1119" s="12" t="s">
        <v>24</v>
      </c>
      <c r="AW1119" s="12" t="s">
        <v>42</v>
      </c>
      <c r="AX1119" s="12" t="s">
        <v>79</v>
      </c>
      <c r="AY1119" s="184" t="s">
        <v>142</v>
      </c>
    </row>
    <row r="1120" spans="2:65" s="12" customFormat="1">
      <c r="B1120" s="183"/>
      <c r="D1120" s="177" t="s">
        <v>192</v>
      </c>
      <c r="E1120" s="184" t="s">
        <v>22</v>
      </c>
      <c r="F1120" s="185" t="s">
        <v>493</v>
      </c>
      <c r="H1120" s="184" t="s">
        <v>22</v>
      </c>
      <c r="I1120" s="186"/>
      <c r="L1120" s="183"/>
      <c r="M1120" s="187"/>
      <c r="T1120" s="188"/>
      <c r="AT1120" s="184" t="s">
        <v>192</v>
      </c>
      <c r="AU1120" s="184" t="s">
        <v>90</v>
      </c>
      <c r="AV1120" s="12" t="s">
        <v>24</v>
      </c>
      <c r="AW1120" s="12" t="s">
        <v>42</v>
      </c>
      <c r="AX1120" s="12" t="s">
        <v>79</v>
      </c>
      <c r="AY1120" s="184" t="s">
        <v>142</v>
      </c>
    </row>
    <row r="1121" spans="2:65" s="13" customFormat="1">
      <c r="B1121" s="189"/>
      <c r="D1121" s="177" t="s">
        <v>192</v>
      </c>
      <c r="E1121" s="190" t="s">
        <v>22</v>
      </c>
      <c r="F1121" s="191" t="s">
        <v>896</v>
      </c>
      <c r="H1121" s="192">
        <v>33.4</v>
      </c>
      <c r="I1121" s="193"/>
      <c r="L1121" s="189"/>
      <c r="M1121" s="194"/>
      <c r="T1121" s="195"/>
      <c r="AT1121" s="190" t="s">
        <v>192</v>
      </c>
      <c r="AU1121" s="190" t="s">
        <v>90</v>
      </c>
      <c r="AV1121" s="13" t="s">
        <v>90</v>
      </c>
      <c r="AW1121" s="13" t="s">
        <v>42</v>
      </c>
      <c r="AX1121" s="13" t="s">
        <v>79</v>
      </c>
      <c r="AY1121" s="190" t="s">
        <v>142</v>
      </c>
    </row>
    <row r="1122" spans="2:65" s="14" customFormat="1">
      <c r="B1122" s="196"/>
      <c r="D1122" s="177" t="s">
        <v>192</v>
      </c>
      <c r="E1122" s="197" t="s">
        <v>22</v>
      </c>
      <c r="F1122" s="198" t="s">
        <v>198</v>
      </c>
      <c r="H1122" s="199">
        <v>33.4</v>
      </c>
      <c r="I1122" s="200"/>
      <c r="L1122" s="196"/>
      <c r="M1122" s="201"/>
      <c r="T1122" s="202"/>
      <c r="AT1122" s="197" t="s">
        <v>192</v>
      </c>
      <c r="AU1122" s="197" t="s">
        <v>90</v>
      </c>
      <c r="AV1122" s="14" t="s">
        <v>104</v>
      </c>
      <c r="AW1122" s="14" t="s">
        <v>42</v>
      </c>
      <c r="AX1122" s="14" t="s">
        <v>79</v>
      </c>
      <c r="AY1122" s="197" t="s">
        <v>142</v>
      </c>
    </row>
    <row r="1123" spans="2:65" s="12" customFormat="1">
      <c r="B1123" s="183"/>
      <c r="D1123" s="177" t="s">
        <v>192</v>
      </c>
      <c r="E1123" s="184" t="s">
        <v>22</v>
      </c>
      <c r="F1123" s="185" t="s">
        <v>495</v>
      </c>
      <c r="H1123" s="184" t="s">
        <v>22</v>
      </c>
      <c r="I1123" s="186"/>
      <c r="L1123" s="183"/>
      <c r="M1123" s="187"/>
      <c r="T1123" s="188"/>
      <c r="AT1123" s="184" t="s">
        <v>192</v>
      </c>
      <c r="AU1123" s="184" t="s">
        <v>90</v>
      </c>
      <c r="AV1123" s="12" t="s">
        <v>24</v>
      </c>
      <c r="AW1123" s="12" t="s">
        <v>42</v>
      </c>
      <c r="AX1123" s="12" t="s">
        <v>79</v>
      </c>
      <c r="AY1123" s="184" t="s">
        <v>142</v>
      </c>
    </row>
    <row r="1124" spans="2:65" s="13" customFormat="1">
      <c r="B1124" s="189"/>
      <c r="D1124" s="177" t="s">
        <v>192</v>
      </c>
      <c r="E1124" s="190" t="s">
        <v>22</v>
      </c>
      <c r="F1124" s="191" t="s">
        <v>905</v>
      </c>
      <c r="H1124" s="192">
        <v>11.12</v>
      </c>
      <c r="I1124" s="193"/>
      <c r="L1124" s="189"/>
      <c r="M1124" s="194"/>
      <c r="T1124" s="195"/>
      <c r="AT1124" s="190" t="s">
        <v>192</v>
      </c>
      <c r="AU1124" s="190" t="s">
        <v>90</v>
      </c>
      <c r="AV1124" s="13" t="s">
        <v>90</v>
      </c>
      <c r="AW1124" s="13" t="s">
        <v>42</v>
      </c>
      <c r="AX1124" s="13" t="s">
        <v>79</v>
      </c>
      <c r="AY1124" s="190" t="s">
        <v>142</v>
      </c>
    </row>
    <row r="1125" spans="2:65" s="13" customFormat="1">
      <c r="B1125" s="189"/>
      <c r="D1125" s="177" t="s">
        <v>192</v>
      </c>
      <c r="E1125" s="190" t="s">
        <v>22</v>
      </c>
      <c r="F1125" s="191" t="s">
        <v>906</v>
      </c>
      <c r="H1125" s="192">
        <v>7.64</v>
      </c>
      <c r="I1125" s="193"/>
      <c r="L1125" s="189"/>
      <c r="M1125" s="194"/>
      <c r="T1125" s="195"/>
      <c r="AT1125" s="190" t="s">
        <v>192</v>
      </c>
      <c r="AU1125" s="190" t="s">
        <v>90</v>
      </c>
      <c r="AV1125" s="13" t="s">
        <v>90</v>
      </c>
      <c r="AW1125" s="13" t="s">
        <v>42</v>
      </c>
      <c r="AX1125" s="13" t="s">
        <v>79</v>
      </c>
      <c r="AY1125" s="190" t="s">
        <v>142</v>
      </c>
    </row>
    <row r="1126" spans="2:65" s="13" customFormat="1">
      <c r="B1126" s="189"/>
      <c r="D1126" s="177" t="s">
        <v>192</v>
      </c>
      <c r="E1126" s="190" t="s">
        <v>22</v>
      </c>
      <c r="F1126" s="191" t="s">
        <v>907</v>
      </c>
      <c r="H1126" s="192">
        <v>6.8</v>
      </c>
      <c r="I1126" s="193"/>
      <c r="L1126" s="189"/>
      <c r="M1126" s="194"/>
      <c r="T1126" s="195"/>
      <c r="AT1126" s="190" t="s">
        <v>192</v>
      </c>
      <c r="AU1126" s="190" t="s">
        <v>90</v>
      </c>
      <c r="AV1126" s="13" t="s">
        <v>90</v>
      </c>
      <c r="AW1126" s="13" t="s">
        <v>42</v>
      </c>
      <c r="AX1126" s="13" t="s">
        <v>79</v>
      </c>
      <c r="AY1126" s="190" t="s">
        <v>142</v>
      </c>
    </row>
    <row r="1127" spans="2:65" s="13" customFormat="1">
      <c r="B1127" s="189"/>
      <c r="D1127" s="177" t="s">
        <v>192</v>
      </c>
      <c r="E1127" s="190" t="s">
        <v>22</v>
      </c>
      <c r="F1127" s="191" t="s">
        <v>908</v>
      </c>
      <c r="H1127" s="192">
        <v>37.200000000000003</v>
      </c>
      <c r="I1127" s="193"/>
      <c r="L1127" s="189"/>
      <c r="M1127" s="194"/>
      <c r="T1127" s="195"/>
      <c r="AT1127" s="190" t="s">
        <v>192</v>
      </c>
      <c r="AU1127" s="190" t="s">
        <v>90</v>
      </c>
      <c r="AV1127" s="13" t="s">
        <v>90</v>
      </c>
      <c r="AW1127" s="13" t="s">
        <v>42</v>
      </c>
      <c r="AX1127" s="13" t="s">
        <v>79</v>
      </c>
      <c r="AY1127" s="190" t="s">
        <v>142</v>
      </c>
    </row>
    <row r="1128" spans="2:65" s="13" customFormat="1">
      <c r="B1128" s="189"/>
      <c r="D1128" s="177" t="s">
        <v>192</v>
      </c>
      <c r="E1128" s="190" t="s">
        <v>22</v>
      </c>
      <c r="F1128" s="191" t="s">
        <v>909</v>
      </c>
      <c r="H1128" s="192">
        <v>36.200000000000003</v>
      </c>
      <c r="I1128" s="193"/>
      <c r="L1128" s="189"/>
      <c r="M1128" s="194"/>
      <c r="T1128" s="195"/>
      <c r="AT1128" s="190" t="s">
        <v>192</v>
      </c>
      <c r="AU1128" s="190" t="s">
        <v>90</v>
      </c>
      <c r="AV1128" s="13" t="s">
        <v>90</v>
      </c>
      <c r="AW1128" s="13" t="s">
        <v>42</v>
      </c>
      <c r="AX1128" s="13" t="s">
        <v>79</v>
      </c>
      <c r="AY1128" s="190" t="s">
        <v>142</v>
      </c>
    </row>
    <row r="1129" spans="2:65" s="13" customFormat="1">
      <c r="B1129" s="189"/>
      <c r="D1129" s="177" t="s">
        <v>192</v>
      </c>
      <c r="E1129" s="190" t="s">
        <v>22</v>
      </c>
      <c r="F1129" s="191" t="s">
        <v>910</v>
      </c>
      <c r="H1129" s="192">
        <v>8.74</v>
      </c>
      <c r="I1129" s="193"/>
      <c r="L1129" s="189"/>
      <c r="M1129" s="194"/>
      <c r="T1129" s="195"/>
      <c r="AT1129" s="190" t="s">
        <v>192</v>
      </c>
      <c r="AU1129" s="190" t="s">
        <v>90</v>
      </c>
      <c r="AV1129" s="13" t="s">
        <v>90</v>
      </c>
      <c r="AW1129" s="13" t="s">
        <v>42</v>
      </c>
      <c r="AX1129" s="13" t="s">
        <v>79</v>
      </c>
      <c r="AY1129" s="190" t="s">
        <v>142</v>
      </c>
    </row>
    <row r="1130" spans="2:65" s="13" customFormat="1">
      <c r="B1130" s="189"/>
      <c r="D1130" s="177" t="s">
        <v>192</v>
      </c>
      <c r="E1130" s="190" t="s">
        <v>22</v>
      </c>
      <c r="F1130" s="191" t="s">
        <v>911</v>
      </c>
      <c r="H1130" s="192">
        <v>6.74</v>
      </c>
      <c r="I1130" s="193"/>
      <c r="L1130" s="189"/>
      <c r="M1130" s="194"/>
      <c r="T1130" s="195"/>
      <c r="AT1130" s="190" t="s">
        <v>192</v>
      </c>
      <c r="AU1130" s="190" t="s">
        <v>90</v>
      </c>
      <c r="AV1130" s="13" t="s">
        <v>90</v>
      </c>
      <c r="AW1130" s="13" t="s">
        <v>42</v>
      </c>
      <c r="AX1130" s="13" t="s">
        <v>79</v>
      </c>
      <c r="AY1130" s="190" t="s">
        <v>142</v>
      </c>
    </row>
    <row r="1131" spans="2:65" s="13" customFormat="1">
      <c r="B1131" s="189"/>
      <c r="D1131" s="177" t="s">
        <v>192</v>
      </c>
      <c r="E1131" s="190" t="s">
        <v>22</v>
      </c>
      <c r="F1131" s="191" t="s">
        <v>912</v>
      </c>
      <c r="H1131" s="192">
        <v>11.34</v>
      </c>
      <c r="I1131" s="193"/>
      <c r="L1131" s="189"/>
      <c r="M1131" s="194"/>
      <c r="T1131" s="195"/>
      <c r="AT1131" s="190" t="s">
        <v>192</v>
      </c>
      <c r="AU1131" s="190" t="s">
        <v>90</v>
      </c>
      <c r="AV1131" s="13" t="s">
        <v>90</v>
      </c>
      <c r="AW1131" s="13" t="s">
        <v>42</v>
      </c>
      <c r="AX1131" s="13" t="s">
        <v>79</v>
      </c>
      <c r="AY1131" s="190" t="s">
        <v>142</v>
      </c>
    </row>
    <row r="1132" spans="2:65" s="14" customFormat="1">
      <c r="B1132" s="196"/>
      <c r="D1132" s="177" t="s">
        <v>192</v>
      </c>
      <c r="E1132" s="197" t="s">
        <v>22</v>
      </c>
      <c r="F1132" s="198" t="s">
        <v>198</v>
      </c>
      <c r="H1132" s="199">
        <v>125.78</v>
      </c>
      <c r="I1132" s="200"/>
      <c r="L1132" s="196"/>
      <c r="M1132" s="201"/>
      <c r="T1132" s="202"/>
      <c r="AT1132" s="197" t="s">
        <v>192</v>
      </c>
      <c r="AU1132" s="197" t="s">
        <v>90</v>
      </c>
      <c r="AV1132" s="14" t="s">
        <v>104</v>
      </c>
      <c r="AW1132" s="14" t="s">
        <v>42</v>
      </c>
      <c r="AX1132" s="14" t="s">
        <v>79</v>
      </c>
      <c r="AY1132" s="197" t="s">
        <v>142</v>
      </c>
    </row>
    <row r="1133" spans="2:65" s="15" customFormat="1">
      <c r="B1133" s="203"/>
      <c r="D1133" s="177" t="s">
        <v>192</v>
      </c>
      <c r="E1133" s="204" t="s">
        <v>22</v>
      </c>
      <c r="F1133" s="205" t="s">
        <v>202</v>
      </c>
      <c r="H1133" s="206">
        <v>159.18</v>
      </c>
      <c r="I1133" s="207"/>
      <c r="L1133" s="203"/>
      <c r="M1133" s="208"/>
      <c r="T1133" s="209"/>
      <c r="AT1133" s="204" t="s">
        <v>192</v>
      </c>
      <c r="AU1133" s="204" t="s">
        <v>90</v>
      </c>
      <c r="AV1133" s="15" t="s">
        <v>188</v>
      </c>
      <c r="AW1133" s="15" t="s">
        <v>42</v>
      </c>
      <c r="AX1133" s="15" t="s">
        <v>24</v>
      </c>
      <c r="AY1133" s="204" t="s">
        <v>142</v>
      </c>
    </row>
    <row r="1134" spans="2:65" s="1" customFormat="1" ht="38.25" customHeight="1">
      <c r="B1134" s="40"/>
      <c r="C1134" s="210" t="s">
        <v>913</v>
      </c>
      <c r="D1134" s="210" t="s">
        <v>323</v>
      </c>
      <c r="E1134" s="211" t="s">
        <v>898</v>
      </c>
      <c r="F1134" s="212" t="s">
        <v>899</v>
      </c>
      <c r="G1134" s="213" t="s">
        <v>216</v>
      </c>
      <c r="H1134" s="214">
        <v>5.6000000000000001E-2</v>
      </c>
      <c r="I1134" s="215">
        <v>140000</v>
      </c>
      <c r="J1134" s="216">
        <f>ROUND(I1134*H1134,2)</f>
        <v>7840</v>
      </c>
      <c r="K1134" s="212" t="s">
        <v>149</v>
      </c>
      <c r="L1134" s="217"/>
      <c r="M1134" s="218" t="s">
        <v>22</v>
      </c>
      <c r="N1134" s="219" t="s">
        <v>51</v>
      </c>
      <c r="P1134" s="174">
        <f>O1134*H1134</f>
        <v>0</v>
      </c>
      <c r="Q1134" s="174">
        <v>1</v>
      </c>
      <c r="R1134" s="174">
        <f>Q1134*H1134</f>
        <v>5.6000000000000001E-2</v>
      </c>
      <c r="S1134" s="174">
        <v>0</v>
      </c>
      <c r="T1134" s="175">
        <f>S1134*H1134</f>
        <v>0</v>
      </c>
      <c r="AR1134" s="24" t="s">
        <v>561</v>
      </c>
      <c r="AT1134" s="24" t="s">
        <v>323</v>
      </c>
      <c r="AU1134" s="24" t="s">
        <v>90</v>
      </c>
      <c r="AY1134" s="24" t="s">
        <v>142</v>
      </c>
      <c r="BE1134" s="176">
        <f>IF(N1134="základní",J1134,0)</f>
        <v>0</v>
      </c>
      <c r="BF1134" s="176">
        <f>IF(N1134="snížená",J1134,0)</f>
        <v>7840</v>
      </c>
      <c r="BG1134" s="176">
        <f>IF(N1134="zákl. přenesená",J1134,0)</f>
        <v>0</v>
      </c>
      <c r="BH1134" s="176">
        <f>IF(N1134="sníž. přenesená",J1134,0)</f>
        <v>0</v>
      </c>
      <c r="BI1134" s="176">
        <f>IF(N1134="nulová",J1134,0)</f>
        <v>0</v>
      </c>
      <c r="BJ1134" s="24" t="s">
        <v>90</v>
      </c>
      <c r="BK1134" s="176">
        <f>ROUND(I1134*H1134,2)</f>
        <v>7840</v>
      </c>
      <c r="BL1134" s="24" t="s">
        <v>333</v>
      </c>
      <c r="BM1134" s="24" t="s">
        <v>914</v>
      </c>
    </row>
    <row r="1135" spans="2:65" s="1" customFormat="1" ht="19">
      <c r="B1135" s="40"/>
      <c r="D1135" s="177" t="s">
        <v>152</v>
      </c>
      <c r="F1135" s="178" t="s">
        <v>901</v>
      </c>
      <c r="I1135" s="106"/>
      <c r="L1135" s="40"/>
      <c r="M1135" s="182"/>
      <c r="T1135" s="65"/>
      <c r="AT1135" s="24" t="s">
        <v>152</v>
      </c>
      <c r="AU1135" s="24" t="s">
        <v>90</v>
      </c>
    </row>
    <row r="1136" spans="2:65" s="13" customFormat="1">
      <c r="B1136" s="189"/>
      <c r="D1136" s="177" t="s">
        <v>192</v>
      </c>
      <c r="F1136" s="191" t="s">
        <v>915</v>
      </c>
      <c r="H1136" s="192">
        <v>5.6000000000000001E-2</v>
      </c>
      <c r="I1136" s="193"/>
      <c r="L1136" s="189"/>
      <c r="M1136" s="194"/>
      <c r="T1136" s="195"/>
      <c r="AT1136" s="190" t="s">
        <v>192</v>
      </c>
      <c r="AU1136" s="190" t="s">
        <v>90</v>
      </c>
      <c r="AV1136" s="13" t="s">
        <v>90</v>
      </c>
      <c r="AW1136" s="13" t="s">
        <v>6</v>
      </c>
      <c r="AX1136" s="13" t="s">
        <v>24</v>
      </c>
      <c r="AY1136" s="190" t="s">
        <v>142</v>
      </c>
    </row>
    <row r="1137" spans="2:65" s="1" customFormat="1" ht="25.5" customHeight="1">
      <c r="B1137" s="40"/>
      <c r="C1137" s="165" t="s">
        <v>916</v>
      </c>
      <c r="D1137" s="165" t="s">
        <v>145</v>
      </c>
      <c r="E1137" s="166" t="s">
        <v>917</v>
      </c>
      <c r="F1137" s="167" t="s">
        <v>918</v>
      </c>
      <c r="G1137" s="168" t="s">
        <v>229</v>
      </c>
      <c r="H1137" s="169">
        <v>28.84</v>
      </c>
      <c r="I1137" s="170">
        <v>60</v>
      </c>
      <c r="J1137" s="171">
        <f>ROUND(I1137*H1137,2)</f>
        <v>1730.4</v>
      </c>
      <c r="K1137" s="167" t="s">
        <v>149</v>
      </c>
      <c r="L1137" s="40"/>
      <c r="M1137" s="172" t="s">
        <v>22</v>
      </c>
      <c r="N1137" s="173" t="s">
        <v>51</v>
      </c>
      <c r="P1137" s="174">
        <f>O1137*H1137</f>
        <v>0</v>
      </c>
      <c r="Q1137" s="174">
        <v>0</v>
      </c>
      <c r="R1137" s="174">
        <f>Q1137*H1137</f>
        <v>0</v>
      </c>
      <c r="S1137" s="174">
        <v>0</v>
      </c>
      <c r="T1137" s="175">
        <f>S1137*H1137</f>
        <v>0</v>
      </c>
      <c r="AR1137" s="24" t="s">
        <v>333</v>
      </c>
      <c r="AT1137" s="24" t="s">
        <v>145</v>
      </c>
      <c r="AU1137" s="24" t="s">
        <v>90</v>
      </c>
      <c r="AY1137" s="24" t="s">
        <v>142</v>
      </c>
      <c r="BE1137" s="176">
        <f>IF(N1137="základní",J1137,0)</f>
        <v>0</v>
      </c>
      <c r="BF1137" s="176">
        <f>IF(N1137="snížená",J1137,0)</f>
        <v>1730.4</v>
      </c>
      <c r="BG1137" s="176">
        <f>IF(N1137="zákl. přenesená",J1137,0)</f>
        <v>0</v>
      </c>
      <c r="BH1137" s="176">
        <f>IF(N1137="sníž. přenesená",J1137,0)</f>
        <v>0</v>
      </c>
      <c r="BI1137" s="176">
        <f>IF(N1137="nulová",J1137,0)</f>
        <v>0</v>
      </c>
      <c r="BJ1137" s="24" t="s">
        <v>90</v>
      </c>
      <c r="BK1137" s="176">
        <f>ROUND(I1137*H1137,2)</f>
        <v>1730.4</v>
      </c>
      <c r="BL1137" s="24" t="s">
        <v>333</v>
      </c>
      <c r="BM1137" s="24" t="s">
        <v>919</v>
      </c>
    </row>
    <row r="1138" spans="2:65" s="1" customFormat="1" ht="28.5">
      <c r="B1138" s="40"/>
      <c r="D1138" s="177" t="s">
        <v>190</v>
      </c>
      <c r="F1138" s="178" t="s">
        <v>871</v>
      </c>
      <c r="I1138" s="106"/>
      <c r="L1138" s="40"/>
      <c r="M1138" s="182"/>
      <c r="T1138" s="65"/>
      <c r="AT1138" s="24" t="s">
        <v>190</v>
      </c>
      <c r="AU1138" s="24" t="s">
        <v>90</v>
      </c>
    </row>
    <row r="1139" spans="2:65" s="12" customFormat="1">
      <c r="B1139" s="183"/>
      <c r="D1139" s="177" t="s">
        <v>192</v>
      </c>
      <c r="E1139" s="184" t="s">
        <v>22</v>
      </c>
      <c r="F1139" s="185" t="s">
        <v>872</v>
      </c>
      <c r="H1139" s="184" t="s">
        <v>22</v>
      </c>
      <c r="I1139" s="186"/>
      <c r="L1139" s="183"/>
      <c r="M1139" s="187"/>
      <c r="T1139" s="188"/>
      <c r="AT1139" s="184" t="s">
        <v>192</v>
      </c>
      <c r="AU1139" s="184" t="s">
        <v>90</v>
      </c>
      <c r="AV1139" s="12" t="s">
        <v>24</v>
      </c>
      <c r="AW1139" s="12" t="s">
        <v>42</v>
      </c>
      <c r="AX1139" s="12" t="s">
        <v>79</v>
      </c>
      <c r="AY1139" s="184" t="s">
        <v>142</v>
      </c>
    </row>
    <row r="1140" spans="2:65" s="13" customFormat="1">
      <c r="B1140" s="189"/>
      <c r="D1140" s="177" t="s">
        <v>192</v>
      </c>
      <c r="E1140" s="190" t="s">
        <v>22</v>
      </c>
      <c r="F1140" s="191" t="s">
        <v>873</v>
      </c>
      <c r="H1140" s="192">
        <v>3.4</v>
      </c>
      <c r="I1140" s="193"/>
      <c r="L1140" s="189"/>
      <c r="M1140" s="194"/>
      <c r="T1140" s="195"/>
      <c r="AT1140" s="190" t="s">
        <v>192</v>
      </c>
      <c r="AU1140" s="190" t="s">
        <v>90</v>
      </c>
      <c r="AV1140" s="13" t="s">
        <v>90</v>
      </c>
      <c r="AW1140" s="13" t="s">
        <v>42</v>
      </c>
      <c r="AX1140" s="13" t="s">
        <v>79</v>
      </c>
      <c r="AY1140" s="190" t="s">
        <v>142</v>
      </c>
    </row>
    <row r="1141" spans="2:65" s="13" customFormat="1">
      <c r="B1141" s="189"/>
      <c r="D1141" s="177" t="s">
        <v>192</v>
      </c>
      <c r="E1141" s="190" t="s">
        <v>22</v>
      </c>
      <c r="F1141" s="191" t="s">
        <v>628</v>
      </c>
      <c r="H1141" s="192">
        <v>3.37</v>
      </c>
      <c r="I1141" s="193"/>
      <c r="L1141" s="189"/>
      <c r="M1141" s="194"/>
      <c r="T1141" s="195"/>
      <c r="AT1141" s="190" t="s">
        <v>192</v>
      </c>
      <c r="AU1141" s="190" t="s">
        <v>90</v>
      </c>
      <c r="AV1141" s="13" t="s">
        <v>90</v>
      </c>
      <c r="AW1141" s="13" t="s">
        <v>42</v>
      </c>
      <c r="AX1141" s="13" t="s">
        <v>79</v>
      </c>
      <c r="AY1141" s="190" t="s">
        <v>142</v>
      </c>
    </row>
    <row r="1142" spans="2:65" s="13" customFormat="1">
      <c r="B1142" s="189"/>
      <c r="D1142" s="177" t="s">
        <v>192</v>
      </c>
      <c r="E1142" s="190" t="s">
        <v>22</v>
      </c>
      <c r="F1142" s="191" t="s">
        <v>634</v>
      </c>
      <c r="H1142" s="192">
        <v>3.39</v>
      </c>
      <c r="I1142" s="193"/>
      <c r="L1142" s="189"/>
      <c r="M1142" s="194"/>
      <c r="T1142" s="195"/>
      <c r="AT1142" s="190" t="s">
        <v>192</v>
      </c>
      <c r="AU1142" s="190" t="s">
        <v>90</v>
      </c>
      <c r="AV1142" s="13" t="s">
        <v>90</v>
      </c>
      <c r="AW1142" s="13" t="s">
        <v>42</v>
      </c>
      <c r="AX1142" s="13" t="s">
        <v>79</v>
      </c>
      <c r="AY1142" s="190" t="s">
        <v>142</v>
      </c>
    </row>
    <row r="1143" spans="2:65" s="13" customFormat="1">
      <c r="B1143" s="189"/>
      <c r="D1143" s="177" t="s">
        <v>192</v>
      </c>
      <c r="E1143" s="190" t="s">
        <v>22</v>
      </c>
      <c r="F1143" s="191" t="s">
        <v>639</v>
      </c>
      <c r="H1143" s="192">
        <v>3.15</v>
      </c>
      <c r="I1143" s="193"/>
      <c r="L1143" s="189"/>
      <c r="M1143" s="194"/>
      <c r="T1143" s="195"/>
      <c r="AT1143" s="190" t="s">
        <v>192</v>
      </c>
      <c r="AU1143" s="190" t="s">
        <v>90</v>
      </c>
      <c r="AV1143" s="13" t="s">
        <v>90</v>
      </c>
      <c r="AW1143" s="13" t="s">
        <v>42</v>
      </c>
      <c r="AX1143" s="13" t="s">
        <v>79</v>
      </c>
      <c r="AY1143" s="190" t="s">
        <v>142</v>
      </c>
    </row>
    <row r="1144" spans="2:65" s="13" customFormat="1">
      <c r="B1144" s="189"/>
      <c r="D1144" s="177" t="s">
        <v>192</v>
      </c>
      <c r="E1144" s="190" t="s">
        <v>22</v>
      </c>
      <c r="F1144" s="191" t="s">
        <v>645</v>
      </c>
      <c r="H1144" s="192">
        <v>3.57</v>
      </c>
      <c r="I1144" s="193"/>
      <c r="L1144" s="189"/>
      <c r="M1144" s="194"/>
      <c r="T1144" s="195"/>
      <c r="AT1144" s="190" t="s">
        <v>192</v>
      </c>
      <c r="AU1144" s="190" t="s">
        <v>90</v>
      </c>
      <c r="AV1144" s="13" t="s">
        <v>90</v>
      </c>
      <c r="AW1144" s="13" t="s">
        <v>42</v>
      </c>
      <c r="AX1144" s="13" t="s">
        <v>79</v>
      </c>
      <c r="AY1144" s="190" t="s">
        <v>142</v>
      </c>
    </row>
    <row r="1145" spans="2:65" s="13" customFormat="1">
      <c r="B1145" s="189"/>
      <c r="D1145" s="177" t="s">
        <v>192</v>
      </c>
      <c r="E1145" s="190" t="s">
        <v>22</v>
      </c>
      <c r="F1145" s="191" t="s">
        <v>650</v>
      </c>
      <c r="H1145" s="192">
        <v>3.55</v>
      </c>
      <c r="I1145" s="193"/>
      <c r="L1145" s="189"/>
      <c r="M1145" s="194"/>
      <c r="T1145" s="195"/>
      <c r="AT1145" s="190" t="s">
        <v>192</v>
      </c>
      <c r="AU1145" s="190" t="s">
        <v>90</v>
      </c>
      <c r="AV1145" s="13" t="s">
        <v>90</v>
      </c>
      <c r="AW1145" s="13" t="s">
        <v>42</v>
      </c>
      <c r="AX1145" s="13" t="s">
        <v>79</v>
      </c>
      <c r="AY1145" s="190" t="s">
        <v>142</v>
      </c>
    </row>
    <row r="1146" spans="2:65" s="13" customFormat="1">
      <c r="B1146" s="189"/>
      <c r="D1146" s="177" t="s">
        <v>192</v>
      </c>
      <c r="E1146" s="190" t="s">
        <v>22</v>
      </c>
      <c r="F1146" s="191" t="s">
        <v>655</v>
      </c>
      <c r="H1146" s="192">
        <v>8.41</v>
      </c>
      <c r="I1146" s="193"/>
      <c r="L1146" s="189"/>
      <c r="M1146" s="194"/>
      <c r="T1146" s="195"/>
      <c r="AT1146" s="190" t="s">
        <v>192</v>
      </c>
      <c r="AU1146" s="190" t="s">
        <v>90</v>
      </c>
      <c r="AV1146" s="13" t="s">
        <v>90</v>
      </c>
      <c r="AW1146" s="13" t="s">
        <v>42</v>
      </c>
      <c r="AX1146" s="13" t="s">
        <v>79</v>
      </c>
      <c r="AY1146" s="190" t="s">
        <v>142</v>
      </c>
    </row>
    <row r="1147" spans="2:65" s="14" customFormat="1">
      <c r="B1147" s="196"/>
      <c r="D1147" s="177" t="s">
        <v>192</v>
      </c>
      <c r="E1147" s="197" t="s">
        <v>22</v>
      </c>
      <c r="F1147" s="198" t="s">
        <v>198</v>
      </c>
      <c r="H1147" s="199">
        <v>28.84</v>
      </c>
      <c r="I1147" s="200"/>
      <c r="L1147" s="196"/>
      <c r="M1147" s="201"/>
      <c r="T1147" s="202"/>
      <c r="AT1147" s="197" t="s">
        <v>192</v>
      </c>
      <c r="AU1147" s="197" t="s">
        <v>90</v>
      </c>
      <c r="AV1147" s="14" t="s">
        <v>104</v>
      </c>
      <c r="AW1147" s="14" t="s">
        <v>42</v>
      </c>
      <c r="AX1147" s="14" t="s">
        <v>79</v>
      </c>
      <c r="AY1147" s="197" t="s">
        <v>142</v>
      </c>
    </row>
    <row r="1148" spans="2:65" s="15" customFormat="1">
      <c r="B1148" s="203"/>
      <c r="D1148" s="177" t="s">
        <v>192</v>
      </c>
      <c r="E1148" s="204" t="s">
        <v>22</v>
      </c>
      <c r="F1148" s="205" t="s">
        <v>202</v>
      </c>
      <c r="H1148" s="206">
        <v>28.84</v>
      </c>
      <c r="I1148" s="207"/>
      <c r="L1148" s="203"/>
      <c r="M1148" s="208"/>
      <c r="T1148" s="209"/>
      <c r="AT1148" s="204" t="s">
        <v>192</v>
      </c>
      <c r="AU1148" s="204" t="s">
        <v>90</v>
      </c>
      <c r="AV1148" s="15" t="s">
        <v>188</v>
      </c>
      <c r="AW1148" s="15" t="s">
        <v>42</v>
      </c>
      <c r="AX1148" s="15" t="s">
        <v>24</v>
      </c>
      <c r="AY1148" s="204" t="s">
        <v>142</v>
      </c>
    </row>
    <row r="1149" spans="2:65" s="1" customFormat="1" ht="25.5" customHeight="1">
      <c r="B1149" s="40"/>
      <c r="C1149" s="165" t="s">
        <v>920</v>
      </c>
      <c r="D1149" s="165" t="s">
        <v>145</v>
      </c>
      <c r="E1149" s="166" t="s">
        <v>921</v>
      </c>
      <c r="F1149" s="167" t="s">
        <v>922</v>
      </c>
      <c r="G1149" s="168" t="s">
        <v>229</v>
      </c>
      <c r="H1149" s="169">
        <v>56</v>
      </c>
      <c r="I1149" s="170">
        <v>60</v>
      </c>
      <c r="J1149" s="171">
        <f>ROUND(I1149*H1149,2)</f>
        <v>3360</v>
      </c>
      <c r="K1149" s="167" t="s">
        <v>149</v>
      </c>
      <c r="L1149" s="40"/>
      <c r="M1149" s="172" t="s">
        <v>22</v>
      </c>
      <c r="N1149" s="173" t="s">
        <v>51</v>
      </c>
      <c r="P1149" s="174">
        <f>O1149*H1149</f>
        <v>0</v>
      </c>
      <c r="Q1149" s="174">
        <v>0</v>
      </c>
      <c r="R1149" s="174">
        <f>Q1149*H1149</f>
        <v>0</v>
      </c>
      <c r="S1149" s="174">
        <v>0</v>
      </c>
      <c r="T1149" s="175">
        <f>S1149*H1149</f>
        <v>0</v>
      </c>
      <c r="AR1149" s="24" t="s">
        <v>333</v>
      </c>
      <c r="AT1149" s="24" t="s">
        <v>145</v>
      </c>
      <c r="AU1149" s="24" t="s">
        <v>90</v>
      </c>
      <c r="AY1149" s="24" t="s">
        <v>142</v>
      </c>
      <c r="BE1149" s="176">
        <f>IF(N1149="základní",J1149,0)</f>
        <v>0</v>
      </c>
      <c r="BF1149" s="176">
        <f>IF(N1149="snížená",J1149,0)</f>
        <v>3360</v>
      </c>
      <c r="BG1149" s="176">
        <f>IF(N1149="zákl. přenesená",J1149,0)</f>
        <v>0</v>
      </c>
      <c r="BH1149" s="176">
        <f>IF(N1149="sníž. přenesená",J1149,0)</f>
        <v>0</v>
      </c>
      <c r="BI1149" s="176">
        <f>IF(N1149="nulová",J1149,0)</f>
        <v>0</v>
      </c>
      <c r="BJ1149" s="24" t="s">
        <v>90</v>
      </c>
      <c r="BK1149" s="176">
        <f>ROUND(I1149*H1149,2)</f>
        <v>3360</v>
      </c>
      <c r="BL1149" s="24" t="s">
        <v>333</v>
      </c>
      <c r="BM1149" s="24" t="s">
        <v>923</v>
      </c>
    </row>
    <row r="1150" spans="2:65" s="1" customFormat="1" ht="28.5">
      <c r="B1150" s="40"/>
      <c r="D1150" s="177" t="s">
        <v>190</v>
      </c>
      <c r="F1150" s="178" t="s">
        <v>871</v>
      </c>
      <c r="I1150" s="106"/>
      <c r="L1150" s="40"/>
      <c r="M1150" s="182"/>
      <c r="T1150" s="65"/>
      <c r="AT1150" s="24" t="s">
        <v>190</v>
      </c>
      <c r="AU1150" s="24" t="s">
        <v>90</v>
      </c>
    </row>
    <row r="1151" spans="2:65" s="12" customFormat="1">
      <c r="B1151" s="183"/>
      <c r="D1151" s="177" t="s">
        <v>192</v>
      </c>
      <c r="E1151" s="184" t="s">
        <v>22</v>
      </c>
      <c r="F1151" s="185" t="s">
        <v>878</v>
      </c>
      <c r="H1151" s="184" t="s">
        <v>22</v>
      </c>
      <c r="I1151" s="186"/>
      <c r="L1151" s="183"/>
      <c r="M1151" s="187"/>
      <c r="T1151" s="188"/>
      <c r="AT1151" s="184" t="s">
        <v>192</v>
      </c>
      <c r="AU1151" s="184" t="s">
        <v>90</v>
      </c>
      <c r="AV1151" s="12" t="s">
        <v>24</v>
      </c>
      <c r="AW1151" s="12" t="s">
        <v>42</v>
      </c>
      <c r="AX1151" s="12" t="s">
        <v>79</v>
      </c>
      <c r="AY1151" s="184" t="s">
        <v>142</v>
      </c>
    </row>
    <row r="1152" spans="2:65" s="13" customFormat="1">
      <c r="B1152" s="189"/>
      <c r="D1152" s="177" t="s">
        <v>192</v>
      </c>
      <c r="E1152" s="190" t="s">
        <v>22</v>
      </c>
      <c r="F1152" s="191" t="s">
        <v>879</v>
      </c>
      <c r="H1152" s="192">
        <v>8</v>
      </c>
      <c r="I1152" s="193"/>
      <c r="L1152" s="189"/>
      <c r="M1152" s="194"/>
      <c r="T1152" s="195"/>
      <c r="AT1152" s="190" t="s">
        <v>192</v>
      </c>
      <c r="AU1152" s="190" t="s">
        <v>90</v>
      </c>
      <c r="AV1152" s="13" t="s">
        <v>90</v>
      </c>
      <c r="AW1152" s="13" t="s">
        <v>42</v>
      </c>
      <c r="AX1152" s="13" t="s">
        <v>79</v>
      </c>
      <c r="AY1152" s="190" t="s">
        <v>142</v>
      </c>
    </row>
    <row r="1153" spans="2:65" s="13" customFormat="1">
      <c r="B1153" s="189"/>
      <c r="D1153" s="177" t="s">
        <v>192</v>
      </c>
      <c r="E1153" s="190" t="s">
        <v>22</v>
      </c>
      <c r="F1153" s="191" t="s">
        <v>880</v>
      </c>
      <c r="H1153" s="192">
        <v>8</v>
      </c>
      <c r="I1153" s="193"/>
      <c r="L1153" s="189"/>
      <c r="M1153" s="194"/>
      <c r="T1153" s="195"/>
      <c r="AT1153" s="190" t="s">
        <v>192</v>
      </c>
      <c r="AU1153" s="190" t="s">
        <v>90</v>
      </c>
      <c r="AV1153" s="13" t="s">
        <v>90</v>
      </c>
      <c r="AW1153" s="13" t="s">
        <v>42</v>
      </c>
      <c r="AX1153" s="13" t="s">
        <v>79</v>
      </c>
      <c r="AY1153" s="190" t="s">
        <v>142</v>
      </c>
    </row>
    <row r="1154" spans="2:65" s="13" customFormat="1">
      <c r="B1154" s="189"/>
      <c r="D1154" s="177" t="s">
        <v>192</v>
      </c>
      <c r="E1154" s="190" t="s">
        <v>22</v>
      </c>
      <c r="F1154" s="191" t="s">
        <v>881</v>
      </c>
      <c r="H1154" s="192">
        <v>8</v>
      </c>
      <c r="I1154" s="193"/>
      <c r="L1154" s="189"/>
      <c r="M1154" s="194"/>
      <c r="T1154" s="195"/>
      <c r="AT1154" s="190" t="s">
        <v>192</v>
      </c>
      <c r="AU1154" s="190" t="s">
        <v>90</v>
      </c>
      <c r="AV1154" s="13" t="s">
        <v>90</v>
      </c>
      <c r="AW1154" s="13" t="s">
        <v>42</v>
      </c>
      <c r="AX1154" s="13" t="s">
        <v>79</v>
      </c>
      <c r="AY1154" s="190" t="s">
        <v>142</v>
      </c>
    </row>
    <row r="1155" spans="2:65" s="13" customFormat="1">
      <c r="B1155" s="189"/>
      <c r="D1155" s="177" t="s">
        <v>192</v>
      </c>
      <c r="E1155" s="190" t="s">
        <v>22</v>
      </c>
      <c r="F1155" s="191" t="s">
        <v>882</v>
      </c>
      <c r="H1155" s="192">
        <v>8</v>
      </c>
      <c r="I1155" s="193"/>
      <c r="L1155" s="189"/>
      <c r="M1155" s="194"/>
      <c r="T1155" s="195"/>
      <c r="AT1155" s="190" t="s">
        <v>192</v>
      </c>
      <c r="AU1155" s="190" t="s">
        <v>90</v>
      </c>
      <c r="AV1155" s="13" t="s">
        <v>90</v>
      </c>
      <c r="AW1155" s="13" t="s">
        <v>42</v>
      </c>
      <c r="AX1155" s="13" t="s">
        <v>79</v>
      </c>
      <c r="AY1155" s="190" t="s">
        <v>142</v>
      </c>
    </row>
    <row r="1156" spans="2:65" s="13" customFormat="1">
      <c r="B1156" s="189"/>
      <c r="D1156" s="177" t="s">
        <v>192</v>
      </c>
      <c r="E1156" s="190" t="s">
        <v>22</v>
      </c>
      <c r="F1156" s="191" t="s">
        <v>883</v>
      </c>
      <c r="H1156" s="192">
        <v>8</v>
      </c>
      <c r="I1156" s="193"/>
      <c r="L1156" s="189"/>
      <c r="M1156" s="194"/>
      <c r="T1156" s="195"/>
      <c r="AT1156" s="190" t="s">
        <v>192</v>
      </c>
      <c r="AU1156" s="190" t="s">
        <v>90</v>
      </c>
      <c r="AV1156" s="13" t="s">
        <v>90</v>
      </c>
      <c r="AW1156" s="13" t="s">
        <v>42</v>
      </c>
      <c r="AX1156" s="13" t="s">
        <v>79</v>
      </c>
      <c r="AY1156" s="190" t="s">
        <v>142</v>
      </c>
    </row>
    <row r="1157" spans="2:65" s="13" customFormat="1">
      <c r="B1157" s="189"/>
      <c r="D1157" s="177" t="s">
        <v>192</v>
      </c>
      <c r="E1157" s="190" t="s">
        <v>22</v>
      </c>
      <c r="F1157" s="191" t="s">
        <v>884</v>
      </c>
      <c r="H1157" s="192">
        <v>8</v>
      </c>
      <c r="I1157" s="193"/>
      <c r="L1157" s="189"/>
      <c r="M1157" s="194"/>
      <c r="T1157" s="195"/>
      <c r="AT1157" s="190" t="s">
        <v>192</v>
      </c>
      <c r="AU1157" s="190" t="s">
        <v>90</v>
      </c>
      <c r="AV1157" s="13" t="s">
        <v>90</v>
      </c>
      <c r="AW1157" s="13" t="s">
        <v>42</v>
      </c>
      <c r="AX1157" s="13" t="s">
        <v>79</v>
      </c>
      <c r="AY1157" s="190" t="s">
        <v>142</v>
      </c>
    </row>
    <row r="1158" spans="2:65" s="13" customFormat="1">
      <c r="B1158" s="189"/>
      <c r="D1158" s="177" t="s">
        <v>192</v>
      </c>
      <c r="E1158" s="190" t="s">
        <v>22</v>
      </c>
      <c r="F1158" s="191" t="s">
        <v>885</v>
      </c>
      <c r="H1158" s="192">
        <v>8</v>
      </c>
      <c r="I1158" s="193"/>
      <c r="L1158" s="189"/>
      <c r="M1158" s="194"/>
      <c r="T1158" s="195"/>
      <c r="AT1158" s="190" t="s">
        <v>192</v>
      </c>
      <c r="AU1158" s="190" t="s">
        <v>90</v>
      </c>
      <c r="AV1158" s="13" t="s">
        <v>90</v>
      </c>
      <c r="AW1158" s="13" t="s">
        <v>42</v>
      </c>
      <c r="AX1158" s="13" t="s">
        <v>79</v>
      </c>
      <c r="AY1158" s="190" t="s">
        <v>142</v>
      </c>
    </row>
    <row r="1159" spans="2:65" s="14" customFormat="1">
      <c r="B1159" s="196"/>
      <c r="D1159" s="177" t="s">
        <v>192</v>
      </c>
      <c r="E1159" s="197" t="s">
        <v>22</v>
      </c>
      <c r="F1159" s="198" t="s">
        <v>198</v>
      </c>
      <c r="H1159" s="199">
        <v>56</v>
      </c>
      <c r="I1159" s="200"/>
      <c r="L1159" s="196"/>
      <c r="M1159" s="201"/>
      <c r="T1159" s="202"/>
      <c r="AT1159" s="197" t="s">
        <v>192</v>
      </c>
      <c r="AU1159" s="197" t="s">
        <v>90</v>
      </c>
      <c r="AV1159" s="14" t="s">
        <v>104</v>
      </c>
      <c r="AW1159" s="14" t="s">
        <v>42</v>
      </c>
      <c r="AX1159" s="14" t="s">
        <v>79</v>
      </c>
      <c r="AY1159" s="197" t="s">
        <v>142</v>
      </c>
    </row>
    <row r="1160" spans="2:65" s="15" customFormat="1">
      <c r="B1160" s="203"/>
      <c r="D1160" s="177" t="s">
        <v>192</v>
      </c>
      <c r="E1160" s="204" t="s">
        <v>22</v>
      </c>
      <c r="F1160" s="205" t="s">
        <v>202</v>
      </c>
      <c r="H1160" s="206">
        <v>56</v>
      </c>
      <c r="I1160" s="207"/>
      <c r="L1160" s="203"/>
      <c r="M1160" s="208"/>
      <c r="T1160" s="209"/>
      <c r="AT1160" s="204" t="s">
        <v>192</v>
      </c>
      <c r="AU1160" s="204" t="s">
        <v>90</v>
      </c>
      <c r="AV1160" s="15" t="s">
        <v>188</v>
      </c>
      <c r="AW1160" s="15" t="s">
        <v>42</v>
      </c>
      <c r="AX1160" s="15" t="s">
        <v>24</v>
      </c>
      <c r="AY1160" s="204" t="s">
        <v>142</v>
      </c>
    </row>
    <row r="1161" spans="2:65" s="1" customFormat="1" ht="16.5" customHeight="1">
      <c r="B1161" s="40"/>
      <c r="C1161" s="210" t="s">
        <v>924</v>
      </c>
      <c r="D1161" s="210" t="s">
        <v>323</v>
      </c>
      <c r="E1161" s="211" t="s">
        <v>925</v>
      </c>
      <c r="F1161" s="212" t="s">
        <v>926</v>
      </c>
      <c r="G1161" s="213" t="s">
        <v>927</v>
      </c>
      <c r="H1161" s="214">
        <v>135.744</v>
      </c>
      <c r="I1161" s="215">
        <v>120</v>
      </c>
      <c r="J1161" s="216">
        <f>ROUND(I1161*H1161,2)</f>
        <v>16289.28</v>
      </c>
      <c r="K1161" s="212" t="s">
        <v>22</v>
      </c>
      <c r="L1161" s="217"/>
      <c r="M1161" s="218" t="s">
        <v>22</v>
      </c>
      <c r="N1161" s="219" t="s">
        <v>51</v>
      </c>
      <c r="P1161" s="174">
        <f>O1161*H1161</f>
        <v>0</v>
      </c>
      <c r="Q1161" s="174">
        <v>1E-3</v>
      </c>
      <c r="R1161" s="174">
        <f>Q1161*H1161</f>
        <v>0.135744</v>
      </c>
      <c r="S1161" s="174">
        <v>0</v>
      </c>
      <c r="T1161" s="175">
        <f>S1161*H1161</f>
        <v>0</v>
      </c>
      <c r="AR1161" s="24" t="s">
        <v>561</v>
      </c>
      <c r="AT1161" s="24" t="s">
        <v>323</v>
      </c>
      <c r="AU1161" s="24" t="s">
        <v>90</v>
      </c>
      <c r="AY1161" s="24" t="s">
        <v>142</v>
      </c>
      <c r="BE1161" s="176">
        <f>IF(N1161="základní",J1161,0)</f>
        <v>0</v>
      </c>
      <c r="BF1161" s="176">
        <f>IF(N1161="snížená",J1161,0)</f>
        <v>16289.28</v>
      </c>
      <c r="BG1161" s="176">
        <f>IF(N1161="zákl. přenesená",J1161,0)</f>
        <v>0</v>
      </c>
      <c r="BH1161" s="176">
        <f>IF(N1161="sníž. přenesená",J1161,0)</f>
        <v>0</v>
      </c>
      <c r="BI1161" s="176">
        <f>IF(N1161="nulová",J1161,0)</f>
        <v>0</v>
      </c>
      <c r="BJ1161" s="24" t="s">
        <v>90</v>
      </c>
      <c r="BK1161" s="176">
        <f>ROUND(I1161*H1161,2)</f>
        <v>16289.28</v>
      </c>
      <c r="BL1161" s="24" t="s">
        <v>333</v>
      </c>
      <c r="BM1161" s="24" t="s">
        <v>928</v>
      </c>
    </row>
    <row r="1162" spans="2:65" s="1" customFormat="1" ht="19">
      <c r="B1162" s="40"/>
      <c r="D1162" s="177" t="s">
        <v>152</v>
      </c>
      <c r="F1162" s="178" t="s">
        <v>929</v>
      </c>
      <c r="I1162" s="106"/>
      <c r="L1162" s="40"/>
      <c r="M1162" s="182"/>
      <c r="T1162" s="65"/>
      <c r="AT1162" s="24" t="s">
        <v>152</v>
      </c>
      <c r="AU1162" s="24" t="s">
        <v>90</v>
      </c>
    </row>
    <row r="1163" spans="2:65" s="13" customFormat="1">
      <c r="B1163" s="189"/>
      <c r="D1163" s="177" t="s">
        <v>192</v>
      </c>
      <c r="F1163" s="191" t="s">
        <v>930</v>
      </c>
      <c r="H1163" s="192">
        <v>135.744</v>
      </c>
      <c r="I1163" s="193"/>
      <c r="L1163" s="189"/>
      <c r="M1163" s="194"/>
      <c r="T1163" s="195"/>
      <c r="AT1163" s="190" t="s">
        <v>192</v>
      </c>
      <c r="AU1163" s="190" t="s">
        <v>90</v>
      </c>
      <c r="AV1163" s="13" t="s">
        <v>90</v>
      </c>
      <c r="AW1163" s="13" t="s">
        <v>6</v>
      </c>
      <c r="AX1163" s="13" t="s">
        <v>24</v>
      </c>
      <c r="AY1163" s="190" t="s">
        <v>142</v>
      </c>
    </row>
    <row r="1164" spans="2:65" s="1" customFormat="1" ht="16.5" customHeight="1">
      <c r="B1164" s="40"/>
      <c r="C1164" s="165" t="s">
        <v>931</v>
      </c>
      <c r="D1164" s="165" t="s">
        <v>145</v>
      </c>
      <c r="E1164" s="166" t="s">
        <v>932</v>
      </c>
      <c r="F1164" s="167" t="s">
        <v>933</v>
      </c>
      <c r="G1164" s="168" t="s">
        <v>229</v>
      </c>
      <c r="H1164" s="169">
        <v>35.78</v>
      </c>
      <c r="I1164" s="170">
        <v>70</v>
      </c>
      <c r="J1164" s="171">
        <f>ROUND(I1164*H1164,2)</f>
        <v>2504.6</v>
      </c>
      <c r="K1164" s="167" t="s">
        <v>149</v>
      </c>
      <c r="L1164" s="40"/>
      <c r="M1164" s="172" t="s">
        <v>22</v>
      </c>
      <c r="N1164" s="173" t="s">
        <v>51</v>
      </c>
      <c r="P1164" s="174">
        <f>O1164*H1164</f>
        <v>0</v>
      </c>
      <c r="Q1164" s="174">
        <v>0</v>
      </c>
      <c r="R1164" s="174">
        <f>Q1164*H1164</f>
        <v>0</v>
      </c>
      <c r="S1164" s="174">
        <v>4.0000000000000001E-3</v>
      </c>
      <c r="T1164" s="175">
        <f>S1164*H1164</f>
        <v>0.14312</v>
      </c>
      <c r="AR1164" s="24" t="s">
        <v>333</v>
      </c>
      <c r="AT1164" s="24" t="s">
        <v>145</v>
      </c>
      <c r="AU1164" s="24" t="s">
        <v>90</v>
      </c>
      <c r="AY1164" s="24" t="s">
        <v>142</v>
      </c>
      <c r="BE1164" s="176">
        <f>IF(N1164="základní",J1164,0)</f>
        <v>0</v>
      </c>
      <c r="BF1164" s="176">
        <f>IF(N1164="snížená",J1164,0)</f>
        <v>2504.6</v>
      </c>
      <c r="BG1164" s="176">
        <f>IF(N1164="zákl. přenesená",J1164,0)</f>
        <v>0</v>
      </c>
      <c r="BH1164" s="176">
        <f>IF(N1164="sníž. přenesená",J1164,0)</f>
        <v>0</v>
      </c>
      <c r="BI1164" s="176">
        <f>IF(N1164="nulová",J1164,0)</f>
        <v>0</v>
      </c>
      <c r="BJ1164" s="24" t="s">
        <v>90</v>
      </c>
      <c r="BK1164" s="176">
        <f>ROUND(I1164*H1164,2)</f>
        <v>2504.6</v>
      </c>
      <c r="BL1164" s="24" t="s">
        <v>333</v>
      </c>
      <c r="BM1164" s="24" t="s">
        <v>934</v>
      </c>
    </row>
    <row r="1165" spans="2:65" s="1" customFormat="1" ht="28.5">
      <c r="B1165" s="40"/>
      <c r="D1165" s="177" t="s">
        <v>190</v>
      </c>
      <c r="F1165" s="178" t="s">
        <v>935</v>
      </c>
      <c r="I1165" s="106"/>
      <c r="L1165" s="40"/>
      <c r="M1165" s="182"/>
      <c r="T1165" s="65"/>
      <c r="AT1165" s="24" t="s">
        <v>190</v>
      </c>
      <c r="AU1165" s="24" t="s">
        <v>90</v>
      </c>
    </row>
    <row r="1166" spans="2:65" s="12" customFormat="1">
      <c r="B1166" s="183"/>
      <c r="D1166" s="177" t="s">
        <v>192</v>
      </c>
      <c r="E1166" s="184" t="s">
        <v>22</v>
      </c>
      <c r="F1166" s="185" t="s">
        <v>193</v>
      </c>
      <c r="H1166" s="184" t="s">
        <v>22</v>
      </c>
      <c r="I1166" s="186"/>
      <c r="L1166" s="183"/>
      <c r="M1166" s="187"/>
      <c r="T1166" s="188"/>
      <c r="AT1166" s="184" t="s">
        <v>192</v>
      </c>
      <c r="AU1166" s="184" t="s">
        <v>90</v>
      </c>
      <c r="AV1166" s="12" t="s">
        <v>24</v>
      </c>
      <c r="AW1166" s="12" t="s">
        <v>42</v>
      </c>
      <c r="AX1166" s="12" t="s">
        <v>79</v>
      </c>
      <c r="AY1166" s="184" t="s">
        <v>142</v>
      </c>
    </row>
    <row r="1167" spans="2:65" s="12" customFormat="1">
      <c r="B1167" s="183"/>
      <c r="D1167" s="177" t="s">
        <v>192</v>
      </c>
      <c r="E1167" s="184" t="s">
        <v>22</v>
      </c>
      <c r="F1167" s="185" t="s">
        <v>199</v>
      </c>
      <c r="H1167" s="184" t="s">
        <v>22</v>
      </c>
      <c r="I1167" s="186"/>
      <c r="L1167" s="183"/>
      <c r="M1167" s="187"/>
      <c r="T1167" s="188"/>
      <c r="AT1167" s="184" t="s">
        <v>192</v>
      </c>
      <c r="AU1167" s="184" t="s">
        <v>90</v>
      </c>
      <c r="AV1167" s="12" t="s">
        <v>24</v>
      </c>
      <c r="AW1167" s="12" t="s">
        <v>42</v>
      </c>
      <c r="AX1167" s="12" t="s">
        <v>79</v>
      </c>
      <c r="AY1167" s="184" t="s">
        <v>142</v>
      </c>
    </row>
    <row r="1168" spans="2:65" s="13" customFormat="1">
      <c r="B1168" s="189"/>
      <c r="D1168" s="177" t="s">
        <v>192</v>
      </c>
      <c r="E1168" s="190" t="s">
        <v>22</v>
      </c>
      <c r="F1168" s="191" t="s">
        <v>936</v>
      </c>
      <c r="H1168" s="192">
        <v>13.8</v>
      </c>
      <c r="I1168" s="193"/>
      <c r="L1168" s="189"/>
      <c r="M1168" s="194"/>
      <c r="T1168" s="195"/>
      <c r="AT1168" s="190" t="s">
        <v>192</v>
      </c>
      <c r="AU1168" s="190" t="s">
        <v>90</v>
      </c>
      <c r="AV1168" s="13" t="s">
        <v>90</v>
      </c>
      <c r="AW1168" s="13" t="s">
        <v>42</v>
      </c>
      <c r="AX1168" s="13" t="s">
        <v>79</v>
      </c>
      <c r="AY1168" s="190" t="s">
        <v>142</v>
      </c>
    </row>
    <row r="1169" spans="2:65" s="12" customFormat="1">
      <c r="B1169" s="183"/>
      <c r="D1169" s="177" t="s">
        <v>192</v>
      </c>
      <c r="E1169" s="184" t="s">
        <v>22</v>
      </c>
      <c r="F1169" s="185" t="s">
        <v>200</v>
      </c>
      <c r="H1169" s="184" t="s">
        <v>22</v>
      </c>
      <c r="I1169" s="186"/>
      <c r="L1169" s="183"/>
      <c r="M1169" s="187"/>
      <c r="T1169" s="188"/>
      <c r="AT1169" s="184" t="s">
        <v>192</v>
      </c>
      <c r="AU1169" s="184" t="s">
        <v>90</v>
      </c>
      <c r="AV1169" s="12" t="s">
        <v>24</v>
      </c>
      <c r="AW1169" s="12" t="s">
        <v>42</v>
      </c>
      <c r="AX1169" s="12" t="s">
        <v>79</v>
      </c>
      <c r="AY1169" s="184" t="s">
        <v>142</v>
      </c>
    </row>
    <row r="1170" spans="2:65" s="13" customFormat="1">
      <c r="B1170" s="189"/>
      <c r="D1170" s="177" t="s">
        <v>192</v>
      </c>
      <c r="E1170" s="190" t="s">
        <v>22</v>
      </c>
      <c r="F1170" s="191" t="s">
        <v>937</v>
      </c>
      <c r="H1170" s="192">
        <v>13.57</v>
      </c>
      <c r="I1170" s="193"/>
      <c r="L1170" s="189"/>
      <c r="M1170" s="194"/>
      <c r="T1170" s="195"/>
      <c r="AT1170" s="190" t="s">
        <v>192</v>
      </c>
      <c r="AU1170" s="190" t="s">
        <v>90</v>
      </c>
      <c r="AV1170" s="13" t="s">
        <v>90</v>
      </c>
      <c r="AW1170" s="13" t="s">
        <v>42</v>
      </c>
      <c r="AX1170" s="13" t="s">
        <v>79</v>
      </c>
      <c r="AY1170" s="190" t="s">
        <v>142</v>
      </c>
    </row>
    <row r="1171" spans="2:65" s="12" customFormat="1">
      <c r="B1171" s="183"/>
      <c r="D1171" s="177" t="s">
        <v>192</v>
      </c>
      <c r="E1171" s="184" t="s">
        <v>22</v>
      </c>
      <c r="F1171" s="185" t="s">
        <v>201</v>
      </c>
      <c r="H1171" s="184" t="s">
        <v>22</v>
      </c>
      <c r="I1171" s="186"/>
      <c r="L1171" s="183"/>
      <c r="M1171" s="187"/>
      <c r="T1171" s="188"/>
      <c r="AT1171" s="184" t="s">
        <v>192</v>
      </c>
      <c r="AU1171" s="184" t="s">
        <v>90</v>
      </c>
      <c r="AV1171" s="12" t="s">
        <v>24</v>
      </c>
      <c r="AW1171" s="12" t="s">
        <v>42</v>
      </c>
      <c r="AX1171" s="12" t="s">
        <v>79</v>
      </c>
      <c r="AY1171" s="184" t="s">
        <v>142</v>
      </c>
    </row>
    <row r="1172" spans="2:65" s="13" customFormat="1">
      <c r="B1172" s="189"/>
      <c r="D1172" s="177" t="s">
        <v>192</v>
      </c>
      <c r="E1172" s="190" t="s">
        <v>22</v>
      </c>
      <c r="F1172" s="191" t="s">
        <v>938</v>
      </c>
      <c r="H1172" s="192">
        <v>8.41</v>
      </c>
      <c r="I1172" s="193"/>
      <c r="L1172" s="189"/>
      <c r="M1172" s="194"/>
      <c r="T1172" s="195"/>
      <c r="AT1172" s="190" t="s">
        <v>192</v>
      </c>
      <c r="AU1172" s="190" t="s">
        <v>90</v>
      </c>
      <c r="AV1172" s="13" t="s">
        <v>90</v>
      </c>
      <c r="AW1172" s="13" t="s">
        <v>42</v>
      </c>
      <c r="AX1172" s="13" t="s">
        <v>79</v>
      </c>
      <c r="AY1172" s="190" t="s">
        <v>142</v>
      </c>
    </row>
    <row r="1173" spans="2:65" s="14" customFormat="1">
      <c r="B1173" s="196"/>
      <c r="D1173" s="177" t="s">
        <v>192</v>
      </c>
      <c r="E1173" s="197" t="s">
        <v>22</v>
      </c>
      <c r="F1173" s="198" t="s">
        <v>198</v>
      </c>
      <c r="H1173" s="199">
        <v>35.78</v>
      </c>
      <c r="I1173" s="200"/>
      <c r="L1173" s="196"/>
      <c r="M1173" s="201"/>
      <c r="T1173" s="202"/>
      <c r="AT1173" s="197" t="s">
        <v>192</v>
      </c>
      <c r="AU1173" s="197" t="s">
        <v>90</v>
      </c>
      <c r="AV1173" s="14" t="s">
        <v>104</v>
      </c>
      <c r="AW1173" s="14" t="s">
        <v>42</v>
      </c>
      <c r="AX1173" s="14" t="s">
        <v>79</v>
      </c>
      <c r="AY1173" s="197" t="s">
        <v>142</v>
      </c>
    </row>
    <row r="1174" spans="2:65" s="15" customFormat="1">
      <c r="B1174" s="203"/>
      <c r="D1174" s="177" t="s">
        <v>192</v>
      </c>
      <c r="E1174" s="204" t="s">
        <v>22</v>
      </c>
      <c r="F1174" s="205" t="s">
        <v>202</v>
      </c>
      <c r="H1174" s="206">
        <v>35.78</v>
      </c>
      <c r="I1174" s="207"/>
      <c r="L1174" s="203"/>
      <c r="M1174" s="208"/>
      <c r="T1174" s="209"/>
      <c r="AT1174" s="204" t="s">
        <v>192</v>
      </c>
      <c r="AU1174" s="204" t="s">
        <v>90</v>
      </c>
      <c r="AV1174" s="15" t="s">
        <v>188</v>
      </c>
      <c r="AW1174" s="15" t="s">
        <v>42</v>
      </c>
      <c r="AX1174" s="15" t="s">
        <v>24</v>
      </c>
      <c r="AY1174" s="204" t="s">
        <v>142</v>
      </c>
    </row>
    <row r="1175" spans="2:65" s="1" customFormat="1" ht="25.5" customHeight="1">
      <c r="B1175" s="40"/>
      <c r="C1175" s="165" t="s">
        <v>939</v>
      </c>
      <c r="D1175" s="165" t="s">
        <v>145</v>
      </c>
      <c r="E1175" s="166" t="s">
        <v>940</v>
      </c>
      <c r="F1175" s="167" t="s">
        <v>941</v>
      </c>
      <c r="G1175" s="168" t="s">
        <v>229</v>
      </c>
      <c r="H1175" s="169">
        <v>16.7</v>
      </c>
      <c r="I1175" s="170">
        <v>90</v>
      </c>
      <c r="J1175" s="171">
        <f>ROUND(I1175*H1175,2)</f>
        <v>1503</v>
      </c>
      <c r="K1175" s="167" t="s">
        <v>149</v>
      </c>
      <c r="L1175" s="40"/>
      <c r="M1175" s="172" t="s">
        <v>22</v>
      </c>
      <c r="N1175" s="173" t="s">
        <v>51</v>
      </c>
      <c r="P1175" s="174">
        <f>O1175*H1175</f>
        <v>0</v>
      </c>
      <c r="Q1175" s="174">
        <v>4.0000000000000002E-4</v>
      </c>
      <c r="R1175" s="174">
        <f>Q1175*H1175</f>
        <v>6.6800000000000002E-3</v>
      </c>
      <c r="S1175" s="174">
        <v>0</v>
      </c>
      <c r="T1175" s="175">
        <f>S1175*H1175</f>
        <v>0</v>
      </c>
      <c r="AR1175" s="24" t="s">
        <v>333</v>
      </c>
      <c r="AT1175" s="24" t="s">
        <v>145</v>
      </c>
      <c r="AU1175" s="24" t="s">
        <v>90</v>
      </c>
      <c r="AY1175" s="24" t="s">
        <v>142</v>
      </c>
      <c r="BE1175" s="176">
        <f>IF(N1175="základní",J1175,0)</f>
        <v>0</v>
      </c>
      <c r="BF1175" s="176">
        <f>IF(N1175="snížená",J1175,0)</f>
        <v>1503</v>
      </c>
      <c r="BG1175" s="176">
        <f>IF(N1175="zákl. přenesená",J1175,0)</f>
        <v>0</v>
      </c>
      <c r="BH1175" s="176">
        <f>IF(N1175="sníž. přenesená",J1175,0)</f>
        <v>0</v>
      </c>
      <c r="BI1175" s="176">
        <f>IF(N1175="nulová",J1175,0)</f>
        <v>0</v>
      </c>
      <c r="BJ1175" s="24" t="s">
        <v>90</v>
      </c>
      <c r="BK1175" s="176">
        <f>ROUND(I1175*H1175,2)</f>
        <v>1503</v>
      </c>
      <c r="BL1175" s="24" t="s">
        <v>333</v>
      </c>
      <c r="BM1175" s="24" t="s">
        <v>942</v>
      </c>
    </row>
    <row r="1176" spans="2:65" s="1" customFormat="1" ht="28.5">
      <c r="B1176" s="40"/>
      <c r="D1176" s="177" t="s">
        <v>190</v>
      </c>
      <c r="F1176" s="178" t="s">
        <v>943</v>
      </c>
      <c r="I1176" s="106"/>
      <c r="L1176" s="40"/>
      <c r="M1176" s="182"/>
      <c r="T1176" s="65"/>
      <c r="AT1176" s="24" t="s">
        <v>190</v>
      </c>
      <c r="AU1176" s="24" t="s">
        <v>90</v>
      </c>
    </row>
    <row r="1177" spans="2:65" s="12" customFormat="1">
      <c r="B1177" s="183"/>
      <c r="D1177" s="177" t="s">
        <v>192</v>
      </c>
      <c r="E1177" s="184" t="s">
        <v>22</v>
      </c>
      <c r="F1177" s="185" t="s">
        <v>193</v>
      </c>
      <c r="H1177" s="184" t="s">
        <v>22</v>
      </c>
      <c r="I1177" s="186"/>
      <c r="L1177" s="183"/>
      <c r="M1177" s="187"/>
      <c r="T1177" s="188"/>
      <c r="AT1177" s="184" t="s">
        <v>192</v>
      </c>
      <c r="AU1177" s="184" t="s">
        <v>90</v>
      </c>
      <c r="AV1177" s="12" t="s">
        <v>24</v>
      </c>
      <c r="AW1177" s="12" t="s">
        <v>42</v>
      </c>
      <c r="AX1177" s="12" t="s">
        <v>79</v>
      </c>
      <c r="AY1177" s="184" t="s">
        <v>142</v>
      </c>
    </row>
    <row r="1178" spans="2:65" s="12" customFormat="1">
      <c r="B1178" s="183"/>
      <c r="D1178" s="177" t="s">
        <v>192</v>
      </c>
      <c r="E1178" s="184" t="s">
        <v>22</v>
      </c>
      <c r="F1178" s="185" t="s">
        <v>493</v>
      </c>
      <c r="H1178" s="184" t="s">
        <v>22</v>
      </c>
      <c r="I1178" s="186"/>
      <c r="L1178" s="183"/>
      <c r="M1178" s="187"/>
      <c r="T1178" s="188"/>
      <c r="AT1178" s="184" t="s">
        <v>192</v>
      </c>
      <c r="AU1178" s="184" t="s">
        <v>90</v>
      </c>
      <c r="AV1178" s="12" t="s">
        <v>24</v>
      </c>
      <c r="AW1178" s="12" t="s">
        <v>42</v>
      </c>
      <c r="AX1178" s="12" t="s">
        <v>79</v>
      </c>
      <c r="AY1178" s="184" t="s">
        <v>142</v>
      </c>
    </row>
    <row r="1179" spans="2:65" s="13" customFormat="1">
      <c r="B1179" s="189"/>
      <c r="D1179" s="177" t="s">
        <v>192</v>
      </c>
      <c r="E1179" s="190" t="s">
        <v>22</v>
      </c>
      <c r="F1179" s="191" t="s">
        <v>615</v>
      </c>
      <c r="H1179" s="192">
        <v>16.7</v>
      </c>
      <c r="I1179" s="193"/>
      <c r="L1179" s="189"/>
      <c r="M1179" s="194"/>
      <c r="T1179" s="195"/>
      <c r="AT1179" s="190" t="s">
        <v>192</v>
      </c>
      <c r="AU1179" s="190" t="s">
        <v>90</v>
      </c>
      <c r="AV1179" s="13" t="s">
        <v>90</v>
      </c>
      <c r="AW1179" s="13" t="s">
        <v>42</v>
      </c>
      <c r="AX1179" s="13" t="s">
        <v>79</v>
      </c>
      <c r="AY1179" s="190" t="s">
        <v>142</v>
      </c>
    </row>
    <row r="1180" spans="2:65" s="14" customFormat="1">
      <c r="B1180" s="196"/>
      <c r="D1180" s="177" t="s">
        <v>192</v>
      </c>
      <c r="E1180" s="197" t="s">
        <v>22</v>
      </c>
      <c r="F1180" s="198" t="s">
        <v>198</v>
      </c>
      <c r="H1180" s="199">
        <v>16.7</v>
      </c>
      <c r="I1180" s="200"/>
      <c r="L1180" s="196"/>
      <c r="M1180" s="201"/>
      <c r="T1180" s="202"/>
      <c r="AT1180" s="197" t="s">
        <v>192</v>
      </c>
      <c r="AU1180" s="197" t="s">
        <v>90</v>
      </c>
      <c r="AV1180" s="14" t="s">
        <v>104</v>
      </c>
      <c r="AW1180" s="14" t="s">
        <v>42</v>
      </c>
      <c r="AX1180" s="14" t="s">
        <v>79</v>
      </c>
      <c r="AY1180" s="197" t="s">
        <v>142</v>
      </c>
    </row>
    <row r="1181" spans="2:65" s="15" customFormat="1">
      <c r="B1181" s="203"/>
      <c r="D1181" s="177" t="s">
        <v>192</v>
      </c>
      <c r="E1181" s="204" t="s">
        <v>22</v>
      </c>
      <c r="F1181" s="205" t="s">
        <v>202</v>
      </c>
      <c r="H1181" s="206">
        <v>16.7</v>
      </c>
      <c r="I1181" s="207"/>
      <c r="L1181" s="203"/>
      <c r="M1181" s="208"/>
      <c r="T1181" s="209"/>
      <c r="AT1181" s="204" t="s">
        <v>192</v>
      </c>
      <c r="AU1181" s="204" t="s">
        <v>90</v>
      </c>
      <c r="AV1181" s="15" t="s">
        <v>188</v>
      </c>
      <c r="AW1181" s="15" t="s">
        <v>42</v>
      </c>
      <c r="AX1181" s="15" t="s">
        <v>24</v>
      </c>
      <c r="AY1181" s="204" t="s">
        <v>142</v>
      </c>
    </row>
    <row r="1182" spans="2:65" s="1" customFormat="1" ht="38.25" customHeight="1">
      <c r="B1182" s="40"/>
      <c r="C1182" s="210" t="s">
        <v>944</v>
      </c>
      <c r="D1182" s="210" t="s">
        <v>323</v>
      </c>
      <c r="E1182" s="211" t="s">
        <v>945</v>
      </c>
      <c r="F1182" s="212" t="s">
        <v>946</v>
      </c>
      <c r="G1182" s="213" t="s">
        <v>229</v>
      </c>
      <c r="H1182" s="214">
        <v>19.204999999999998</v>
      </c>
      <c r="I1182" s="215">
        <v>120</v>
      </c>
      <c r="J1182" s="216">
        <f>ROUND(I1182*H1182,2)</f>
        <v>2304.6</v>
      </c>
      <c r="K1182" s="212" t="s">
        <v>149</v>
      </c>
      <c r="L1182" s="217"/>
      <c r="M1182" s="218" t="s">
        <v>22</v>
      </c>
      <c r="N1182" s="219" t="s">
        <v>51</v>
      </c>
      <c r="P1182" s="174">
        <f>O1182*H1182</f>
        <v>0</v>
      </c>
      <c r="Q1182" s="174">
        <v>4.4999999999999997E-3</v>
      </c>
      <c r="R1182" s="174">
        <f>Q1182*H1182</f>
        <v>8.6422499999999985E-2</v>
      </c>
      <c r="S1182" s="174">
        <v>0</v>
      </c>
      <c r="T1182" s="175">
        <f>S1182*H1182</f>
        <v>0</v>
      </c>
      <c r="AR1182" s="24" t="s">
        <v>561</v>
      </c>
      <c r="AT1182" s="24" t="s">
        <v>323</v>
      </c>
      <c r="AU1182" s="24" t="s">
        <v>90</v>
      </c>
      <c r="AY1182" s="24" t="s">
        <v>142</v>
      </c>
      <c r="BE1182" s="176">
        <f>IF(N1182="základní",J1182,0)</f>
        <v>0</v>
      </c>
      <c r="BF1182" s="176">
        <f>IF(N1182="snížená",J1182,0)</f>
        <v>2304.6</v>
      </c>
      <c r="BG1182" s="176">
        <f>IF(N1182="zákl. přenesená",J1182,0)</f>
        <v>0</v>
      </c>
      <c r="BH1182" s="176">
        <f>IF(N1182="sníž. přenesená",J1182,0)</f>
        <v>0</v>
      </c>
      <c r="BI1182" s="176">
        <f>IF(N1182="nulová",J1182,0)</f>
        <v>0</v>
      </c>
      <c r="BJ1182" s="24" t="s">
        <v>90</v>
      </c>
      <c r="BK1182" s="176">
        <f>ROUND(I1182*H1182,2)</f>
        <v>2304.6</v>
      </c>
      <c r="BL1182" s="24" t="s">
        <v>333</v>
      </c>
      <c r="BM1182" s="24" t="s">
        <v>947</v>
      </c>
    </row>
    <row r="1183" spans="2:65" s="13" customFormat="1">
      <c r="B1183" s="189"/>
      <c r="D1183" s="177" t="s">
        <v>192</v>
      </c>
      <c r="F1183" s="191" t="s">
        <v>948</v>
      </c>
      <c r="H1183" s="192">
        <v>19.204999999999998</v>
      </c>
      <c r="I1183" s="193"/>
      <c r="L1183" s="189"/>
      <c r="M1183" s="194"/>
      <c r="T1183" s="195"/>
      <c r="AT1183" s="190" t="s">
        <v>192</v>
      </c>
      <c r="AU1183" s="190" t="s">
        <v>90</v>
      </c>
      <c r="AV1183" s="13" t="s">
        <v>90</v>
      </c>
      <c r="AW1183" s="13" t="s">
        <v>6</v>
      </c>
      <c r="AX1183" s="13" t="s">
        <v>24</v>
      </c>
      <c r="AY1183" s="190" t="s">
        <v>142</v>
      </c>
    </row>
    <row r="1184" spans="2:65" s="1" customFormat="1" ht="25.5" customHeight="1">
      <c r="B1184" s="40"/>
      <c r="C1184" s="165" t="s">
        <v>949</v>
      </c>
      <c r="D1184" s="165" t="s">
        <v>145</v>
      </c>
      <c r="E1184" s="166" t="s">
        <v>950</v>
      </c>
      <c r="F1184" s="167" t="s">
        <v>951</v>
      </c>
      <c r="G1184" s="168" t="s">
        <v>229</v>
      </c>
      <c r="H1184" s="169">
        <v>37.043999999999997</v>
      </c>
      <c r="I1184" s="170">
        <v>110</v>
      </c>
      <c r="J1184" s="171">
        <f>ROUND(I1184*H1184,2)</f>
        <v>4074.84</v>
      </c>
      <c r="K1184" s="167" t="s">
        <v>149</v>
      </c>
      <c r="L1184" s="40"/>
      <c r="M1184" s="172" t="s">
        <v>22</v>
      </c>
      <c r="N1184" s="173" t="s">
        <v>51</v>
      </c>
      <c r="P1184" s="174">
        <f>O1184*H1184</f>
        <v>0</v>
      </c>
      <c r="Q1184" s="174">
        <v>4.0000000000000002E-4</v>
      </c>
      <c r="R1184" s="174">
        <f>Q1184*H1184</f>
        <v>1.48176E-2</v>
      </c>
      <c r="S1184" s="174">
        <v>0</v>
      </c>
      <c r="T1184" s="175">
        <f>S1184*H1184</f>
        <v>0</v>
      </c>
      <c r="AR1184" s="24" t="s">
        <v>333</v>
      </c>
      <c r="AT1184" s="24" t="s">
        <v>145</v>
      </c>
      <c r="AU1184" s="24" t="s">
        <v>90</v>
      </c>
      <c r="AY1184" s="24" t="s">
        <v>142</v>
      </c>
      <c r="BE1184" s="176">
        <f>IF(N1184="základní",J1184,0)</f>
        <v>0</v>
      </c>
      <c r="BF1184" s="176">
        <f>IF(N1184="snížená",J1184,0)</f>
        <v>4074.84</v>
      </c>
      <c r="BG1184" s="176">
        <f>IF(N1184="zákl. přenesená",J1184,0)</f>
        <v>0</v>
      </c>
      <c r="BH1184" s="176">
        <f>IF(N1184="sníž. přenesená",J1184,0)</f>
        <v>0</v>
      </c>
      <c r="BI1184" s="176">
        <f>IF(N1184="nulová",J1184,0)</f>
        <v>0</v>
      </c>
      <c r="BJ1184" s="24" t="s">
        <v>90</v>
      </c>
      <c r="BK1184" s="176">
        <f>ROUND(I1184*H1184,2)</f>
        <v>4074.84</v>
      </c>
      <c r="BL1184" s="24" t="s">
        <v>333</v>
      </c>
      <c r="BM1184" s="24" t="s">
        <v>952</v>
      </c>
    </row>
    <row r="1185" spans="2:65" s="1" customFormat="1" ht="28.5">
      <c r="B1185" s="40"/>
      <c r="D1185" s="177" t="s">
        <v>190</v>
      </c>
      <c r="F1185" s="178" t="s">
        <v>943</v>
      </c>
      <c r="I1185" s="106"/>
      <c r="L1185" s="40"/>
      <c r="M1185" s="182"/>
      <c r="T1185" s="65"/>
      <c r="AT1185" s="24" t="s">
        <v>190</v>
      </c>
      <c r="AU1185" s="24" t="s">
        <v>90</v>
      </c>
    </row>
    <row r="1186" spans="2:65" s="12" customFormat="1">
      <c r="B1186" s="183"/>
      <c r="D1186" s="177" t="s">
        <v>192</v>
      </c>
      <c r="E1186" s="184" t="s">
        <v>22</v>
      </c>
      <c r="F1186" s="185" t="s">
        <v>193</v>
      </c>
      <c r="H1186" s="184" t="s">
        <v>22</v>
      </c>
      <c r="I1186" s="186"/>
      <c r="L1186" s="183"/>
      <c r="M1186" s="187"/>
      <c r="T1186" s="188"/>
      <c r="AT1186" s="184" t="s">
        <v>192</v>
      </c>
      <c r="AU1186" s="184" t="s">
        <v>90</v>
      </c>
      <c r="AV1186" s="12" t="s">
        <v>24</v>
      </c>
      <c r="AW1186" s="12" t="s">
        <v>42</v>
      </c>
      <c r="AX1186" s="12" t="s">
        <v>79</v>
      </c>
      <c r="AY1186" s="184" t="s">
        <v>142</v>
      </c>
    </row>
    <row r="1187" spans="2:65" s="13" customFormat="1">
      <c r="B1187" s="189"/>
      <c r="D1187" s="177" t="s">
        <v>192</v>
      </c>
      <c r="E1187" s="190" t="s">
        <v>22</v>
      </c>
      <c r="F1187" s="191" t="s">
        <v>367</v>
      </c>
      <c r="H1187" s="192">
        <v>37.043999999999997</v>
      </c>
      <c r="I1187" s="193"/>
      <c r="L1187" s="189"/>
      <c r="M1187" s="194"/>
      <c r="T1187" s="195"/>
      <c r="AT1187" s="190" t="s">
        <v>192</v>
      </c>
      <c r="AU1187" s="190" t="s">
        <v>90</v>
      </c>
      <c r="AV1187" s="13" t="s">
        <v>90</v>
      </c>
      <c r="AW1187" s="13" t="s">
        <v>42</v>
      </c>
      <c r="AX1187" s="13" t="s">
        <v>79</v>
      </c>
      <c r="AY1187" s="190" t="s">
        <v>142</v>
      </c>
    </row>
    <row r="1188" spans="2:65" s="14" customFormat="1">
      <c r="B1188" s="196"/>
      <c r="D1188" s="177" t="s">
        <v>192</v>
      </c>
      <c r="E1188" s="197" t="s">
        <v>22</v>
      </c>
      <c r="F1188" s="198" t="s">
        <v>198</v>
      </c>
      <c r="H1188" s="199">
        <v>37.043999999999997</v>
      </c>
      <c r="I1188" s="200"/>
      <c r="L1188" s="196"/>
      <c r="M1188" s="201"/>
      <c r="T1188" s="202"/>
      <c r="AT1188" s="197" t="s">
        <v>192</v>
      </c>
      <c r="AU1188" s="197" t="s">
        <v>90</v>
      </c>
      <c r="AV1188" s="14" t="s">
        <v>104</v>
      </c>
      <c r="AW1188" s="14" t="s">
        <v>42</v>
      </c>
      <c r="AX1188" s="14" t="s">
        <v>79</v>
      </c>
      <c r="AY1188" s="197" t="s">
        <v>142</v>
      </c>
    </row>
    <row r="1189" spans="2:65" s="15" customFormat="1">
      <c r="B1189" s="203"/>
      <c r="D1189" s="177" t="s">
        <v>192</v>
      </c>
      <c r="E1189" s="204" t="s">
        <v>22</v>
      </c>
      <c r="F1189" s="205" t="s">
        <v>202</v>
      </c>
      <c r="H1189" s="206">
        <v>37.043999999999997</v>
      </c>
      <c r="I1189" s="207"/>
      <c r="L1189" s="203"/>
      <c r="M1189" s="208"/>
      <c r="T1189" s="209"/>
      <c r="AT1189" s="204" t="s">
        <v>192</v>
      </c>
      <c r="AU1189" s="204" t="s">
        <v>90</v>
      </c>
      <c r="AV1189" s="15" t="s">
        <v>188</v>
      </c>
      <c r="AW1189" s="15" t="s">
        <v>42</v>
      </c>
      <c r="AX1189" s="15" t="s">
        <v>24</v>
      </c>
      <c r="AY1189" s="204" t="s">
        <v>142</v>
      </c>
    </row>
    <row r="1190" spans="2:65" s="1" customFormat="1" ht="38.25" customHeight="1">
      <c r="B1190" s="40"/>
      <c r="C1190" s="210" t="s">
        <v>953</v>
      </c>
      <c r="D1190" s="210" t="s">
        <v>323</v>
      </c>
      <c r="E1190" s="211" t="s">
        <v>945</v>
      </c>
      <c r="F1190" s="212" t="s">
        <v>946</v>
      </c>
      <c r="G1190" s="213" t="s">
        <v>229</v>
      </c>
      <c r="H1190" s="214">
        <v>44.453000000000003</v>
      </c>
      <c r="I1190" s="215">
        <v>120</v>
      </c>
      <c r="J1190" s="216">
        <f>ROUND(I1190*H1190,2)</f>
        <v>5334.36</v>
      </c>
      <c r="K1190" s="212" t="s">
        <v>149</v>
      </c>
      <c r="L1190" s="217"/>
      <c r="M1190" s="218" t="s">
        <v>22</v>
      </c>
      <c r="N1190" s="219" t="s">
        <v>51</v>
      </c>
      <c r="P1190" s="174">
        <f>O1190*H1190</f>
        <v>0</v>
      </c>
      <c r="Q1190" s="174">
        <v>4.4999999999999997E-3</v>
      </c>
      <c r="R1190" s="174">
        <f>Q1190*H1190</f>
        <v>0.20003850000000001</v>
      </c>
      <c r="S1190" s="174">
        <v>0</v>
      </c>
      <c r="T1190" s="175">
        <f>S1190*H1190</f>
        <v>0</v>
      </c>
      <c r="AR1190" s="24" t="s">
        <v>561</v>
      </c>
      <c r="AT1190" s="24" t="s">
        <v>323</v>
      </c>
      <c r="AU1190" s="24" t="s">
        <v>90</v>
      </c>
      <c r="AY1190" s="24" t="s">
        <v>142</v>
      </c>
      <c r="BE1190" s="176">
        <f>IF(N1190="základní",J1190,0)</f>
        <v>0</v>
      </c>
      <c r="BF1190" s="176">
        <f>IF(N1190="snížená",J1190,0)</f>
        <v>5334.36</v>
      </c>
      <c r="BG1190" s="176">
        <f>IF(N1190="zákl. přenesená",J1190,0)</f>
        <v>0</v>
      </c>
      <c r="BH1190" s="176">
        <f>IF(N1190="sníž. přenesená",J1190,0)</f>
        <v>0</v>
      </c>
      <c r="BI1190" s="176">
        <f>IF(N1190="nulová",J1190,0)</f>
        <v>0</v>
      </c>
      <c r="BJ1190" s="24" t="s">
        <v>90</v>
      </c>
      <c r="BK1190" s="176">
        <f>ROUND(I1190*H1190,2)</f>
        <v>5334.36</v>
      </c>
      <c r="BL1190" s="24" t="s">
        <v>333</v>
      </c>
      <c r="BM1190" s="24" t="s">
        <v>954</v>
      </c>
    </row>
    <row r="1191" spans="2:65" s="13" customFormat="1">
      <c r="B1191" s="189"/>
      <c r="D1191" s="177" t="s">
        <v>192</v>
      </c>
      <c r="F1191" s="191" t="s">
        <v>955</v>
      </c>
      <c r="H1191" s="192">
        <v>44.453000000000003</v>
      </c>
      <c r="I1191" s="193"/>
      <c r="L1191" s="189"/>
      <c r="M1191" s="194"/>
      <c r="T1191" s="195"/>
      <c r="AT1191" s="190" t="s">
        <v>192</v>
      </c>
      <c r="AU1191" s="190" t="s">
        <v>90</v>
      </c>
      <c r="AV1191" s="13" t="s">
        <v>90</v>
      </c>
      <c r="AW1191" s="13" t="s">
        <v>6</v>
      </c>
      <c r="AX1191" s="13" t="s">
        <v>24</v>
      </c>
      <c r="AY1191" s="190" t="s">
        <v>142</v>
      </c>
    </row>
    <row r="1192" spans="2:65" s="1" customFormat="1" ht="25.5" customHeight="1">
      <c r="B1192" s="40"/>
      <c r="C1192" s="165" t="s">
        <v>956</v>
      </c>
      <c r="D1192" s="165" t="s">
        <v>145</v>
      </c>
      <c r="E1192" s="166" t="s">
        <v>957</v>
      </c>
      <c r="F1192" s="167" t="s">
        <v>958</v>
      </c>
      <c r="G1192" s="168" t="s">
        <v>229</v>
      </c>
      <c r="H1192" s="169">
        <v>16.215</v>
      </c>
      <c r="I1192" s="170">
        <v>4500</v>
      </c>
      <c r="J1192" s="171">
        <f>ROUND(I1192*H1192,2)</f>
        <v>72967.5</v>
      </c>
      <c r="K1192" s="167" t="s">
        <v>22</v>
      </c>
      <c r="L1192" s="40"/>
      <c r="M1192" s="172" t="s">
        <v>22</v>
      </c>
      <c r="N1192" s="173" t="s">
        <v>51</v>
      </c>
      <c r="P1192" s="174">
        <f>O1192*H1192</f>
        <v>0</v>
      </c>
      <c r="Q1192" s="174">
        <v>5.7000000000000002E-3</v>
      </c>
      <c r="R1192" s="174">
        <f>Q1192*H1192</f>
        <v>9.2425500000000008E-2</v>
      </c>
      <c r="S1192" s="174">
        <v>0</v>
      </c>
      <c r="T1192" s="175">
        <f>S1192*H1192</f>
        <v>0</v>
      </c>
      <c r="AR1192" s="24" t="s">
        <v>333</v>
      </c>
      <c r="AT1192" s="24" t="s">
        <v>145</v>
      </c>
      <c r="AU1192" s="24" t="s">
        <v>90</v>
      </c>
      <c r="AY1192" s="24" t="s">
        <v>142</v>
      </c>
      <c r="BE1192" s="176">
        <f>IF(N1192="základní",J1192,0)</f>
        <v>0</v>
      </c>
      <c r="BF1192" s="176">
        <f>IF(N1192="snížená",J1192,0)</f>
        <v>72967.5</v>
      </c>
      <c r="BG1192" s="176">
        <f>IF(N1192="zákl. přenesená",J1192,0)</f>
        <v>0</v>
      </c>
      <c r="BH1192" s="176">
        <f>IF(N1192="sníž. přenesená",J1192,0)</f>
        <v>0</v>
      </c>
      <c r="BI1192" s="176">
        <f>IF(N1192="nulová",J1192,0)</f>
        <v>0</v>
      </c>
      <c r="BJ1192" s="24" t="s">
        <v>90</v>
      </c>
      <c r="BK1192" s="176">
        <f>ROUND(I1192*H1192,2)</f>
        <v>72967.5</v>
      </c>
      <c r="BL1192" s="24" t="s">
        <v>333</v>
      </c>
      <c r="BM1192" s="24" t="s">
        <v>959</v>
      </c>
    </row>
    <row r="1193" spans="2:65" s="12" customFormat="1">
      <c r="B1193" s="183"/>
      <c r="D1193" s="177" t="s">
        <v>192</v>
      </c>
      <c r="E1193" s="184" t="s">
        <v>22</v>
      </c>
      <c r="F1193" s="185" t="s">
        <v>193</v>
      </c>
      <c r="H1193" s="184" t="s">
        <v>22</v>
      </c>
      <c r="I1193" s="186"/>
      <c r="L1193" s="183"/>
      <c r="M1193" s="187"/>
      <c r="T1193" s="188"/>
      <c r="AT1193" s="184" t="s">
        <v>192</v>
      </c>
      <c r="AU1193" s="184" t="s">
        <v>90</v>
      </c>
      <c r="AV1193" s="12" t="s">
        <v>24</v>
      </c>
      <c r="AW1193" s="12" t="s">
        <v>42</v>
      </c>
      <c r="AX1193" s="12" t="s">
        <v>79</v>
      </c>
      <c r="AY1193" s="184" t="s">
        <v>142</v>
      </c>
    </row>
    <row r="1194" spans="2:65" s="12" customFormat="1">
      <c r="B1194" s="183"/>
      <c r="D1194" s="177" t="s">
        <v>192</v>
      </c>
      <c r="E1194" s="184" t="s">
        <v>22</v>
      </c>
      <c r="F1194" s="185" t="s">
        <v>960</v>
      </c>
      <c r="H1194" s="184" t="s">
        <v>22</v>
      </c>
      <c r="I1194" s="186"/>
      <c r="L1194" s="183"/>
      <c r="M1194" s="187"/>
      <c r="T1194" s="188"/>
      <c r="AT1194" s="184" t="s">
        <v>192</v>
      </c>
      <c r="AU1194" s="184" t="s">
        <v>90</v>
      </c>
      <c r="AV1194" s="12" t="s">
        <v>24</v>
      </c>
      <c r="AW1194" s="12" t="s">
        <v>42</v>
      </c>
      <c r="AX1194" s="12" t="s">
        <v>79</v>
      </c>
      <c r="AY1194" s="184" t="s">
        <v>142</v>
      </c>
    </row>
    <row r="1195" spans="2:65" s="13" customFormat="1">
      <c r="B1195" s="189"/>
      <c r="D1195" s="177" t="s">
        <v>192</v>
      </c>
      <c r="E1195" s="190" t="s">
        <v>22</v>
      </c>
      <c r="F1195" s="191" t="s">
        <v>961</v>
      </c>
      <c r="H1195" s="192">
        <v>16.215</v>
      </c>
      <c r="I1195" s="193"/>
      <c r="L1195" s="189"/>
      <c r="M1195" s="194"/>
      <c r="T1195" s="195"/>
      <c r="AT1195" s="190" t="s">
        <v>192</v>
      </c>
      <c r="AU1195" s="190" t="s">
        <v>90</v>
      </c>
      <c r="AV1195" s="13" t="s">
        <v>90</v>
      </c>
      <c r="AW1195" s="13" t="s">
        <v>42</v>
      </c>
      <c r="AX1195" s="13" t="s">
        <v>79</v>
      </c>
      <c r="AY1195" s="190" t="s">
        <v>142</v>
      </c>
    </row>
    <row r="1196" spans="2:65" s="14" customFormat="1">
      <c r="B1196" s="196"/>
      <c r="D1196" s="177" t="s">
        <v>192</v>
      </c>
      <c r="E1196" s="197" t="s">
        <v>22</v>
      </c>
      <c r="F1196" s="198" t="s">
        <v>198</v>
      </c>
      <c r="H1196" s="199">
        <v>16.215</v>
      </c>
      <c r="I1196" s="200"/>
      <c r="L1196" s="196"/>
      <c r="M1196" s="201"/>
      <c r="T1196" s="202"/>
      <c r="AT1196" s="197" t="s">
        <v>192</v>
      </c>
      <c r="AU1196" s="197" t="s">
        <v>90</v>
      </c>
      <c r="AV1196" s="14" t="s">
        <v>104</v>
      </c>
      <c r="AW1196" s="14" t="s">
        <v>42</v>
      </c>
      <c r="AX1196" s="14" t="s">
        <v>79</v>
      </c>
      <c r="AY1196" s="197" t="s">
        <v>142</v>
      </c>
    </row>
    <row r="1197" spans="2:65" s="15" customFormat="1">
      <c r="B1197" s="203"/>
      <c r="D1197" s="177" t="s">
        <v>192</v>
      </c>
      <c r="E1197" s="204" t="s">
        <v>22</v>
      </c>
      <c r="F1197" s="205" t="s">
        <v>202</v>
      </c>
      <c r="H1197" s="206">
        <v>16.215</v>
      </c>
      <c r="I1197" s="207"/>
      <c r="L1197" s="203"/>
      <c r="M1197" s="208"/>
      <c r="T1197" s="209"/>
      <c r="AT1197" s="204" t="s">
        <v>192</v>
      </c>
      <c r="AU1197" s="204" t="s">
        <v>90</v>
      </c>
      <c r="AV1197" s="15" t="s">
        <v>188</v>
      </c>
      <c r="AW1197" s="15" t="s">
        <v>42</v>
      </c>
      <c r="AX1197" s="15" t="s">
        <v>24</v>
      </c>
      <c r="AY1197" s="204" t="s">
        <v>142</v>
      </c>
    </row>
    <row r="1198" spans="2:65" s="1" customFormat="1" ht="25.5" customHeight="1">
      <c r="B1198" s="40"/>
      <c r="C1198" s="165" t="s">
        <v>962</v>
      </c>
      <c r="D1198" s="165" t="s">
        <v>145</v>
      </c>
      <c r="E1198" s="166" t="s">
        <v>963</v>
      </c>
      <c r="F1198" s="167" t="s">
        <v>964</v>
      </c>
      <c r="G1198" s="168" t="s">
        <v>229</v>
      </c>
      <c r="H1198" s="169">
        <v>93.02</v>
      </c>
      <c r="I1198" s="170">
        <v>55</v>
      </c>
      <c r="J1198" s="171">
        <f>ROUND(I1198*H1198,2)</f>
        <v>5116.1000000000004</v>
      </c>
      <c r="K1198" s="167" t="s">
        <v>149</v>
      </c>
      <c r="L1198" s="40"/>
      <c r="M1198" s="172" t="s">
        <v>22</v>
      </c>
      <c r="N1198" s="173" t="s">
        <v>51</v>
      </c>
      <c r="P1198" s="174">
        <f>O1198*H1198</f>
        <v>0</v>
      </c>
      <c r="Q1198" s="174">
        <v>0</v>
      </c>
      <c r="R1198" s="174">
        <f>Q1198*H1198</f>
        <v>0</v>
      </c>
      <c r="S1198" s="174">
        <v>0</v>
      </c>
      <c r="T1198" s="175">
        <f>S1198*H1198</f>
        <v>0</v>
      </c>
      <c r="AR1198" s="24" t="s">
        <v>333</v>
      </c>
      <c r="AT1198" s="24" t="s">
        <v>145</v>
      </c>
      <c r="AU1198" s="24" t="s">
        <v>90</v>
      </c>
      <c r="AY1198" s="24" t="s">
        <v>142</v>
      </c>
      <c r="BE1198" s="176">
        <f>IF(N1198="základní",J1198,0)</f>
        <v>0</v>
      </c>
      <c r="BF1198" s="176">
        <f>IF(N1198="snížená",J1198,0)</f>
        <v>5116.1000000000004</v>
      </c>
      <c r="BG1198" s="176">
        <f>IF(N1198="zákl. přenesená",J1198,0)</f>
        <v>0</v>
      </c>
      <c r="BH1198" s="176">
        <f>IF(N1198="sníž. přenesená",J1198,0)</f>
        <v>0</v>
      </c>
      <c r="BI1198" s="176">
        <f>IF(N1198="nulová",J1198,0)</f>
        <v>0</v>
      </c>
      <c r="BJ1198" s="24" t="s">
        <v>90</v>
      </c>
      <c r="BK1198" s="176">
        <f>ROUND(I1198*H1198,2)</f>
        <v>5116.1000000000004</v>
      </c>
      <c r="BL1198" s="24" t="s">
        <v>333</v>
      </c>
      <c r="BM1198" s="24" t="s">
        <v>965</v>
      </c>
    </row>
    <row r="1199" spans="2:65" s="1" customFormat="1" ht="47.5">
      <c r="B1199" s="40"/>
      <c r="D1199" s="177" t="s">
        <v>190</v>
      </c>
      <c r="F1199" s="178" t="s">
        <v>966</v>
      </c>
      <c r="I1199" s="106"/>
      <c r="L1199" s="40"/>
      <c r="M1199" s="182"/>
      <c r="T1199" s="65"/>
      <c r="AT1199" s="24" t="s">
        <v>190</v>
      </c>
      <c r="AU1199" s="24" t="s">
        <v>90</v>
      </c>
    </row>
    <row r="1200" spans="2:65" s="12" customFormat="1">
      <c r="B1200" s="183"/>
      <c r="D1200" s="177" t="s">
        <v>192</v>
      </c>
      <c r="E1200" s="184" t="s">
        <v>22</v>
      </c>
      <c r="F1200" s="185" t="s">
        <v>193</v>
      </c>
      <c r="H1200" s="184" t="s">
        <v>22</v>
      </c>
      <c r="I1200" s="186"/>
      <c r="L1200" s="183"/>
      <c r="M1200" s="187"/>
      <c r="T1200" s="188"/>
      <c r="AT1200" s="184" t="s">
        <v>192</v>
      </c>
      <c r="AU1200" s="184" t="s">
        <v>90</v>
      </c>
      <c r="AV1200" s="12" t="s">
        <v>24</v>
      </c>
      <c r="AW1200" s="12" t="s">
        <v>42</v>
      </c>
      <c r="AX1200" s="12" t="s">
        <v>79</v>
      </c>
      <c r="AY1200" s="184" t="s">
        <v>142</v>
      </c>
    </row>
    <row r="1201" spans="2:65" s="12" customFormat="1">
      <c r="B1201" s="183"/>
      <c r="D1201" s="177" t="s">
        <v>192</v>
      </c>
      <c r="E1201" s="184" t="s">
        <v>22</v>
      </c>
      <c r="F1201" s="185" t="s">
        <v>723</v>
      </c>
      <c r="H1201" s="184" t="s">
        <v>22</v>
      </c>
      <c r="I1201" s="186"/>
      <c r="L1201" s="183"/>
      <c r="M1201" s="187"/>
      <c r="T1201" s="188"/>
      <c r="AT1201" s="184" t="s">
        <v>192</v>
      </c>
      <c r="AU1201" s="184" t="s">
        <v>90</v>
      </c>
      <c r="AV1201" s="12" t="s">
        <v>24</v>
      </c>
      <c r="AW1201" s="12" t="s">
        <v>42</v>
      </c>
      <c r="AX1201" s="12" t="s">
        <v>79</v>
      </c>
      <c r="AY1201" s="184" t="s">
        <v>142</v>
      </c>
    </row>
    <row r="1202" spans="2:65" s="13" customFormat="1">
      <c r="B1202" s="189"/>
      <c r="D1202" s="177" t="s">
        <v>192</v>
      </c>
      <c r="E1202" s="190" t="s">
        <v>22</v>
      </c>
      <c r="F1202" s="191" t="s">
        <v>967</v>
      </c>
      <c r="H1202" s="192">
        <v>16.39</v>
      </c>
      <c r="I1202" s="193"/>
      <c r="L1202" s="189"/>
      <c r="M1202" s="194"/>
      <c r="T1202" s="195"/>
      <c r="AT1202" s="190" t="s">
        <v>192</v>
      </c>
      <c r="AU1202" s="190" t="s">
        <v>90</v>
      </c>
      <c r="AV1202" s="13" t="s">
        <v>90</v>
      </c>
      <c r="AW1202" s="13" t="s">
        <v>42</v>
      </c>
      <c r="AX1202" s="13" t="s">
        <v>79</v>
      </c>
      <c r="AY1202" s="190" t="s">
        <v>142</v>
      </c>
    </row>
    <row r="1203" spans="2:65" s="13" customFormat="1">
      <c r="B1203" s="189"/>
      <c r="D1203" s="177" t="s">
        <v>192</v>
      </c>
      <c r="E1203" s="190" t="s">
        <v>22</v>
      </c>
      <c r="F1203" s="191" t="s">
        <v>968</v>
      </c>
      <c r="H1203" s="192">
        <v>13.61</v>
      </c>
      <c r="I1203" s="193"/>
      <c r="L1203" s="189"/>
      <c r="M1203" s="194"/>
      <c r="T1203" s="195"/>
      <c r="AT1203" s="190" t="s">
        <v>192</v>
      </c>
      <c r="AU1203" s="190" t="s">
        <v>90</v>
      </c>
      <c r="AV1203" s="13" t="s">
        <v>90</v>
      </c>
      <c r="AW1203" s="13" t="s">
        <v>42</v>
      </c>
      <c r="AX1203" s="13" t="s">
        <v>79</v>
      </c>
      <c r="AY1203" s="190" t="s">
        <v>142</v>
      </c>
    </row>
    <row r="1204" spans="2:65" s="13" customFormat="1">
      <c r="B1204" s="189"/>
      <c r="D1204" s="177" t="s">
        <v>192</v>
      </c>
      <c r="E1204" s="190" t="s">
        <v>22</v>
      </c>
      <c r="F1204" s="191" t="s">
        <v>969</v>
      </c>
      <c r="H1204" s="192">
        <v>16.37</v>
      </c>
      <c r="I1204" s="193"/>
      <c r="L1204" s="189"/>
      <c r="M1204" s="194"/>
      <c r="T1204" s="195"/>
      <c r="AT1204" s="190" t="s">
        <v>192</v>
      </c>
      <c r="AU1204" s="190" t="s">
        <v>90</v>
      </c>
      <c r="AV1204" s="13" t="s">
        <v>90</v>
      </c>
      <c r="AW1204" s="13" t="s">
        <v>42</v>
      </c>
      <c r="AX1204" s="13" t="s">
        <v>79</v>
      </c>
      <c r="AY1204" s="190" t="s">
        <v>142</v>
      </c>
    </row>
    <row r="1205" spans="2:65" s="13" customFormat="1">
      <c r="B1205" s="189"/>
      <c r="D1205" s="177" t="s">
        <v>192</v>
      </c>
      <c r="E1205" s="190" t="s">
        <v>22</v>
      </c>
      <c r="F1205" s="191" t="s">
        <v>970</v>
      </c>
      <c r="H1205" s="192">
        <v>16.5</v>
      </c>
      <c r="I1205" s="193"/>
      <c r="L1205" s="189"/>
      <c r="M1205" s="194"/>
      <c r="T1205" s="195"/>
      <c r="AT1205" s="190" t="s">
        <v>192</v>
      </c>
      <c r="AU1205" s="190" t="s">
        <v>90</v>
      </c>
      <c r="AV1205" s="13" t="s">
        <v>90</v>
      </c>
      <c r="AW1205" s="13" t="s">
        <v>42</v>
      </c>
      <c r="AX1205" s="13" t="s">
        <v>79</v>
      </c>
      <c r="AY1205" s="190" t="s">
        <v>142</v>
      </c>
    </row>
    <row r="1206" spans="2:65" s="13" customFormat="1">
      <c r="B1206" s="189"/>
      <c r="D1206" s="177" t="s">
        <v>192</v>
      </c>
      <c r="E1206" s="190" t="s">
        <v>22</v>
      </c>
      <c r="F1206" s="191" t="s">
        <v>971</v>
      </c>
      <c r="H1206" s="192">
        <v>13.72</v>
      </c>
      <c r="I1206" s="193"/>
      <c r="L1206" s="189"/>
      <c r="M1206" s="194"/>
      <c r="T1206" s="195"/>
      <c r="AT1206" s="190" t="s">
        <v>192</v>
      </c>
      <c r="AU1206" s="190" t="s">
        <v>90</v>
      </c>
      <c r="AV1206" s="13" t="s">
        <v>90</v>
      </c>
      <c r="AW1206" s="13" t="s">
        <v>42</v>
      </c>
      <c r="AX1206" s="13" t="s">
        <v>79</v>
      </c>
      <c r="AY1206" s="190" t="s">
        <v>142</v>
      </c>
    </row>
    <row r="1207" spans="2:65" s="13" customFormat="1">
      <c r="B1207" s="189"/>
      <c r="D1207" s="177" t="s">
        <v>192</v>
      </c>
      <c r="E1207" s="190" t="s">
        <v>22</v>
      </c>
      <c r="F1207" s="191" t="s">
        <v>972</v>
      </c>
      <c r="H1207" s="192">
        <v>16.43</v>
      </c>
      <c r="I1207" s="193"/>
      <c r="L1207" s="189"/>
      <c r="M1207" s="194"/>
      <c r="T1207" s="195"/>
      <c r="AT1207" s="190" t="s">
        <v>192</v>
      </c>
      <c r="AU1207" s="190" t="s">
        <v>90</v>
      </c>
      <c r="AV1207" s="13" t="s">
        <v>90</v>
      </c>
      <c r="AW1207" s="13" t="s">
        <v>42</v>
      </c>
      <c r="AX1207" s="13" t="s">
        <v>79</v>
      </c>
      <c r="AY1207" s="190" t="s">
        <v>142</v>
      </c>
    </row>
    <row r="1208" spans="2:65" s="14" customFormat="1">
      <c r="B1208" s="196"/>
      <c r="D1208" s="177" t="s">
        <v>192</v>
      </c>
      <c r="E1208" s="197" t="s">
        <v>22</v>
      </c>
      <c r="F1208" s="198" t="s">
        <v>198</v>
      </c>
      <c r="H1208" s="199">
        <v>93.02</v>
      </c>
      <c r="I1208" s="200"/>
      <c r="L1208" s="196"/>
      <c r="M1208" s="201"/>
      <c r="T1208" s="202"/>
      <c r="AT1208" s="197" t="s">
        <v>192</v>
      </c>
      <c r="AU1208" s="197" t="s">
        <v>90</v>
      </c>
      <c r="AV1208" s="14" t="s">
        <v>104</v>
      </c>
      <c r="AW1208" s="14" t="s">
        <v>42</v>
      </c>
      <c r="AX1208" s="14" t="s">
        <v>24</v>
      </c>
      <c r="AY1208" s="197" t="s">
        <v>142</v>
      </c>
    </row>
    <row r="1209" spans="2:65" s="1" customFormat="1" ht="25.5" customHeight="1">
      <c r="B1209" s="40"/>
      <c r="C1209" s="210" t="s">
        <v>973</v>
      </c>
      <c r="D1209" s="210" t="s">
        <v>323</v>
      </c>
      <c r="E1209" s="211" t="s">
        <v>974</v>
      </c>
      <c r="F1209" s="212" t="s">
        <v>975</v>
      </c>
      <c r="G1209" s="213" t="s">
        <v>229</v>
      </c>
      <c r="H1209" s="214">
        <v>97.671000000000006</v>
      </c>
      <c r="I1209" s="215">
        <v>30</v>
      </c>
      <c r="J1209" s="216">
        <f>ROUND(I1209*H1209,2)</f>
        <v>2930.13</v>
      </c>
      <c r="K1209" s="212" t="s">
        <v>149</v>
      </c>
      <c r="L1209" s="217"/>
      <c r="M1209" s="218" t="s">
        <v>22</v>
      </c>
      <c r="N1209" s="219" t="s">
        <v>51</v>
      </c>
      <c r="P1209" s="174">
        <f>O1209*H1209</f>
        <v>0</v>
      </c>
      <c r="Q1209" s="174">
        <v>2.0000000000000001E-4</v>
      </c>
      <c r="R1209" s="174">
        <f>Q1209*H1209</f>
        <v>1.9534200000000002E-2</v>
      </c>
      <c r="S1209" s="174">
        <v>0</v>
      </c>
      <c r="T1209" s="175">
        <f>S1209*H1209</f>
        <v>0</v>
      </c>
      <c r="AR1209" s="24" t="s">
        <v>561</v>
      </c>
      <c r="AT1209" s="24" t="s">
        <v>323</v>
      </c>
      <c r="AU1209" s="24" t="s">
        <v>90</v>
      </c>
      <c r="AY1209" s="24" t="s">
        <v>142</v>
      </c>
      <c r="BE1209" s="176">
        <f>IF(N1209="základní",J1209,0)</f>
        <v>0</v>
      </c>
      <c r="BF1209" s="176">
        <f>IF(N1209="snížená",J1209,0)</f>
        <v>2930.13</v>
      </c>
      <c r="BG1209" s="176">
        <f>IF(N1209="zákl. přenesená",J1209,0)</f>
        <v>0</v>
      </c>
      <c r="BH1209" s="176">
        <f>IF(N1209="sníž. přenesená",J1209,0)</f>
        <v>0</v>
      </c>
      <c r="BI1209" s="176">
        <f>IF(N1209="nulová",J1209,0)</f>
        <v>0</v>
      </c>
      <c r="BJ1209" s="24" t="s">
        <v>90</v>
      </c>
      <c r="BK1209" s="176">
        <f>ROUND(I1209*H1209,2)</f>
        <v>2930.13</v>
      </c>
      <c r="BL1209" s="24" t="s">
        <v>333</v>
      </c>
      <c r="BM1209" s="24" t="s">
        <v>976</v>
      </c>
    </row>
    <row r="1210" spans="2:65" s="13" customFormat="1">
      <c r="B1210" s="189"/>
      <c r="D1210" s="177" t="s">
        <v>192</v>
      </c>
      <c r="F1210" s="191" t="s">
        <v>977</v>
      </c>
      <c r="H1210" s="192">
        <v>97.671000000000006</v>
      </c>
      <c r="I1210" s="193"/>
      <c r="L1210" s="189"/>
      <c r="M1210" s="194"/>
      <c r="T1210" s="195"/>
      <c r="AT1210" s="190" t="s">
        <v>192</v>
      </c>
      <c r="AU1210" s="190" t="s">
        <v>90</v>
      </c>
      <c r="AV1210" s="13" t="s">
        <v>90</v>
      </c>
      <c r="AW1210" s="13" t="s">
        <v>6</v>
      </c>
      <c r="AX1210" s="13" t="s">
        <v>24</v>
      </c>
      <c r="AY1210" s="190" t="s">
        <v>142</v>
      </c>
    </row>
    <row r="1211" spans="2:65" s="1" customFormat="1" ht="25.5" customHeight="1">
      <c r="B1211" s="40"/>
      <c r="C1211" s="165" t="s">
        <v>978</v>
      </c>
      <c r="D1211" s="165" t="s">
        <v>145</v>
      </c>
      <c r="E1211" s="166" t="s">
        <v>979</v>
      </c>
      <c r="F1211" s="167" t="s">
        <v>980</v>
      </c>
      <c r="G1211" s="168" t="s">
        <v>478</v>
      </c>
      <c r="H1211" s="169">
        <v>107</v>
      </c>
      <c r="I1211" s="170">
        <v>45</v>
      </c>
      <c r="J1211" s="171">
        <f>ROUND(I1211*H1211,2)</f>
        <v>4815</v>
      </c>
      <c r="K1211" s="167" t="s">
        <v>149</v>
      </c>
      <c r="L1211" s="40"/>
      <c r="M1211" s="172" t="s">
        <v>22</v>
      </c>
      <c r="N1211" s="173" t="s">
        <v>51</v>
      </c>
      <c r="P1211" s="174">
        <f>O1211*H1211</f>
        <v>0</v>
      </c>
      <c r="Q1211" s="174">
        <v>6.0000000000000002E-5</v>
      </c>
      <c r="R1211" s="174">
        <f>Q1211*H1211</f>
        <v>6.4200000000000004E-3</v>
      </c>
      <c r="S1211" s="174">
        <v>0</v>
      </c>
      <c r="T1211" s="175">
        <f>S1211*H1211</f>
        <v>0</v>
      </c>
      <c r="AR1211" s="24" t="s">
        <v>333</v>
      </c>
      <c r="AT1211" s="24" t="s">
        <v>145</v>
      </c>
      <c r="AU1211" s="24" t="s">
        <v>90</v>
      </c>
      <c r="AY1211" s="24" t="s">
        <v>142</v>
      </c>
      <c r="BE1211" s="176">
        <f>IF(N1211="základní",J1211,0)</f>
        <v>0</v>
      </c>
      <c r="BF1211" s="176">
        <f>IF(N1211="snížená",J1211,0)</f>
        <v>4815</v>
      </c>
      <c r="BG1211" s="176">
        <f>IF(N1211="zákl. přenesená",J1211,0)</f>
        <v>0</v>
      </c>
      <c r="BH1211" s="176">
        <f>IF(N1211="sníž. přenesená",J1211,0)</f>
        <v>0</v>
      </c>
      <c r="BI1211" s="176">
        <f>IF(N1211="nulová",J1211,0)</f>
        <v>0</v>
      </c>
      <c r="BJ1211" s="24" t="s">
        <v>90</v>
      </c>
      <c r="BK1211" s="176">
        <f>ROUND(I1211*H1211,2)</f>
        <v>4815</v>
      </c>
      <c r="BL1211" s="24" t="s">
        <v>333</v>
      </c>
      <c r="BM1211" s="24" t="s">
        <v>981</v>
      </c>
    </row>
    <row r="1212" spans="2:65" s="12" customFormat="1">
      <c r="B1212" s="183"/>
      <c r="D1212" s="177" t="s">
        <v>192</v>
      </c>
      <c r="E1212" s="184" t="s">
        <v>22</v>
      </c>
      <c r="F1212" s="185" t="s">
        <v>878</v>
      </c>
      <c r="H1212" s="184" t="s">
        <v>22</v>
      </c>
      <c r="I1212" s="186"/>
      <c r="L1212" s="183"/>
      <c r="M1212" s="187"/>
      <c r="T1212" s="188"/>
      <c r="AT1212" s="184" t="s">
        <v>192</v>
      </c>
      <c r="AU1212" s="184" t="s">
        <v>90</v>
      </c>
      <c r="AV1212" s="12" t="s">
        <v>24</v>
      </c>
      <c r="AW1212" s="12" t="s">
        <v>42</v>
      </c>
      <c r="AX1212" s="12" t="s">
        <v>79</v>
      </c>
      <c r="AY1212" s="184" t="s">
        <v>142</v>
      </c>
    </row>
    <row r="1213" spans="2:65" s="13" customFormat="1">
      <c r="B1213" s="189"/>
      <c r="D1213" s="177" t="s">
        <v>192</v>
      </c>
      <c r="E1213" s="190" t="s">
        <v>22</v>
      </c>
      <c r="F1213" s="191" t="s">
        <v>982</v>
      </c>
      <c r="H1213" s="192">
        <v>16.5</v>
      </c>
      <c r="I1213" s="193"/>
      <c r="L1213" s="189"/>
      <c r="M1213" s="194"/>
      <c r="T1213" s="195"/>
      <c r="AT1213" s="190" t="s">
        <v>192</v>
      </c>
      <c r="AU1213" s="190" t="s">
        <v>90</v>
      </c>
      <c r="AV1213" s="13" t="s">
        <v>90</v>
      </c>
      <c r="AW1213" s="13" t="s">
        <v>42</v>
      </c>
      <c r="AX1213" s="13" t="s">
        <v>79</v>
      </c>
      <c r="AY1213" s="190" t="s">
        <v>142</v>
      </c>
    </row>
    <row r="1214" spans="2:65" s="13" customFormat="1">
      <c r="B1214" s="189"/>
      <c r="D1214" s="177" t="s">
        <v>192</v>
      </c>
      <c r="E1214" s="190" t="s">
        <v>22</v>
      </c>
      <c r="F1214" s="191" t="s">
        <v>983</v>
      </c>
      <c r="H1214" s="192">
        <v>16.5</v>
      </c>
      <c r="I1214" s="193"/>
      <c r="L1214" s="189"/>
      <c r="M1214" s="194"/>
      <c r="T1214" s="195"/>
      <c r="AT1214" s="190" t="s">
        <v>192</v>
      </c>
      <c r="AU1214" s="190" t="s">
        <v>90</v>
      </c>
      <c r="AV1214" s="13" t="s">
        <v>90</v>
      </c>
      <c r="AW1214" s="13" t="s">
        <v>42</v>
      </c>
      <c r="AX1214" s="13" t="s">
        <v>79</v>
      </c>
      <c r="AY1214" s="190" t="s">
        <v>142</v>
      </c>
    </row>
    <row r="1215" spans="2:65" s="13" customFormat="1">
      <c r="B1215" s="189"/>
      <c r="D1215" s="177" t="s">
        <v>192</v>
      </c>
      <c r="E1215" s="190" t="s">
        <v>22</v>
      </c>
      <c r="F1215" s="191" t="s">
        <v>984</v>
      </c>
      <c r="H1215" s="192">
        <v>16.5</v>
      </c>
      <c r="I1215" s="193"/>
      <c r="L1215" s="189"/>
      <c r="M1215" s="194"/>
      <c r="T1215" s="195"/>
      <c r="AT1215" s="190" t="s">
        <v>192</v>
      </c>
      <c r="AU1215" s="190" t="s">
        <v>90</v>
      </c>
      <c r="AV1215" s="13" t="s">
        <v>90</v>
      </c>
      <c r="AW1215" s="13" t="s">
        <v>42</v>
      </c>
      <c r="AX1215" s="13" t="s">
        <v>79</v>
      </c>
      <c r="AY1215" s="190" t="s">
        <v>142</v>
      </c>
    </row>
    <row r="1216" spans="2:65" s="13" customFormat="1">
      <c r="B1216" s="189"/>
      <c r="D1216" s="177" t="s">
        <v>192</v>
      </c>
      <c r="E1216" s="190" t="s">
        <v>22</v>
      </c>
      <c r="F1216" s="191" t="s">
        <v>985</v>
      </c>
      <c r="H1216" s="192">
        <v>16.5</v>
      </c>
      <c r="I1216" s="193"/>
      <c r="L1216" s="189"/>
      <c r="M1216" s="194"/>
      <c r="T1216" s="195"/>
      <c r="AT1216" s="190" t="s">
        <v>192</v>
      </c>
      <c r="AU1216" s="190" t="s">
        <v>90</v>
      </c>
      <c r="AV1216" s="13" t="s">
        <v>90</v>
      </c>
      <c r="AW1216" s="13" t="s">
        <v>42</v>
      </c>
      <c r="AX1216" s="13" t="s">
        <v>79</v>
      </c>
      <c r="AY1216" s="190" t="s">
        <v>142</v>
      </c>
    </row>
    <row r="1217" spans="2:65" s="13" customFormat="1">
      <c r="B1217" s="189"/>
      <c r="D1217" s="177" t="s">
        <v>192</v>
      </c>
      <c r="E1217" s="190" t="s">
        <v>22</v>
      </c>
      <c r="F1217" s="191" t="s">
        <v>986</v>
      </c>
      <c r="H1217" s="192">
        <v>16.5</v>
      </c>
      <c r="I1217" s="193"/>
      <c r="L1217" s="189"/>
      <c r="M1217" s="194"/>
      <c r="T1217" s="195"/>
      <c r="AT1217" s="190" t="s">
        <v>192</v>
      </c>
      <c r="AU1217" s="190" t="s">
        <v>90</v>
      </c>
      <c r="AV1217" s="13" t="s">
        <v>90</v>
      </c>
      <c r="AW1217" s="13" t="s">
        <v>42</v>
      </c>
      <c r="AX1217" s="13" t="s">
        <v>79</v>
      </c>
      <c r="AY1217" s="190" t="s">
        <v>142</v>
      </c>
    </row>
    <row r="1218" spans="2:65" s="13" customFormat="1">
      <c r="B1218" s="189"/>
      <c r="D1218" s="177" t="s">
        <v>192</v>
      </c>
      <c r="E1218" s="190" t="s">
        <v>22</v>
      </c>
      <c r="F1218" s="191" t="s">
        <v>987</v>
      </c>
      <c r="H1218" s="192">
        <v>16.5</v>
      </c>
      <c r="I1218" s="193"/>
      <c r="L1218" s="189"/>
      <c r="M1218" s="194"/>
      <c r="T1218" s="195"/>
      <c r="AT1218" s="190" t="s">
        <v>192</v>
      </c>
      <c r="AU1218" s="190" t="s">
        <v>90</v>
      </c>
      <c r="AV1218" s="13" t="s">
        <v>90</v>
      </c>
      <c r="AW1218" s="13" t="s">
        <v>42</v>
      </c>
      <c r="AX1218" s="13" t="s">
        <v>79</v>
      </c>
      <c r="AY1218" s="190" t="s">
        <v>142</v>
      </c>
    </row>
    <row r="1219" spans="2:65" s="13" customFormat="1">
      <c r="B1219" s="189"/>
      <c r="D1219" s="177" t="s">
        <v>192</v>
      </c>
      <c r="E1219" s="190" t="s">
        <v>22</v>
      </c>
      <c r="F1219" s="191" t="s">
        <v>988</v>
      </c>
      <c r="H1219" s="192">
        <v>8</v>
      </c>
      <c r="I1219" s="193"/>
      <c r="L1219" s="189"/>
      <c r="M1219" s="194"/>
      <c r="T1219" s="195"/>
      <c r="AT1219" s="190" t="s">
        <v>192</v>
      </c>
      <c r="AU1219" s="190" t="s">
        <v>90</v>
      </c>
      <c r="AV1219" s="13" t="s">
        <v>90</v>
      </c>
      <c r="AW1219" s="13" t="s">
        <v>42</v>
      </c>
      <c r="AX1219" s="13" t="s">
        <v>79</v>
      </c>
      <c r="AY1219" s="190" t="s">
        <v>142</v>
      </c>
    </row>
    <row r="1220" spans="2:65" s="14" customFormat="1">
      <c r="B1220" s="196"/>
      <c r="D1220" s="177" t="s">
        <v>192</v>
      </c>
      <c r="E1220" s="197" t="s">
        <v>22</v>
      </c>
      <c r="F1220" s="198" t="s">
        <v>198</v>
      </c>
      <c r="H1220" s="199">
        <v>107</v>
      </c>
      <c r="I1220" s="200"/>
      <c r="L1220" s="196"/>
      <c r="M1220" s="201"/>
      <c r="T1220" s="202"/>
      <c r="AT1220" s="197" t="s">
        <v>192</v>
      </c>
      <c r="AU1220" s="197" t="s">
        <v>90</v>
      </c>
      <c r="AV1220" s="14" t="s">
        <v>104</v>
      </c>
      <c r="AW1220" s="14" t="s">
        <v>42</v>
      </c>
      <c r="AX1220" s="14" t="s">
        <v>79</v>
      </c>
      <c r="AY1220" s="197" t="s">
        <v>142</v>
      </c>
    </row>
    <row r="1221" spans="2:65" s="15" customFormat="1">
      <c r="B1221" s="203"/>
      <c r="D1221" s="177" t="s">
        <v>192</v>
      </c>
      <c r="E1221" s="204" t="s">
        <v>22</v>
      </c>
      <c r="F1221" s="205" t="s">
        <v>202</v>
      </c>
      <c r="H1221" s="206">
        <v>107</v>
      </c>
      <c r="I1221" s="207"/>
      <c r="L1221" s="203"/>
      <c r="M1221" s="208"/>
      <c r="T1221" s="209"/>
      <c r="AT1221" s="204" t="s">
        <v>192</v>
      </c>
      <c r="AU1221" s="204" t="s">
        <v>90</v>
      </c>
      <c r="AV1221" s="15" t="s">
        <v>188</v>
      </c>
      <c r="AW1221" s="15" t="s">
        <v>42</v>
      </c>
      <c r="AX1221" s="15" t="s">
        <v>24</v>
      </c>
      <c r="AY1221" s="204" t="s">
        <v>142</v>
      </c>
    </row>
    <row r="1222" spans="2:65" s="1" customFormat="1" ht="16.5" customHeight="1">
      <c r="B1222" s="40"/>
      <c r="C1222" s="210" t="s">
        <v>989</v>
      </c>
      <c r="D1222" s="210" t="s">
        <v>323</v>
      </c>
      <c r="E1222" s="211" t="s">
        <v>990</v>
      </c>
      <c r="F1222" s="212" t="s">
        <v>991</v>
      </c>
      <c r="G1222" s="213" t="s">
        <v>478</v>
      </c>
      <c r="H1222" s="214">
        <v>112.35</v>
      </c>
      <c r="I1222" s="215">
        <v>30</v>
      </c>
      <c r="J1222" s="216">
        <f>ROUND(I1222*H1222,2)</f>
        <v>3370.5</v>
      </c>
      <c r="K1222" s="212" t="s">
        <v>22</v>
      </c>
      <c r="L1222" s="217"/>
      <c r="M1222" s="218" t="s">
        <v>22</v>
      </c>
      <c r="N1222" s="219" t="s">
        <v>51</v>
      </c>
      <c r="P1222" s="174">
        <f>O1222*H1222</f>
        <v>0</v>
      </c>
      <c r="Q1222" s="174">
        <v>1E-3</v>
      </c>
      <c r="R1222" s="174">
        <f>Q1222*H1222</f>
        <v>0.11234999999999999</v>
      </c>
      <c r="S1222" s="174">
        <v>0</v>
      </c>
      <c r="T1222" s="175">
        <f>S1222*H1222</f>
        <v>0</v>
      </c>
      <c r="AR1222" s="24" t="s">
        <v>561</v>
      </c>
      <c r="AT1222" s="24" t="s">
        <v>323</v>
      </c>
      <c r="AU1222" s="24" t="s">
        <v>90</v>
      </c>
      <c r="AY1222" s="24" t="s">
        <v>142</v>
      </c>
      <c r="BE1222" s="176">
        <f>IF(N1222="základní",J1222,0)</f>
        <v>0</v>
      </c>
      <c r="BF1222" s="176">
        <f>IF(N1222="snížená",J1222,0)</f>
        <v>3370.5</v>
      </c>
      <c r="BG1222" s="176">
        <f>IF(N1222="zákl. přenesená",J1222,0)</f>
        <v>0</v>
      </c>
      <c r="BH1222" s="176">
        <f>IF(N1222="sníž. přenesená",J1222,0)</f>
        <v>0</v>
      </c>
      <c r="BI1222" s="176">
        <f>IF(N1222="nulová",J1222,0)</f>
        <v>0</v>
      </c>
      <c r="BJ1222" s="24" t="s">
        <v>90</v>
      </c>
      <c r="BK1222" s="176">
        <f>ROUND(I1222*H1222,2)</f>
        <v>3370.5</v>
      </c>
      <c r="BL1222" s="24" t="s">
        <v>333</v>
      </c>
      <c r="BM1222" s="24" t="s">
        <v>992</v>
      </c>
    </row>
    <row r="1223" spans="2:65" s="13" customFormat="1">
      <c r="B1223" s="189"/>
      <c r="D1223" s="177" t="s">
        <v>192</v>
      </c>
      <c r="F1223" s="191" t="s">
        <v>993</v>
      </c>
      <c r="H1223" s="192">
        <v>112.35</v>
      </c>
      <c r="I1223" s="193"/>
      <c r="L1223" s="189"/>
      <c r="M1223" s="194"/>
      <c r="T1223" s="195"/>
      <c r="AT1223" s="190" t="s">
        <v>192</v>
      </c>
      <c r="AU1223" s="190" t="s">
        <v>90</v>
      </c>
      <c r="AV1223" s="13" t="s">
        <v>90</v>
      </c>
      <c r="AW1223" s="13" t="s">
        <v>6</v>
      </c>
      <c r="AX1223" s="13" t="s">
        <v>24</v>
      </c>
      <c r="AY1223" s="190" t="s">
        <v>142</v>
      </c>
    </row>
    <row r="1224" spans="2:65" s="1" customFormat="1" ht="25.5" customHeight="1">
      <c r="B1224" s="40"/>
      <c r="C1224" s="165" t="s">
        <v>994</v>
      </c>
      <c r="D1224" s="165" t="s">
        <v>145</v>
      </c>
      <c r="E1224" s="166" t="s">
        <v>995</v>
      </c>
      <c r="F1224" s="167" t="s">
        <v>996</v>
      </c>
      <c r="G1224" s="168" t="s">
        <v>187</v>
      </c>
      <c r="H1224" s="169">
        <v>7</v>
      </c>
      <c r="I1224" s="170">
        <v>120</v>
      </c>
      <c r="J1224" s="171">
        <f>ROUND(I1224*H1224,2)</f>
        <v>840</v>
      </c>
      <c r="K1224" s="167" t="s">
        <v>149</v>
      </c>
      <c r="L1224" s="40"/>
      <c r="M1224" s="172" t="s">
        <v>22</v>
      </c>
      <c r="N1224" s="173" t="s">
        <v>51</v>
      </c>
      <c r="P1224" s="174">
        <f>O1224*H1224</f>
        <v>0</v>
      </c>
      <c r="Q1224" s="174">
        <v>6.3000000000000003E-4</v>
      </c>
      <c r="R1224" s="174">
        <f>Q1224*H1224</f>
        <v>4.4099999999999999E-3</v>
      </c>
      <c r="S1224" s="174">
        <v>0</v>
      </c>
      <c r="T1224" s="175">
        <f>S1224*H1224</f>
        <v>0</v>
      </c>
      <c r="AR1224" s="24" t="s">
        <v>333</v>
      </c>
      <c r="AT1224" s="24" t="s">
        <v>145</v>
      </c>
      <c r="AU1224" s="24" t="s">
        <v>90</v>
      </c>
      <c r="AY1224" s="24" t="s">
        <v>142</v>
      </c>
      <c r="BE1224" s="176">
        <f>IF(N1224="základní",J1224,0)</f>
        <v>0</v>
      </c>
      <c r="BF1224" s="176">
        <f>IF(N1224="snížená",J1224,0)</f>
        <v>840</v>
      </c>
      <c r="BG1224" s="176">
        <f>IF(N1224="zákl. přenesená",J1224,0)</f>
        <v>0</v>
      </c>
      <c r="BH1224" s="176">
        <f>IF(N1224="sníž. přenesená",J1224,0)</f>
        <v>0</v>
      </c>
      <c r="BI1224" s="176">
        <f>IF(N1224="nulová",J1224,0)</f>
        <v>0</v>
      </c>
      <c r="BJ1224" s="24" t="s">
        <v>90</v>
      </c>
      <c r="BK1224" s="176">
        <f>ROUND(I1224*H1224,2)</f>
        <v>840</v>
      </c>
      <c r="BL1224" s="24" t="s">
        <v>333</v>
      </c>
      <c r="BM1224" s="24" t="s">
        <v>997</v>
      </c>
    </row>
    <row r="1225" spans="2:65" s="12" customFormat="1">
      <c r="B1225" s="183"/>
      <c r="D1225" s="177" t="s">
        <v>192</v>
      </c>
      <c r="E1225" s="184" t="s">
        <v>22</v>
      </c>
      <c r="F1225" s="185" t="s">
        <v>878</v>
      </c>
      <c r="H1225" s="184" t="s">
        <v>22</v>
      </c>
      <c r="I1225" s="186"/>
      <c r="L1225" s="183"/>
      <c r="M1225" s="187"/>
      <c r="T1225" s="188"/>
      <c r="AT1225" s="184" t="s">
        <v>192</v>
      </c>
      <c r="AU1225" s="184" t="s">
        <v>90</v>
      </c>
      <c r="AV1225" s="12" t="s">
        <v>24</v>
      </c>
      <c r="AW1225" s="12" t="s">
        <v>42</v>
      </c>
      <c r="AX1225" s="12" t="s">
        <v>79</v>
      </c>
      <c r="AY1225" s="184" t="s">
        <v>142</v>
      </c>
    </row>
    <row r="1226" spans="2:65" s="13" customFormat="1">
      <c r="B1226" s="189"/>
      <c r="D1226" s="177" t="s">
        <v>192</v>
      </c>
      <c r="E1226" s="190" t="s">
        <v>22</v>
      </c>
      <c r="F1226" s="191" t="s">
        <v>246</v>
      </c>
      <c r="H1226" s="192">
        <v>7</v>
      </c>
      <c r="I1226" s="193"/>
      <c r="L1226" s="189"/>
      <c r="M1226" s="194"/>
      <c r="T1226" s="195"/>
      <c r="AT1226" s="190" t="s">
        <v>192</v>
      </c>
      <c r="AU1226" s="190" t="s">
        <v>90</v>
      </c>
      <c r="AV1226" s="13" t="s">
        <v>90</v>
      </c>
      <c r="AW1226" s="13" t="s">
        <v>42</v>
      </c>
      <c r="AX1226" s="13" t="s">
        <v>79</v>
      </c>
      <c r="AY1226" s="190" t="s">
        <v>142</v>
      </c>
    </row>
    <row r="1227" spans="2:65" s="14" customFormat="1">
      <c r="B1227" s="196"/>
      <c r="D1227" s="177" t="s">
        <v>192</v>
      </c>
      <c r="E1227" s="197" t="s">
        <v>22</v>
      </c>
      <c r="F1227" s="198" t="s">
        <v>198</v>
      </c>
      <c r="H1227" s="199">
        <v>7</v>
      </c>
      <c r="I1227" s="200"/>
      <c r="L1227" s="196"/>
      <c r="M1227" s="201"/>
      <c r="T1227" s="202"/>
      <c r="AT1227" s="197" t="s">
        <v>192</v>
      </c>
      <c r="AU1227" s="197" t="s">
        <v>90</v>
      </c>
      <c r="AV1227" s="14" t="s">
        <v>104</v>
      </c>
      <c r="AW1227" s="14" t="s">
        <v>42</v>
      </c>
      <c r="AX1227" s="14" t="s">
        <v>24</v>
      </c>
      <c r="AY1227" s="197" t="s">
        <v>142</v>
      </c>
    </row>
    <row r="1228" spans="2:65" s="1" customFormat="1" ht="16.5" customHeight="1">
      <c r="B1228" s="40"/>
      <c r="C1228" s="210" t="s">
        <v>998</v>
      </c>
      <c r="D1228" s="210" t="s">
        <v>323</v>
      </c>
      <c r="E1228" s="211" t="s">
        <v>999</v>
      </c>
      <c r="F1228" s="212" t="s">
        <v>1000</v>
      </c>
      <c r="G1228" s="213" t="s">
        <v>187</v>
      </c>
      <c r="H1228" s="214">
        <v>7</v>
      </c>
      <c r="I1228" s="215">
        <v>30</v>
      </c>
      <c r="J1228" s="216">
        <f>ROUND(I1228*H1228,2)</f>
        <v>210</v>
      </c>
      <c r="K1228" s="212" t="s">
        <v>22</v>
      </c>
      <c r="L1228" s="217"/>
      <c r="M1228" s="218" t="s">
        <v>22</v>
      </c>
      <c r="N1228" s="219" t="s">
        <v>51</v>
      </c>
      <c r="P1228" s="174">
        <f>O1228*H1228</f>
        <v>0</v>
      </c>
      <c r="Q1228" s="174">
        <v>1E-3</v>
      </c>
      <c r="R1228" s="174">
        <f>Q1228*H1228</f>
        <v>7.0000000000000001E-3</v>
      </c>
      <c r="S1228" s="174">
        <v>0</v>
      </c>
      <c r="T1228" s="175">
        <f>S1228*H1228</f>
        <v>0</v>
      </c>
      <c r="AR1228" s="24" t="s">
        <v>561</v>
      </c>
      <c r="AT1228" s="24" t="s">
        <v>323</v>
      </c>
      <c r="AU1228" s="24" t="s">
        <v>90</v>
      </c>
      <c r="AY1228" s="24" t="s">
        <v>142</v>
      </c>
      <c r="BE1228" s="176">
        <f>IF(N1228="základní",J1228,0)</f>
        <v>0</v>
      </c>
      <c r="BF1228" s="176">
        <f>IF(N1228="snížená",J1228,0)</f>
        <v>210</v>
      </c>
      <c r="BG1228" s="176">
        <f>IF(N1228="zákl. přenesená",J1228,0)</f>
        <v>0</v>
      </c>
      <c r="BH1228" s="176">
        <f>IF(N1228="sníž. přenesená",J1228,0)</f>
        <v>0</v>
      </c>
      <c r="BI1228" s="176">
        <f>IF(N1228="nulová",J1228,0)</f>
        <v>0</v>
      </c>
      <c r="BJ1228" s="24" t="s">
        <v>90</v>
      </c>
      <c r="BK1228" s="176">
        <f>ROUND(I1228*H1228,2)</f>
        <v>210</v>
      </c>
      <c r="BL1228" s="24" t="s">
        <v>333</v>
      </c>
      <c r="BM1228" s="24" t="s">
        <v>1001</v>
      </c>
    </row>
    <row r="1229" spans="2:65" s="12" customFormat="1">
      <c r="B1229" s="183"/>
      <c r="D1229" s="177" t="s">
        <v>192</v>
      </c>
      <c r="E1229" s="184" t="s">
        <v>22</v>
      </c>
      <c r="F1229" s="185" t="s">
        <v>878</v>
      </c>
      <c r="H1229" s="184" t="s">
        <v>22</v>
      </c>
      <c r="I1229" s="186"/>
      <c r="L1229" s="183"/>
      <c r="M1229" s="187"/>
      <c r="T1229" s="188"/>
      <c r="AT1229" s="184" t="s">
        <v>192</v>
      </c>
      <c r="AU1229" s="184" t="s">
        <v>90</v>
      </c>
      <c r="AV1229" s="12" t="s">
        <v>24</v>
      </c>
      <c r="AW1229" s="12" t="s">
        <v>42</v>
      </c>
      <c r="AX1229" s="12" t="s">
        <v>79</v>
      </c>
      <c r="AY1229" s="184" t="s">
        <v>142</v>
      </c>
    </row>
    <row r="1230" spans="2:65" s="13" customFormat="1">
      <c r="B1230" s="189"/>
      <c r="D1230" s="177" t="s">
        <v>192</v>
      </c>
      <c r="E1230" s="190" t="s">
        <v>22</v>
      </c>
      <c r="F1230" s="191" t="s">
        <v>246</v>
      </c>
      <c r="H1230" s="192">
        <v>7</v>
      </c>
      <c r="I1230" s="193"/>
      <c r="L1230" s="189"/>
      <c r="M1230" s="194"/>
      <c r="T1230" s="195"/>
      <c r="AT1230" s="190" t="s">
        <v>192</v>
      </c>
      <c r="AU1230" s="190" t="s">
        <v>90</v>
      </c>
      <c r="AV1230" s="13" t="s">
        <v>90</v>
      </c>
      <c r="AW1230" s="13" t="s">
        <v>42</v>
      </c>
      <c r="AX1230" s="13" t="s">
        <v>79</v>
      </c>
      <c r="AY1230" s="190" t="s">
        <v>142</v>
      </c>
    </row>
    <row r="1231" spans="2:65" s="14" customFormat="1">
      <c r="B1231" s="196"/>
      <c r="D1231" s="177" t="s">
        <v>192</v>
      </c>
      <c r="E1231" s="197" t="s">
        <v>22</v>
      </c>
      <c r="F1231" s="198" t="s">
        <v>198</v>
      </c>
      <c r="H1231" s="199">
        <v>7</v>
      </c>
      <c r="I1231" s="200"/>
      <c r="L1231" s="196"/>
      <c r="M1231" s="201"/>
      <c r="T1231" s="202"/>
      <c r="AT1231" s="197" t="s">
        <v>192</v>
      </c>
      <c r="AU1231" s="197" t="s">
        <v>90</v>
      </c>
      <c r="AV1231" s="14" t="s">
        <v>104</v>
      </c>
      <c r="AW1231" s="14" t="s">
        <v>42</v>
      </c>
      <c r="AX1231" s="14" t="s">
        <v>24</v>
      </c>
      <c r="AY1231" s="197" t="s">
        <v>142</v>
      </c>
    </row>
    <row r="1232" spans="2:65" s="1" customFormat="1" ht="38.25" customHeight="1">
      <c r="B1232" s="40"/>
      <c r="C1232" s="165" t="s">
        <v>1002</v>
      </c>
      <c r="D1232" s="165" t="s">
        <v>145</v>
      </c>
      <c r="E1232" s="166" t="s">
        <v>1003</v>
      </c>
      <c r="F1232" s="167" t="s">
        <v>1004</v>
      </c>
      <c r="G1232" s="168" t="s">
        <v>1005</v>
      </c>
      <c r="H1232" s="220">
        <v>1465</v>
      </c>
      <c r="I1232" s="170">
        <v>4</v>
      </c>
      <c r="J1232" s="171">
        <f>ROUND(I1232*H1232,2)</f>
        <v>5860</v>
      </c>
      <c r="K1232" s="167" t="s">
        <v>149</v>
      </c>
      <c r="L1232" s="40"/>
      <c r="M1232" s="172" t="s">
        <v>22</v>
      </c>
      <c r="N1232" s="173" t="s">
        <v>51</v>
      </c>
      <c r="P1232" s="174">
        <f>O1232*H1232</f>
        <v>0</v>
      </c>
      <c r="Q1232" s="174">
        <v>0</v>
      </c>
      <c r="R1232" s="174">
        <f>Q1232*H1232</f>
        <v>0</v>
      </c>
      <c r="S1232" s="174">
        <v>0</v>
      </c>
      <c r="T1232" s="175">
        <f>S1232*H1232</f>
        <v>0</v>
      </c>
      <c r="AR1232" s="24" t="s">
        <v>333</v>
      </c>
      <c r="AT1232" s="24" t="s">
        <v>145</v>
      </c>
      <c r="AU1232" s="24" t="s">
        <v>90</v>
      </c>
      <c r="AY1232" s="24" t="s">
        <v>142</v>
      </c>
      <c r="BE1232" s="176">
        <f>IF(N1232="základní",J1232,0)</f>
        <v>0</v>
      </c>
      <c r="BF1232" s="176">
        <f>IF(N1232="snížená",J1232,0)</f>
        <v>5860</v>
      </c>
      <c r="BG1232" s="176">
        <f>IF(N1232="zákl. přenesená",J1232,0)</f>
        <v>0</v>
      </c>
      <c r="BH1232" s="176">
        <f>IF(N1232="sníž. přenesená",J1232,0)</f>
        <v>0</v>
      </c>
      <c r="BI1232" s="176">
        <f>IF(N1232="nulová",J1232,0)</f>
        <v>0</v>
      </c>
      <c r="BJ1232" s="24" t="s">
        <v>90</v>
      </c>
      <c r="BK1232" s="176">
        <f>ROUND(I1232*H1232,2)</f>
        <v>5860</v>
      </c>
      <c r="BL1232" s="24" t="s">
        <v>333</v>
      </c>
      <c r="BM1232" s="24" t="s">
        <v>1006</v>
      </c>
    </row>
    <row r="1233" spans="2:65" s="1" customFormat="1" ht="85.5">
      <c r="B1233" s="40"/>
      <c r="D1233" s="177" t="s">
        <v>190</v>
      </c>
      <c r="F1233" s="178" t="s">
        <v>1007</v>
      </c>
      <c r="I1233" s="106"/>
      <c r="L1233" s="40"/>
      <c r="M1233" s="182"/>
      <c r="T1233" s="65"/>
      <c r="AT1233" s="24" t="s">
        <v>190</v>
      </c>
      <c r="AU1233" s="24" t="s">
        <v>90</v>
      </c>
    </row>
    <row r="1234" spans="2:65" s="11" customFormat="1" ht="29.9" customHeight="1">
      <c r="B1234" s="153"/>
      <c r="D1234" s="154" t="s">
        <v>78</v>
      </c>
      <c r="E1234" s="163" t="s">
        <v>1008</v>
      </c>
      <c r="F1234" s="163" t="s">
        <v>1009</v>
      </c>
      <c r="I1234" s="156"/>
      <c r="J1234" s="164">
        <f>BK1234</f>
        <v>109930.44</v>
      </c>
      <c r="L1234" s="153"/>
      <c r="M1234" s="158"/>
      <c r="P1234" s="159">
        <f>SUM(P1235:P1312)</f>
        <v>0</v>
      </c>
      <c r="R1234" s="159">
        <f>SUM(R1235:R1312)</f>
        <v>4.9428375400000002</v>
      </c>
      <c r="T1234" s="160">
        <f>SUM(T1235:T1312)</f>
        <v>0.17167499999999999</v>
      </c>
      <c r="AR1234" s="154" t="s">
        <v>90</v>
      </c>
      <c r="AT1234" s="161" t="s">
        <v>78</v>
      </c>
      <c r="AU1234" s="161" t="s">
        <v>24</v>
      </c>
      <c r="AY1234" s="154" t="s">
        <v>142</v>
      </c>
      <c r="BK1234" s="162">
        <f>SUM(BK1235:BK1312)</f>
        <v>109930.44</v>
      </c>
    </row>
    <row r="1235" spans="2:65" s="1" customFormat="1" ht="38.25" customHeight="1">
      <c r="B1235" s="40"/>
      <c r="C1235" s="165" t="s">
        <v>1010</v>
      </c>
      <c r="D1235" s="165" t="s">
        <v>145</v>
      </c>
      <c r="E1235" s="166" t="s">
        <v>1011</v>
      </c>
      <c r="F1235" s="167" t="s">
        <v>1012</v>
      </c>
      <c r="G1235" s="168" t="s">
        <v>229</v>
      </c>
      <c r="H1235" s="169">
        <v>98.1</v>
      </c>
      <c r="I1235" s="170">
        <v>40</v>
      </c>
      <c r="J1235" s="171">
        <f>ROUND(I1235*H1235,2)</f>
        <v>3924</v>
      </c>
      <c r="K1235" s="167" t="s">
        <v>149</v>
      </c>
      <c r="L1235" s="40"/>
      <c r="M1235" s="172" t="s">
        <v>22</v>
      </c>
      <c r="N1235" s="173" t="s">
        <v>51</v>
      </c>
      <c r="P1235" s="174">
        <f>O1235*H1235</f>
        <v>0</v>
      </c>
      <c r="Q1235" s="174">
        <v>0</v>
      </c>
      <c r="R1235" s="174">
        <f>Q1235*H1235</f>
        <v>0</v>
      </c>
      <c r="S1235" s="174">
        <v>1.75E-3</v>
      </c>
      <c r="T1235" s="175">
        <f>S1235*H1235</f>
        <v>0.17167499999999999</v>
      </c>
      <c r="AR1235" s="24" t="s">
        <v>333</v>
      </c>
      <c r="AT1235" s="24" t="s">
        <v>145</v>
      </c>
      <c r="AU1235" s="24" t="s">
        <v>90</v>
      </c>
      <c r="AY1235" s="24" t="s">
        <v>142</v>
      </c>
      <c r="BE1235" s="176">
        <f>IF(N1235="základní",J1235,0)</f>
        <v>0</v>
      </c>
      <c r="BF1235" s="176">
        <f>IF(N1235="snížená",J1235,0)</f>
        <v>3924</v>
      </c>
      <c r="BG1235" s="176">
        <f>IF(N1235="zákl. přenesená",J1235,0)</f>
        <v>0</v>
      </c>
      <c r="BH1235" s="176">
        <f>IF(N1235="sníž. přenesená",J1235,0)</f>
        <v>0</v>
      </c>
      <c r="BI1235" s="176">
        <f>IF(N1235="nulová",J1235,0)</f>
        <v>0</v>
      </c>
      <c r="BJ1235" s="24" t="s">
        <v>90</v>
      </c>
      <c r="BK1235" s="176">
        <f>ROUND(I1235*H1235,2)</f>
        <v>3924</v>
      </c>
      <c r="BL1235" s="24" t="s">
        <v>333</v>
      </c>
      <c r="BM1235" s="24" t="s">
        <v>1013</v>
      </c>
    </row>
    <row r="1236" spans="2:65" s="1" customFormat="1" ht="57">
      <c r="B1236" s="40"/>
      <c r="D1236" s="177" t="s">
        <v>190</v>
      </c>
      <c r="F1236" s="178" t="s">
        <v>1014</v>
      </c>
      <c r="I1236" s="106"/>
      <c r="L1236" s="40"/>
      <c r="M1236" s="182"/>
      <c r="T1236" s="65"/>
      <c r="AT1236" s="24" t="s">
        <v>190</v>
      </c>
      <c r="AU1236" s="24" t="s">
        <v>90</v>
      </c>
    </row>
    <row r="1237" spans="2:65" s="12" customFormat="1">
      <c r="B1237" s="183"/>
      <c r="D1237" s="177" t="s">
        <v>192</v>
      </c>
      <c r="E1237" s="184" t="s">
        <v>22</v>
      </c>
      <c r="F1237" s="185" t="s">
        <v>193</v>
      </c>
      <c r="H1237" s="184" t="s">
        <v>22</v>
      </c>
      <c r="I1237" s="186"/>
      <c r="L1237" s="183"/>
      <c r="M1237" s="187"/>
      <c r="T1237" s="188"/>
      <c r="AT1237" s="184" t="s">
        <v>192</v>
      </c>
      <c r="AU1237" s="184" t="s">
        <v>90</v>
      </c>
      <c r="AV1237" s="12" t="s">
        <v>24</v>
      </c>
      <c r="AW1237" s="12" t="s">
        <v>42</v>
      </c>
      <c r="AX1237" s="12" t="s">
        <v>79</v>
      </c>
      <c r="AY1237" s="184" t="s">
        <v>142</v>
      </c>
    </row>
    <row r="1238" spans="2:65" s="13" customFormat="1">
      <c r="B1238" s="189"/>
      <c r="D1238" s="177" t="s">
        <v>192</v>
      </c>
      <c r="E1238" s="190" t="s">
        <v>22</v>
      </c>
      <c r="F1238" s="191" t="s">
        <v>1015</v>
      </c>
      <c r="H1238" s="192">
        <v>98.1</v>
      </c>
      <c r="I1238" s="193"/>
      <c r="L1238" s="189"/>
      <c r="M1238" s="194"/>
      <c r="T1238" s="195"/>
      <c r="AT1238" s="190" t="s">
        <v>192</v>
      </c>
      <c r="AU1238" s="190" t="s">
        <v>90</v>
      </c>
      <c r="AV1238" s="13" t="s">
        <v>90</v>
      </c>
      <c r="AW1238" s="13" t="s">
        <v>42</v>
      </c>
      <c r="AX1238" s="13" t="s">
        <v>79</v>
      </c>
      <c r="AY1238" s="190" t="s">
        <v>142</v>
      </c>
    </row>
    <row r="1239" spans="2:65" s="14" customFormat="1">
      <c r="B1239" s="196"/>
      <c r="D1239" s="177" t="s">
        <v>192</v>
      </c>
      <c r="E1239" s="197" t="s">
        <v>22</v>
      </c>
      <c r="F1239" s="198" t="s">
        <v>198</v>
      </c>
      <c r="H1239" s="199">
        <v>98.1</v>
      </c>
      <c r="I1239" s="200"/>
      <c r="L1239" s="196"/>
      <c r="M1239" s="201"/>
      <c r="T1239" s="202"/>
      <c r="AT1239" s="197" t="s">
        <v>192</v>
      </c>
      <c r="AU1239" s="197" t="s">
        <v>90</v>
      </c>
      <c r="AV1239" s="14" t="s">
        <v>104</v>
      </c>
      <c r="AW1239" s="14" t="s">
        <v>42</v>
      </c>
      <c r="AX1239" s="14" t="s">
        <v>24</v>
      </c>
      <c r="AY1239" s="197" t="s">
        <v>142</v>
      </c>
    </row>
    <row r="1240" spans="2:65" s="1" customFormat="1" ht="25.5" customHeight="1">
      <c r="B1240" s="40"/>
      <c r="C1240" s="165" t="s">
        <v>1016</v>
      </c>
      <c r="D1240" s="165" t="s">
        <v>145</v>
      </c>
      <c r="E1240" s="166" t="s">
        <v>1017</v>
      </c>
      <c r="F1240" s="167" t="s">
        <v>1018</v>
      </c>
      <c r="G1240" s="168" t="s">
        <v>229</v>
      </c>
      <c r="H1240" s="169">
        <v>61.22</v>
      </c>
      <c r="I1240" s="170">
        <v>50</v>
      </c>
      <c r="J1240" s="171">
        <f>ROUND(I1240*H1240,2)</f>
        <v>3061</v>
      </c>
      <c r="K1240" s="167" t="s">
        <v>149</v>
      </c>
      <c r="L1240" s="40"/>
      <c r="M1240" s="172" t="s">
        <v>22</v>
      </c>
      <c r="N1240" s="173" t="s">
        <v>51</v>
      </c>
      <c r="P1240" s="174">
        <f>O1240*H1240</f>
        <v>0</v>
      </c>
      <c r="Q1240" s="174">
        <v>0</v>
      </c>
      <c r="R1240" s="174">
        <f>Q1240*H1240</f>
        <v>0</v>
      </c>
      <c r="S1240" s="174">
        <v>0</v>
      </c>
      <c r="T1240" s="175">
        <f>S1240*H1240</f>
        <v>0</v>
      </c>
      <c r="AR1240" s="24" t="s">
        <v>333</v>
      </c>
      <c r="AT1240" s="24" t="s">
        <v>145</v>
      </c>
      <c r="AU1240" s="24" t="s">
        <v>90</v>
      </c>
      <c r="AY1240" s="24" t="s">
        <v>142</v>
      </c>
      <c r="BE1240" s="176">
        <f>IF(N1240="základní",J1240,0)</f>
        <v>0</v>
      </c>
      <c r="BF1240" s="176">
        <f>IF(N1240="snížená",J1240,0)</f>
        <v>3061</v>
      </c>
      <c r="BG1240" s="176">
        <f>IF(N1240="zákl. přenesená",J1240,0)</f>
        <v>0</v>
      </c>
      <c r="BH1240" s="176">
        <f>IF(N1240="sníž. přenesená",J1240,0)</f>
        <v>0</v>
      </c>
      <c r="BI1240" s="176">
        <f>IF(N1240="nulová",J1240,0)</f>
        <v>0</v>
      </c>
      <c r="BJ1240" s="24" t="s">
        <v>90</v>
      </c>
      <c r="BK1240" s="176">
        <f>ROUND(I1240*H1240,2)</f>
        <v>3061</v>
      </c>
      <c r="BL1240" s="24" t="s">
        <v>333</v>
      </c>
      <c r="BM1240" s="24" t="s">
        <v>1019</v>
      </c>
    </row>
    <row r="1241" spans="2:65" s="1" customFormat="1" ht="28.5">
      <c r="B1241" s="40"/>
      <c r="D1241" s="177" t="s">
        <v>190</v>
      </c>
      <c r="F1241" s="178" t="s">
        <v>1020</v>
      </c>
      <c r="I1241" s="106"/>
      <c r="L1241" s="40"/>
      <c r="M1241" s="182"/>
      <c r="T1241" s="65"/>
      <c r="AT1241" s="24" t="s">
        <v>190</v>
      </c>
      <c r="AU1241" s="24" t="s">
        <v>90</v>
      </c>
    </row>
    <row r="1242" spans="2:65" s="12" customFormat="1">
      <c r="B1242" s="183"/>
      <c r="D1242" s="177" t="s">
        <v>192</v>
      </c>
      <c r="E1242" s="184" t="s">
        <v>22</v>
      </c>
      <c r="F1242" s="185" t="s">
        <v>193</v>
      </c>
      <c r="H1242" s="184" t="s">
        <v>22</v>
      </c>
      <c r="I1242" s="186"/>
      <c r="L1242" s="183"/>
      <c r="M1242" s="187"/>
      <c r="T1242" s="188"/>
      <c r="AT1242" s="184" t="s">
        <v>192</v>
      </c>
      <c r="AU1242" s="184" t="s">
        <v>90</v>
      </c>
      <c r="AV1242" s="12" t="s">
        <v>24</v>
      </c>
      <c r="AW1242" s="12" t="s">
        <v>42</v>
      </c>
      <c r="AX1242" s="12" t="s">
        <v>79</v>
      </c>
      <c r="AY1242" s="184" t="s">
        <v>142</v>
      </c>
    </row>
    <row r="1243" spans="2:65" s="12" customFormat="1">
      <c r="B1243" s="183"/>
      <c r="D1243" s="177" t="s">
        <v>192</v>
      </c>
      <c r="E1243" s="184" t="s">
        <v>22</v>
      </c>
      <c r="F1243" s="185" t="s">
        <v>541</v>
      </c>
      <c r="H1243" s="184" t="s">
        <v>22</v>
      </c>
      <c r="I1243" s="186"/>
      <c r="L1243" s="183"/>
      <c r="M1243" s="187"/>
      <c r="T1243" s="188"/>
      <c r="AT1243" s="184" t="s">
        <v>192</v>
      </c>
      <c r="AU1243" s="184" t="s">
        <v>90</v>
      </c>
      <c r="AV1243" s="12" t="s">
        <v>24</v>
      </c>
      <c r="AW1243" s="12" t="s">
        <v>42</v>
      </c>
      <c r="AX1243" s="12" t="s">
        <v>79</v>
      </c>
      <c r="AY1243" s="184" t="s">
        <v>142</v>
      </c>
    </row>
    <row r="1244" spans="2:65" s="13" customFormat="1">
      <c r="B1244" s="189"/>
      <c r="D1244" s="177" t="s">
        <v>192</v>
      </c>
      <c r="E1244" s="190" t="s">
        <v>22</v>
      </c>
      <c r="F1244" s="191" t="s">
        <v>542</v>
      </c>
      <c r="H1244" s="192">
        <v>3.39</v>
      </c>
      <c r="I1244" s="193"/>
      <c r="L1244" s="189"/>
      <c r="M1244" s="194"/>
      <c r="T1244" s="195"/>
      <c r="AT1244" s="190" t="s">
        <v>192</v>
      </c>
      <c r="AU1244" s="190" t="s">
        <v>90</v>
      </c>
      <c r="AV1244" s="13" t="s">
        <v>90</v>
      </c>
      <c r="AW1244" s="13" t="s">
        <v>42</v>
      </c>
      <c r="AX1244" s="13" t="s">
        <v>79</v>
      </c>
      <c r="AY1244" s="190" t="s">
        <v>142</v>
      </c>
    </row>
    <row r="1245" spans="2:65" s="13" customFormat="1">
      <c r="B1245" s="189"/>
      <c r="D1245" s="177" t="s">
        <v>192</v>
      </c>
      <c r="E1245" s="190" t="s">
        <v>22</v>
      </c>
      <c r="F1245" s="191" t="s">
        <v>543</v>
      </c>
      <c r="H1245" s="192">
        <v>3.15</v>
      </c>
      <c r="I1245" s="193"/>
      <c r="L1245" s="189"/>
      <c r="M1245" s="194"/>
      <c r="T1245" s="195"/>
      <c r="AT1245" s="190" t="s">
        <v>192</v>
      </c>
      <c r="AU1245" s="190" t="s">
        <v>90</v>
      </c>
      <c r="AV1245" s="13" t="s">
        <v>90</v>
      </c>
      <c r="AW1245" s="13" t="s">
        <v>42</v>
      </c>
      <c r="AX1245" s="13" t="s">
        <v>79</v>
      </c>
      <c r="AY1245" s="190" t="s">
        <v>142</v>
      </c>
    </row>
    <row r="1246" spans="2:65" s="13" customFormat="1">
      <c r="B1246" s="189"/>
      <c r="D1246" s="177" t="s">
        <v>192</v>
      </c>
      <c r="E1246" s="190" t="s">
        <v>22</v>
      </c>
      <c r="F1246" s="191" t="s">
        <v>544</v>
      </c>
      <c r="H1246" s="192">
        <v>3.57</v>
      </c>
      <c r="I1246" s="193"/>
      <c r="L1246" s="189"/>
      <c r="M1246" s="194"/>
      <c r="T1246" s="195"/>
      <c r="AT1246" s="190" t="s">
        <v>192</v>
      </c>
      <c r="AU1246" s="190" t="s">
        <v>90</v>
      </c>
      <c r="AV1246" s="13" t="s">
        <v>90</v>
      </c>
      <c r="AW1246" s="13" t="s">
        <v>42</v>
      </c>
      <c r="AX1246" s="13" t="s">
        <v>79</v>
      </c>
      <c r="AY1246" s="190" t="s">
        <v>142</v>
      </c>
    </row>
    <row r="1247" spans="2:65" s="13" customFormat="1">
      <c r="B1247" s="189"/>
      <c r="D1247" s="177" t="s">
        <v>192</v>
      </c>
      <c r="E1247" s="190" t="s">
        <v>22</v>
      </c>
      <c r="F1247" s="191" t="s">
        <v>545</v>
      </c>
      <c r="H1247" s="192">
        <v>3.55</v>
      </c>
      <c r="I1247" s="193"/>
      <c r="L1247" s="189"/>
      <c r="M1247" s="194"/>
      <c r="T1247" s="195"/>
      <c r="AT1247" s="190" t="s">
        <v>192</v>
      </c>
      <c r="AU1247" s="190" t="s">
        <v>90</v>
      </c>
      <c r="AV1247" s="13" t="s">
        <v>90</v>
      </c>
      <c r="AW1247" s="13" t="s">
        <v>42</v>
      </c>
      <c r="AX1247" s="13" t="s">
        <v>79</v>
      </c>
      <c r="AY1247" s="190" t="s">
        <v>142</v>
      </c>
    </row>
    <row r="1248" spans="2:65" s="13" customFormat="1">
      <c r="B1248" s="189"/>
      <c r="D1248" s="177" t="s">
        <v>192</v>
      </c>
      <c r="E1248" s="190" t="s">
        <v>22</v>
      </c>
      <c r="F1248" s="191" t="s">
        <v>546</v>
      </c>
      <c r="H1248" s="192">
        <v>8.41</v>
      </c>
      <c r="I1248" s="193"/>
      <c r="L1248" s="189"/>
      <c r="M1248" s="194"/>
      <c r="T1248" s="195"/>
      <c r="AT1248" s="190" t="s">
        <v>192</v>
      </c>
      <c r="AU1248" s="190" t="s">
        <v>90</v>
      </c>
      <c r="AV1248" s="13" t="s">
        <v>90</v>
      </c>
      <c r="AW1248" s="13" t="s">
        <v>42</v>
      </c>
      <c r="AX1248" s="13" t="s">
        <v>79</v>
      </c>
      <c r="AY1248" s="190" t="s">
        <v>142</v>
      </c>
    </row>
    <row r="1249" spans="2:65" s="14" customFormat="1">
      <c r="B1249" s="196"/>
      <c r="D1249" s="177" t="s">
        <v>192</v>
      </c>
      <c r="E1249" s="197" t="s">
        <v>22</v>
      </c>
      <c r="F1249" s="198" t="s">
        <v>198</v>
      </c>
      <c r="H1249" s="199">
        <v>22.07</v>
      </c>
      <c r="I1249" s="200"/>
      <c r="L1249" s="196"/>
      <c r="M1249" s="201"/>
      <c r="T1249" s="202"/>
      <c r="AT1249" s="197" t="s">
        <v>192</v>
      </c>
      <c r="AU1249" s="197" t="s">
        <v>90</v>
      </c>
      <c r="AV1249" s="14" t="s">
        <v>104</v>
      </c>
      <c r="AW1249" s="14" t="s">
        <v>42</v>
      </c>
      <c r="AX1249" s="14" t="s">
        <v>79</v>
      </c>
      <c r="AY1249" s="197" t="s">
        <v>142</v>
      </c>
    </row>
    <row r="1250" spans="2:65" s="12" customFormat="1">
      <c r="B1250" s="183"/>
      <c r="D1250" s="177" t="s">
        <v>192</v>
      </c>
      <c r="E1250" s="184" t="s">
        <v>22</v>
      </c>
      <c r="F1250" s="185" t="s">
        <v>547</v>
      </c>
      <c r="H1250" s="184" t="s">
        <v>22</v>
      </c>
      <c r="I1250" s="186"/>
      <c r="L1250" s="183"/>
      <c r="M1250" s="187"/>
      <c r="T1250" s="188"/>
      <c r="AT1250" s="184" t="s">
        <v>192</v>
      </c>
      <c r="AU1250" s="184" t="s">
        <v>90</v>
      </c>
      <c r="AV1250" s="12" t="s">
        <v>24</v>
      </c>
      <c r="AW1250" s="12" t="s">
        <v>42</v>
      </c>
      <c r="AX1250" s="12" t="s">
        <v>79</v>
      </c>
      <c r="AY1250" s="184" t="s">
        <v>142</v>
      </c>
    </row>
    <row r="1251" spans="2:65" s="13" customFormat="1">
      <c r="B1251" s="189"/>
      <c r="D1251" s="177" t="s">
        <v>192</v>
      </c>
      <c r="E1251" s="190" t="s">
        <v>22</v>
      </c>
      <c r="F1251" s="191" t="s">
        <v>548</v>
      </c>
      <c r="H1251" s="192">
        <v>5.49</v>
      </c>
      <c r="I1251" s="193"/>
      <c r="L1251" s="189"/>
      <c r="M1251" s="194"/>
      <c r="T1251" s="195"/>
      <c r="AT1251" s="190" t="s">
        <v>192</v>
      </c>
      <c r="AU1251" s="190" t="s">
        <v>90</v>
      </c>
      <c r="AV1251" s="13" t="s">
        <v>90</v>
      </c>
      <c r="AW1251" s="13" t="s">
        <v>42</v>
      </c>
      <c r="AX1251" s="13" t="s">
        <v>79</v>
      </c>
      <c r="AY1251" s="190" t="s">
        <v>142</v>
      </c>
    </row>
    <row r="1252" spans="2:65" s="13" customFormat="1">
      <c r="B1252" s="189"/>
      <c r="D1252" s="177" t="s">
        <v>192</v>
      </c>
      <c r="E1252" s="190" t="s">
        <v>22</v>
      </c>
      <c r="F1252" s="191" t="s">
        <v>549</v>
      </c>
      <c r="H1252" s="192">
        <v>3.94</v>
      </c>
      <c r="I1252" s="193"/>
      <c r="L1252" s="189"/>
      <c r="M1252" s="194"/>
      <c r="T1252" s="195"/>
      <c r="AT1252" s="190" t="s">
        <v>192</v>
      </c>
      <c r="AU1252" s="190" t="s">
        <v>90</v>
      </c>
      <c r="AV1252" s="13" t="s">
        <v>90</v>
      </c>
      <c r="AW1252" s="13" t="s">
        <v>42</v>
      </c>
      <c r="AX1252" s="13" t="s">
        <v>79</v>
      </c>
      <c r="AY1252" s="190" t="s">
        <v>142</v>
      </c>
    </row>
    <row r="1253" spans="2:65" s="13" customFormat="1">
      <c r="B1253" s="189"/>
      <c r="D1253" s="177" t="s">
        <v>192</v>
      </c>
      <c r="E1253" s="190" t="s">
        <v>22</v>
      </c>
      <c r="F1253" s="191" t="s">
        <v>550</v>
      </c>
      <c r="H1253" s="192">
        <v>4.21</v>
      </c>
      <c r="I1253" s="193"/>
      <c r="L1253" s="189"/>
      <c r="M1253" s="194"/>
      <c r="T1253" s="195"/>
      <c r="AT1253" s="190" t="s">
        <v>192</v>
      </c>
      <c r="AU1253" s="190" t="s">
        <v>90</v>
      </c>
      <c r="AV1253" s="13" t="s">
        <v>90</v>
      </c>
      <c r="AW1253" s="13" t="s">
        <v>42</v>
      </c>
      <c r="AX1253" s="13" t="s">
        <v>79</v>
      </c>
      <c r="AY1253" s="190" t="s">
        <v>142</v>
      </c>
    </row>
    <row r="1254" spans="2:65" s="13" customFormat="1">
      <c r="B1254" s="189"/>
      <c r="D1254" s="177" t="s">
        <v>192</v>
      </c>
      <c r="E1254" s="190" t="s">
        <v>22</v>
      </c>
      <c r="F1254" s="191" t="s">
        <v>551</v>
      </c>
      <c r="H1254" s="192">
        <v>5.67</v>
      </c>
      <c r="I1254" s="193"/>
      <c r="L1254" s="189"/>
      <c r="M1254" s="194"/>
      <c r="T1254" s="195"/>
      <c r="AT1254" s="190" t="s">
        <v>192</v>
      </c>
      <c r="AU1254" s="190" t="s">
        <v>90</v>
      </c>
      <c r="AV1254" s="13" t="s">
        <v>90</v>
      </c>
      <c r="AW1254" s="13" t="s">
        <v>42</v>
      </c>
      <c r="AX1254" s="13" t="s">
        <v>79</v>
      </c>
      <c r="AY1254" s="190" t="s">
        <v>142</v>
      </c>
    </row>
    <row r="1255" spans="2:65" s="13" customFormat="1">
      <c r="B1255" s="189"/>
      <c r="D1255" s="177" t="s">
        <v>192</v>
      </c>
      <c r="E1255" s="190" t="s">
        <v>22</v>
      </c>
      <c r="F1255" s="191" t="s">
        <v>552</v>
      </c>
      <c r="H1255" s="192">
        <v>5.49</v>
      </c>
      <c r="I1255" s="193"/>
      <c r="L1255" s="189"/>
      <c r="M1255" s="194"/>
      <c r="T1255" s="195"/>
      <c r="AT1255" s="190" t="s">
        <v>192</v>
      </c>
      <c r="AU1255" s="190" t="s">
        <v>90</v>
      </c>
      <c r="AV1255" s="13" t="s">
        <v>90</v>
      </c>
      <c r="AW1255" s="13" t="s">
        <v>42</v>
      </c>
      <c r="AX1255" s="13" t="s">
        <v>79</v>
      </c>
      <c r="AY1255" s="190" t="s">
        <v>142</v>
      </c>
    </row>
    <row r="1256" spans="2:65" s="13" customFormat="1">
      <c r="B1256" s="189"/>
      <c r="D1256" s="177" t="s">
        <v>192</v>
      </c>
      <c r="E1256" s="190" t="s">
        <v>22</v>
      </c>
      <c r="F1256" s="191" t="s">
        <v>553</v>
      </c>
      <c r="H1256" s="192">
        <v>4.3</v>
      </c>
      <c r="I1256" s="193"/>
      <c r="L1256" s="189"/>
      <c r="M1256" s="194"/>
      <c r="T1256" s="195"/>
      <c r="AT1256" s="190" t="s">
        <v>192</v>
      </c>
      <c r="AU1256" s="190" t="s">
        <v>90</v>
      </c>
      <c r="AV1256" s="13" t="s">
        <v>90</v>
      </c>
      <c r="AW1256" s="13" t="s">
        <v>42</v>
      </c>
      <c r="AX1256" s="13" t="s">
        <v>79</v>
      </c>
      <c r="AY1256" s="190" t="s">
        <v>142</v>
      </c>
    </row>
    <row r="1257" spans="2:65" s="13" customFormat="1">
      <c r="B1257" s="189"/>
      <c r="D1257" s="177" t="s">
        <v>192</v>
      </c>
      <c r="E1257" s="190" t="s">
        <v>22</v>
      </c>
      <c r="F1257" s="191" t="s">
        <v>554</v>
      </c>
      <c r="H1257" s="192">
        <v>4.45</v>
      </c>
      <c r="I1257" s="193"/>
      <c r="L1257" s="189"/>
      <c r="M1257" s="194"/>
      <c r="T1257" s="195"/>
      <c r="AT1257" s="190" t="s">
        <v>192</v>
      </c>
      <c r="AU1257" s="190" t="s">
        <v>90</v>
      </c>
      <c r="AV1257" s="13" t="s">
        <v>90</v>
      </c>
      <c r="AW1257" s="13" t="s">
        <v>42</v>
      </c>
      <c r="AX1257" s="13" t="s">
        <v>79</v>
      </c>
      <c r="AY1257" s="190" t="s">
        <v>142</v>
      </c>
    </row>
    <row r="1258" spans="2:65" s="13" customFormat="1">
      <c r="B1258" s="189"/>
      <c r="D1258" s="177" t="s">
        <v>192</v>
      </c>
      <c r="E1258" s="190" t="s">
        <v>22</v>
      </c>
      <c r="F1258" s="191" t="s">
        <v>555</v>
      </c>
      <c r="H1258" s="192">
        <v>5.6</v>
      </c>
      <c r="I1258" s="193"/>
      <c r="L1258" s="189"/>
      <c r="M1258" s="194"/>
      <c r="T1258" s="195"/>
      <c r="AT1258" s="190" t="s">
        <v>192</v>
      </c>
      <c r="AU1258" s="190" t="s">
        <v>90</v>
      </c>
      <c r="AV1258" s="13" t="s">
        <v>90</v>
      </c>
      <c r="AW1258" s="13" t="s">
        <v>42</v>
      </c>
      <c r="AX1258" s="13" t="s">
        <v>79</v>
      </c>
      <c r="AY1258" s="190" t="s">
        <v>142</v>
      </c>
    </row>
    <row r="1259" spans="2:65" s="14" customFormat="1">
      <c r="B1259" s="196"/>
      <c r="D1259" s="177" t="s">
        <v>192</v>
      </c>
      <c r="E1259" s="197" t="s">
        <v>22</v>
      </c>
      <c r="F1259" s="198" t="s">
        <v>198</v>
      </c>
      <c r="H1259" s="199">
        <v>39.15</v>
      </c>
      <c r="I1259" s="200"/>
      <c r="L1259" s="196"/>
      <c r="M1259" s="201"/>
      <c r="T1259" s="202"/>
      <c r="AT1259" s="197" t="s">
        <v>192</v>
      </c>
      <c r="AU1259" s="197" t="s">
        <v>90</v>
      </c>
      <c r="AV1259" s="14" t="s">
        <v>104</v>
      </c>
      <c r="AW1259" s="14" t="s">
        <v>42</v>
      </c>
      <c r="AX1259" s="14" t="s">
        <v>79</v>
      </c>
      <c r="AY1259" s="197" t="s">
        <v>142</v>
      </c>
    </row>
    <row r="1260" spans="2:65" s="15" customFormat="1">
      <c r="B1260" s="203"/>
      <c r="D1260" s="177" t="s">
        <v>192</v>
      </c>
      <c r="E1260" s="204" t="s">
        <v>22</v>
      </c>
      <c r="F1260" s="205" t="s">
        <v>202</v>
      </c>
      <c r="H1260" s="206">
        <v>61.22</v>
      </c>
      <c r="I1260" s="207"/>
      <c r="L1260" s="203"/>
      <c r="M1260" s="208"/>
      <c r="T1260" s="209"/>
      <c r="AT1260" s="204" t="s">
        <v>192</v>
      </c>
      <c r="AU1260" s="204" t="s">
        <v>90</v>
      </c>
      <c r="AV1260" s="15" t="s">
        <v>188</v>
      </c>
      <c r="AW1260" s="15" t="s">
        <v>42</v>
      </c>
      <c r="AX1260" s="15" t="s">
        <v>24</v>
      </c>
      <c r="AY1260" s="204" t="s">
        <v>142</v>
      </c>
    </row>
    <row r="1261" spans="2:65" s="1" customFormat="1" ht="38.25" customHeight="1">
      <c r="B1261" s="40"/>
      <c r="C1261" s="210" t="s">
        <v>1021</v>
      </c>
      <c r="D1261" s="210" t="s">
        <v>323</v>
      </c>
      <c r="E1261" s="211" t="s">
        <v>1022</v>
      </c>
      <c r="F1261" s="212" t="s">
        <v>1023</v>
      </c>
      <c r="G1261" s="213" t="s">
        <v>229</v>
      </c>
      <c r="H1261" s="214">
        <v>63.057000000000002</v>
      </c>
      <c r="I1261" s="215">
        <v>190</v>
      </c>
      <c r="J1261" s="216">
        <f>ROUND(I1261*H1261,2)</f>
        <v>11980.83</v>
      </c>
      <c r="K1261" s="212" t="s">
        <v>149</v>
      </c>
      <c r="L1261" s="217"/>
      <c r="M1261" s="218" t="s">
        <v>22</v>
      </c>
      <c r="N1261" s="219" t="s">
        <v>51</v>
      </c>
      <c r="P1261" s="174">
        <f>O1261*H1261</f>
        <v>0</v>
      </c>
      <c r="Q1261" s="174">
        <v>4.4999999999999997E-3</v>
      </c>
      <c r="R1261" s="174">
        <f>Q1261*H1261</f>
        <v>0.28375649999999997</v>
      </c>
      <c r="S1261" s="174">
        <v>0</v>
      </c>
      <c r="T1261" s="175">
        <f>S1261*H1261</f>
        <v>0</v>
      </c>
      <c r="AR1261" s="24" t="s">
        <v>561</v>
      </c>
      <c r="AT1261" s="24" t="s">
        <v>323</v>
      </c>
      <c r="AU1261" s="24" t="s">
        <v>90</v>
      </c>
      <c r="AY1261" s="24" t="s">
        <v>142</v>
      </c>
      <c r="BE1261" s="176">
        <f>IF(N1261="základní",J1261,0)</f>
        <v>0</v>
      </c>
      <c r="BF1261" s="176">
        <f>IF(N1261="snížená",J1261,0)</f>
        <v>11980.83</v>
      </c>
      <c r="BG1261" s="176">
        <f>IF(N1261="zákl. přenesená",J1261,0)</f>
        <v>0</v>
      </c>
      <c r="BH1261" s="176">
        <f>IF(N1261="sníž. přenesená",J1261,0)</f>
        <v>0</v>
      </c>
      <c r="BI1261" s="176">
        <f>IF(N1261="nulová",J1261,0)</f>
        <v>0</v>
      </c>
      <c r="BJ1261" s="24" t="s">
        <v>90</v>
      </c>
      <c r="BK1261" s="176">
        <f>ROUND(I1261*H1261,2)</f>
        <v>11980.83</v>
      </c>
      <c r="BL1261" s="24" t="s">
        <v>333</v>
      </c>
      <c r="BM1261" s="24" t="s">
        <v>1024</v>
      </c>
    </row>
    <row r="1262" spans="2:65" s="1" customFormat="1" ht="95">
      <c r="B1262" s="40"/>
      <c r="D1262" s="177" t="s">
        <v>152</v>
      </c>
      <c r="F1262" s="178" t="s">
        <v>1025</v>
      </c>
      <c r="I1262" s="106"/>
      <c r="L1262" s="40"/>
      <c r="M1262" s="182"/>
      <c r="T1262" s="65"/>
      <c r="AT1262" s="24" t="s">
        <v>152</v>
      </c>
      <c r="AU1262" s="24" t="s">
        <v>90</v>
      </c>
    </row>
    <row r="1263" spans="2:65" s="13" customFormat="1">
      <c r="B1263" s="189"/>
      <c r="D1263" s="177" t="s">
        <v>192</v>
      </c>
      <c r="F1263" s="191" t="s">
        <v>1026</v>
      </c>
      <c r="H1263" s="192">
        <v>63.057000000000002</v>
      </c>
      <c r="I1263" s="193"/>
      <c r="L1263" s="189"/>
      <c r="M1263" s="194"/>
      <c r="T1263" s="195"/>
      <c r="AT1263" s="190" t="s">
        <v>192</v>
      </c>
      <c r="AU1263" s="190" t="s">
        <v>90</v>
      </c>
      <c r="AV1263" s="13" t="s">
        <v>90</v>
      </c>
      <c r="AW1263" s="13" t="s">
        <v>6</v>
      </c>
      <c r="AX1263" s="13" t="s">
        <v>24</v>
      </c>
      <c r="AY1263" s="190" t="s">
        <v>142</v>
      </c>
    </row>
    <row r="1264" spans="2:65" s="1" customFormat="1" ht="25.5" customHeight="1">
      <c r="B1264" s="40"/>
      <c r="C1264" s="165" t="s">
        <v>1027</v>
      </c>
      <c r="D1264" s="165" t="s">
        <v>145</v>
      </c>
      <c r="E1264" s="166" t="s">
        <v>1028</v>
      </c>
      <c r="F1264" s="167" t="s">
        <v>1029</v>
      </c>
      <c r="G1264" s="168" t="s">
        <v>229</v>
      </c>
      <c r="H1264" s="169">
        <v>93.02</v>
      </c>
      <c r="I1264" s="170">
        <v>70</v>
      </c>
      <c r="J1264" s="171">
        <f>ROUND(I1264*H1264,2)</f>
        <v>6511.4</v>
      </c>
      <c r="K1264" s="167" t="s">
        <v>149</v>
      </c>
      <c r="L1264" s="40"/>
      <c r="M1264" s="172" t="s">
        <v>22</v>
      </c>
      <c r="N1264" s="173" t="s">
        <v>51</v>
      </c>
      <c r="P1264" s="174">
        <f>O1264*H1264</f>
        <v>0</v>
      </c>
      <c r="Q1264" s="174">
        <v>0</v>
      </c>
      <c r="R1264" s="174">
        <f>Q1264*H1264</f>
        <v>0</v>
      </c>
      <c r="S1264" s="174">
        <v>0</v>
      </c>
      <c r="T1264" s="175">
        <f>S1264*H1264</f>
        <v>0</v>
      </c>
      <c r="AR1264" s="24" t="s">
        <v>333</v>
      </c>
      <c r="AT1264" s="24" t="s">
        <v>145</v>
      </c>
      <c r="AU1264" s="24" t="s">
        <v>90</v>
      </c>
      <c r="AY1264" s="24" t="s">
        <v>142</v>
      </c>
      <c r="BE1264" s="176">
        <f>IF(N1264="základní",J1264,0)</f>
        <v>0</v>
      </c>
      <c r="BF1264" s="176">
        <f>IF(N1264="snížená",J1264,0)</f>
        <v>6511.4</v>
      </c>
      <c r="BG1264" s="176">
        <f>IF(N1264="zákl. přenesená",J1264,0)</f>
        <v>0</v>
      </c>
      <c r="BH1264" s="176">
        <f>IF(N1264="sníž. přenesená",J1264,0)</f>
        <v>0</v>
      </c>
      <c r="BI1264" s="176">
        <f>IF(N1264="nulová",J1264,0)</f>
        <v>0</v>
      </c>
      <c r="BJ1264" s="24" t="s">
        <v>90</v>
      </c>
      <c r="BK1264" s="176">
        <f>ROUND(I1264*H1264,2)</f>
        <v>6511.4</v>
      </c>
      <c r="BL1264" s="24" t="s">
        <v>333</v>
      </c>
      <c r="BM1264" s="24" t="s">
        <v>1030</v>
      </c>
    </row>
    <row r="1265" spans="2:65" s="1" customFormat="1" ht="28.5">
      <c r="B1265" s="40"/>
      <c r="D1265" s="177" t="s">
        <v>190</v>
      </c>
      <c r="F1265" s="178" t="s">
        <v>1020</v>
      </c>
      <c r="I1265" s="106"/>
      <c r="L1265" s="40"/>
      <c r="M1265" s="182"/>
      <c r="T1265" s="65"/>
      <c r="AT1265" s="24" t="s">
        <v>190</v>
      </c>
      <c r="AU1265" s="24" t="s">
        <v>90</v>
      </c>
    </row>
    <row r="1266" spans="2:65" s="12" customFormat="1">
      <c r="B1266" s="183"/>
      <c r="D1266" s="177" t="s">
        <v>192</v>
      </c>
      <c r="E1266" s="184" t="s">
        <v>22</v>
      </c>
      <c r="F1266" s="185" t="s">
        <v>193</v>
      </c>
      <c r="H1266" s="184" t="s">
        <v>22</v>
      </c>
      <c r="I1266" s="186"/>
      <c r="L1266" s="183"/>
      <c r="M1266" s="187"/>
      <c r="T1266" s="188"/>
      <c r="AT1266" s="184" t="s">
        <v>192</v>
      </c>
      <c r="AU1266" s="184" t="s">
        <v>90</v>
      </c>
      <c r="AV1266" s="12" t="s">
        <v>24</v>
      </c>
      <c r="AW1266" s="12" t="s">
        <v>42</v>
      </c>
      <c r="AX1266" s="12" t="s">
        <v>79</v>
      </c>
      <c r="AY1266" s="184" t="s">
        <v>142</v>
      </c>
    </row>
    <row r="1267" spans="2:65" s="12" customFormat="1" ht="24">
      <c r="B1267" s="183"/>
      <c r="D1267" s="177" t="s">
        <v>192</v>
      </c>
      <c r="E1267" s="184" t="s">
        <v>22</v>
      </c>
      <c r="F1267" s="185" t="s">
        <v>1031</v>
      </c>
      <c r="H1267" s="184" t="s">
        <v>22</v>
      </c>
      <c r="I1267" s="186"/>
      <c r="L1267" s="183"/>
      <c r="M1267" s="187"/>
      <c r="T1267" s="188"/>
      <c r="AT1267" s="184" t="s">
        <v>192</v>
      </c>
      <c r="AU1267" s="184" t="s">
        <v>90</v>
      </c>
      <c r="AV1267" s="12" t="s">
        <v>24</v>
      </c>
      <c r="AW1267" s="12" t="s">
        <v>42</v>
      </c>
      <c r="AX1267" s="12" t="s">
        <v>79</v>
      </c>
      <c r="AY1267" s="184" t="s">
        <v>142</v>
      </c>
    </row>
    <row r="1268" spans="2:65" s="12" customFormat="1">
      <c r="B1268" s="183"/>
      <c r="D1268" s="177" t="s">
        <v>192</v>
      </c>
      <c r="E1268" s="184" t="s">
        <v>22</v>
      </c>
      <c r="F1268" s="185" t="s">
        <v>723</v>
      </c>
      <c r="H1268" s="184" t="s">
        <v>22</v>
      </c>
      <c r="I1268" s="186"/>
      <c r="L1268" s="183"/>
      <c r="M1268" s="187"/>
      <c r="T1268" s="188"/>
      <c r="AT1268" s="184" t="s">
        <v>192</v>
      </c>
      <c r="AU1268" s="184" t="s">
        <v>90</v>
      </c>
      <c r="AV1268" s="12" t="s">
        <v>24</v>
      </c>
      <c r="AW1268" s="12" t="s">
        <v>42</v>
      </c>
      <c r="AX1268" s="12" t="s">
        <v>79</v>
      </c>
      <c r="AY1268" s="184" t="s">
        <v>142</v>
      </c>
    </row>
    <row r="1269" spans="2:65" s="13" customFormat="1">
      <c r="B1269" s="189"/>
      <c r="D1269" s="177" t="s">
        <v>192</v>
      </c>
      <c r="E1269" s="190" t="s">
        <v>22</v>
      </c>
      <c r="F1269" s="191" t="s">
        <v>635</v>
      </c>
      <c r="H1269" s="192">
        <v>16.39</v>
      </c>
      <c r="I1269" s="193"/>
      <c r="L1269" s="189"/>
      <c r="M1269" s="194"/>
      <c r="T1269" s="195"/>
      <c r="AT1269" s="190" t="s">
        <v>192</v>
      </c>
      <c r="AU1269" s="190" t="s">
        <v>90</v>
      </c>
      <c r="AV1269" s="13" t="s">
        <v>90</v>
      </c>
      <c r="AW1269" s="13" t="s">
        <v>42</v>
      </c>
      <c r="AX1269" s="13" t="s">
        <v>79</v>
      </c>
      <c r="AY1269" s="190" t="s">
        <v>142</v>
      </c>
    </row>
    <row r="1270" spans="2:65" s="13" customFormat="1">
      <c r="B1270" s="189"/>
      <c r="D1270" s="177" t="s">
        <v>192</v>
      </c>
      <c r="E1270" s="190" t="s">
        <v>22</v>
      </c>
      <c r="F1270" s="191" t="s">
        <v>636</v>
      </c>
      <c r="H1270" s="192">
        <v>13.61</v>
      </c>
      <c r="I1270" s="193"/>
      <c r="L1270" s="189"/>
      <c r="M1270" s="194"/>
      <c r="T1270" s="195"/>
      <c r="AT1270" s="190" t="s">
        <v>192</v>
      </c>
      <c r="AU1270" s="190" t="s">
        <v>90</v>
      </c>
      <c r="AV1270" s="13" t="s">
        <v>90</v>
      </c>
      <c r="AW1270" s="13" t="s">
        <v>42</v>
      </c>
      <c r="AX1270" s="13" t="s">
        <v>79</v>
      </c>
      <c r="AY1270" s="190" t="s">
        <v>142</v>
      </c>
    </row>
    <row r="1271" spans="2:65" s="13" customFormat="1">
      <c r="B1271" s="189"/>
      <c r="D1271" s="177" t="s">
        <v>192</v>
      </c>
      <c r="E1271" s="190" t="s">
        <v>22</v>
      </c>
      <c r="F1271" s="191" t="s">
        <v>637</v>
      </c>
      <c r="H1271" s="192">
        <v>16.37</v>
      </c>
      <c r="I1271" s="193"/>
      <c r="L1271" s="189"/>
      <c r="M1271" s="194"/>
      <c r="T1271" s="195"/>
      <c r="AT1271" s="190" t="s">
        <v>192</v>
      </c>
      <c r="AU1271" s="190" t="s">
        <v>90</v>
      </c>
      <c r="AV1271" s="13" t="s">
        <v>90</v>
      </c>
      <c r="AW1271" s="13" t="s">
        <v>42</v>
      </c>
      <c r="AX1271" s="13" t="s">
        <v>79</v>
      </c>
      <c r="AY1271" s="190" t="s">
        <v>142</v>
      </c>
    </row>
    <row r="1272" spans="2:65" s="13" customFormat="1">
      <c r="B1272" s="189"/>
      <c r="D1272" s="177" t="s">
        <v>192</v>
      </c>
      <c r="E1272" s="190" t="s">
        <v>22</v>
      </c>
      <c r="F1272" s="191" t="s">
        <v>646</v>
      </c>
      <c r="H1272" s="192">
        <v>16.5</v>
      </c>
      <c r="I1272" s="193"/>
      <c r="L1272" s="189"/>
      <c r="M1272" s="194"/>
      <c r="T1272" s="195"/>
      <c r="AT1272" s="190" t="s">
        <v>192</v>
      </c>
      <c r="AU1272" s="190" t="s">
        <v>90</v>
      </c>
      <c r="AV1272" s="13" t="s">
        <v>90</v>
      </c>
      <c r="AW1272" s="13" t="s">
        <v>42</v>
      </c>
      <c r="AX1272" s="13" t="s">
        <v>79</v>
      </c>
      <c r="AY1272" s="190" t="s">
        <v>142</v>
      </c>
    </row>
    <row r="1273" spans="2:65" s="13" customFormat="1">
      <c r="B1273" s="189"/>
      <c r="D1273" s="177" t="s">
        <v>192</v>
      </c>
      <c r="E1273" s="190" t="s">
        <v>22</v>
      </c>
      <c r="F1273" s="191" t="s">
        <v>647</v>
      </c>
      <c r="H1273" s="192">
        <v>13.72</v>
      </c>
      <c r="I1273" s="193"/>
      <c r="L1273" s="189"/>
      <c r="M1273" s="194"/>
      <c r="T1273" s="195"/>
      <c r="AT1273" s="190" t="s">
        <v>192</v>
      </c>
      <c r="AU1273" s="190" t="s">
        <v>90</v>
      </c>
      <c r="AV1273" s="13" t="s">
        <v>90</v>
      </c>
      <c r="AW1273" s="13" t="s">
        <v>42</v>
      </c>
      <c r="AX1273" s="13" t="s">
        <v>79</v>
      </c>
      <c r="AY1273" s="190" t="s">
        <v>142</v>
      </c>
    </row>
    <row r="1274" spans="2:65" s="13" customFormat="1">
      <c r="B1274" s="189"/>
      <c r="D1274" s="177" t="s">
        <v>192</v>
      </c>
      <c r="E1274" s="190" t="s">
        <v>22</v>
      </c>
      <c r="F1274" s="191" t="s">
        <v>648</v>
      </c>
      <c r="H1274" s="192">
        <v>16.43</v>
      </c>
      <c r="I1274" s="193"/>
      <c r="L1274" s="189"/>
      <c r="M1274" s="194"/>
      <c r="T1274" s="195"/>
      <c r="AT1274" s="190" t="s">
        <v>192</v>
      </c>
      <c r="AU1274" s="190" t="s">
        <v>90</v>
      </c>
      <c r="AV1274" s="13" t="s">
        <v>90</v>
      </c>
      <c r="AW1274" s="13" t="s">
        <v>42</v>
      </c>
      <c r="AX1274" s="13" t="s">
        <v>79</v>
      </c>
      <c r="AY1274" s="190" t="s">
        <v>142</v>
      </c>
    </row>
    <row r="1275" spans="2:65" s="14" customFormat="1">
      <c r="B1275" s="196"/>
      <c r="D1275" s="177" t="s">
        <v>192</v>
      </c>
      <c r="E1275" s="197" t="s">
        <v>22</v>
      </c>
      <c r="F1275" s="198" t="s">
        <v>198</v>
      </c>
      <c r="H1275" s="199">
        <v>93.02</v>
      </c>
      <c r="I1275" s="200"/>
      <c r="L1275" s="196"/>
      <c r="M1275" s="201"/>
      <c r="T1275" s="202"/>
      <c r="AT1275" s="197" t="s">
        <v>192</v>
      </c>
      <c r="AU1275" s="197" t="s">
        <v>90</v>
      </c>
      <c r="AV1275" s="14" t="s">
        <v>104</v>
      </c>
      <c r="AW1275" s="14" t="s">
        <v>42</v>
      </c>
      <c r="AX1275" s="14" t="s">
        <v>79</v>
      </c>
      <c r="AY1275" s="197" t="s">
        <v>142</v>
      </c>
    </row>
    <row r="1276" spans="2:65" s="15" customFormat="1">
      <c r="B1276" s="203"/>
      <c r="D1276" s="177" t="s">
        <v>192</v>
      </c>
      <c r="E1276" s="204" t="s">
        <v>22</v>
      </c>
      <c r="F1276" s="205" t="s">
        <v>202</v>
      </c>
      <c r="H1276" s="206">
        <v>93.02</v>
      </c>
      <c r="I1276" s="207"/>
      <c r="L1276" s="203"/>
      <c r="M1276" s="208"/>
      <c r="T1276" s="209"/>
      <c r="AT1276" s="204" t="s">
        <v>192</v>
      </c>
      <c r="AU1276" s="204" t="s">
        <v>90</v>
      </c>
      <c r="AV1276" s="15" t="s">
        <v>188</v>
      </c>
      <c r="AW1276" s="15" t="s">
        <v>42</v>
      </c>
      <c r="AX1276" s="15" t="s">
        <v>24</v>
      </c>
      <c r="AY1276" s="204" t="s">
        <v>142</v>
      </c>
    </row>
    <row r="1277" spans="2:65" s="1" customFormat="1" ht="25.5" customHeight="1">
      <c r="B1277" s="40"/>
      <c r="C1277" s="210" t="s">
        <v>1032</v>
      </c>
      <c r="D1277" s="210" t="s">
        <v>323</v>
      </c>
      <c r="E1277" s="211" t="s">
        <v>1033</v>
      </c>
      <c r="F1277" s="212" t="s">
        <v>1034</v>
      </c>
      <c r="G1277" s="213" t="s">
        <v>205</v>
      </c>
      <c r="H1277" s="214">
        <v>9.3019999999999996</v>
      </c>
      <c r="I1277" s="215">
        <v>8600</v>
      </c>
      <c r="J1277" s="216">
        <f>ROUND(I1277*H1277,2)</f>
        <v>79997.2</v>
      </c>
      <c r="K1277" s="212" t="s">
        <v>149</v>
      </c>
      <c r="L1277" s="217"/>
      <c r="M1277" s="218" t="s">
        <v>22</v>
      </c>
      <c r="N1277" s="219" t="s">
        <v>51</v>
      </c>
      <c r="P1277" s="174">
        <f>O1277*H1277</f>
        <v>0</v>
      </c>
      <c r="Q1277" s="174">
        <v>0.5</v>
      </c>
      <c r="R1277" s="174">
        <f>Q1277*H1277</f>
        <v>4.6509999999999998</v>
      </c>
      <c r="S1277" s="174">
        <v>0</v>
      </c>
      <c r="T1277" s="175">
        <f>S1277*H1277</f>
        <v>0</v>
      </c>
      <c r="AR1277" s="24" t="s">
        <v>561</v>
      </c>
      <c r="AT1277" s="24" t="s">
        <v>323</v>
      </c>
      <c r="AU1277" s="24" t="s">
        <v>90</v>
      </c>
      <c r="AY1277" s="24" t="s">
        <v>142</v>
      </c>
      <c r="BE1277" s="176">
        <f>IF(N1277="základní",J1277,0)</f>
        <v>0</v>
      </c>
      <c r="BF1277" s="176">
        <f>IF(N1277="snížená",J1277,0)</f>
        <v>79997.2</v>
      </c>
      <c r="BG1277" s="176">
        <f>IF(N1277="zákl. přenesená",J1277,0)</f>
        <v>0</v>
      </c>
      <c r="BH1277" s="176">
        <f>IF(N1277="sníž. přenesená",J1277,0)</f>
        <v>0</v>
      </c>
      <c r="BI1277" s="176">
        <f>IF(N1277="nulová",J1277,0)</f>
        <v>0</v>
      </c>
      <c r="BJ1277" s="24" t="s">
        <v>90</v>
      </c>
      <c r="BK1277" s="176">
        <f>ROUND(I1277*H1277,2)</f>
        <v>79997.2</v>
      </c>
      <c r="BL1277" s="24" t="s">
        <v>333</v>
      </c>
      <c r="BM1277" s="24" t="s">
        <v>1035</v>
      </c>
    </row>
    <row r="1278" spans="2:65" s="12" customFormat="1">
      <c r="B1278" s="183"/>
      <c r="D1278" s="177" t="s">
        <v>192</v>
      </c>
      <c r="E1278" s="184" t="s">
        <v>22</v>
      </c>
      <c r="F1278" s="185" t="s">
        <v>193</v>
      </c>
      <c r="H1278" s="184" t="s">
        <v>22</v>
      </c>
      <c r="I1278" s="186"/>
      <c r="L1278" s="183"/>
      <c r="M1278" s="187"/>
      <c r="T1278" s="188"/>
      <c r="AT1278" s="184" t="s">
        <v>192</v>
      </c>
      <c r="AU1278" s="184" t="s">
        <v>90</v>
      </c>
      <c r="AV1278" s="12" t="s">
        <v>24</v>
      </c>
      <c r="AW1278" s="12" t="s">
        <v>42</v>
      </c>
      <c r="AX1278" s="12" t="s">
        <v>79</v>
      </c>
      <c r="AY1278" s="184" t="s">
        <v>142</v>
      </c>
    </row>
    <row r="1279" spans="2:65" s="12" customFormat="1" ht="24">
      <c r="B1279" s="183"/>
      <c r="D1279" s="177" t="s">
        <v>192</v>
      </c>
      <c r="E1279" s="184" t="s">
        <v>22</v>
      </c>
      <c r="F1279" s="185" t="s">
        <v>1031</v>
      </c>
      <c r="H1279" s="184" t="s">
        <v>22</v>
      </c>
      <c r="I1279" s="186"/>
      <c r="L1279" s="183"/>
      <c r="M1279" s="187"/>
      <c r="T1279" s="188"/>
      <c r="AT1279" s="184" t="s">
        <v>192</v>
      </c>
      <c r="AU1279" s="184" t="s">
        <v>90</v>
      </c>
      <c r="AV1279" s="12" t="s">
        <v>24</v>
      </c>
      <c r="AW1279" s="12" t="s">
        <v>42</v>
      </c>
      <c r="AX1279" s="12" t="s">
        <v>79</v>
      </c>
      <c r="AY1279" s="184" t="s">
        <v>142</v>
      </c>
    </row>
    <row r="1280" spans="2:65" s="12" customFormat="1">
      <c r="B1280" s="183"/>
      <c r="D1280" s="177" t="s">
        <v>192</v>
      </c>
      <c r="E1280" s="184" t="s">
        <v>22</v>
      </c>
      <c r="F1280" s="185" t="s">
        <v>723</v>
      </c>
      <c r="H1280" s="184" t="s">
        <v>22</v>
      </c>
      <c r="I1280" s="186"/>
      <c r="L1280" s="183"/>
      <c r="M1280" s="187"/>
      <c r="T1280" s="188"/>
      <c r="AT1280" s="184" t="s">
        <v>192</v>
      </c>
      <c r="AU1280" s="184" t="s">
        <v>90</v>
      </c>
      <c r="AV1280" s="12" t="s">
        <v>24</v>
      </c>
      <c r="AW1280" s="12" t="s">
        <v>42</v>
      </c>
      <c r="AX1280" s="12" t="s">
        <v>79</v>
      </c>
      <c r="AY1280" s="184" t="s">
        <v>142</v>
      </c>
    </row>
    <row r="1281" spans="2:65" s="13" customFormat="1">
      <c r="B1281" s="189"/>
      <c r="D1281" s="177" t="s">
        <v>192</v>
      </c>
      <c r="E1281" s="190" t="s">
        <v>22</v>
      </c>
      <c r="F1281" s="191" t="s">
        <v>1036</v>
      </c>
      <c r="H1281" s="192">
        <v>1.639</v>
      </c>
      <c r="I1281" s="193"/>
      <c r="L1281" s="189"/>
      <c r="M1281" s="194"/>
      <c r="T1281" s="195"/>
      <c r="AT1281" s="190" t="s">
        <v>192</v>
      </c>
      <c r="AU1281" s="190" t="s">
        <v>90</v>
      </c>
      <c r="AV1281" s="13" t="s">
        <v>90</v>
      </c>
      <c r="AW1281" s="13" t="s">
        <v>42</v>
      </c>
      <c r="AX1281" s="13" t="s">
        <v>79</v>
      </c>
      <c r="AY1281" s="190" t="s">
        <v>142</v>
      </c>
    </row>
    <row r="1282" spans="2:65" s="13" customFormat="1">
      <c r="B1282" s="189"/>
      <c r="D1282" s="177" t="s">
        <v>192</v>
      </c>
      <c r="E1282" s="190" t="s">
        <v>22</v>
      </c>
      <c r="F1282" s="191" t="s">
        <v>1037</v>
      </c>
      <c r="H1282" s="192">
        <v>1.361</v>
      </c>
      <c r="I1282" s="193"/>
      <c r="L1282" s="189"/>
      <c r="M1282" s="194"/>
      <c r="T1282" s="195"/>
      <c r="AT1282" s="190" t="s">
        <v>192</v>
      </c>
      <c r="AU1282" s="190" t="s">
        <v>90</v>
      </c>
      <c r="AV1282" s="13" t="s">
        <v>90</v>
      </c>
      <c r="AW1282" s="13" t="s">
        <v>42</v>
      </c>
      <c r="AX1282" s="13" t="s">
        <v>79</v>
      </c>
      <c r="AY1282" s="190" t="s">
        <v>142</v>
      </c>
    </row>
    <row r="1283" spans="2:65" s="13" customFormat="1">
      <c r="B1283" s="189"/>
      <c r="D1283" s="177" t="s">
        <v>192</v>
      </c>
      <c r="E1283" s="190" t="s">
        <v>22</v>
      </c>
      <c r="F1283" s="191" t="s">
        <v>1038</v>
      </c>
      <c r="H1283" s="192">
        <v>1.637</v>
      </c>
      <c r="I1283" s="193"/>
      <c r="L1283" s="189"/>
      <c r="M1283" s="194"/>
      <c r="T1283" s="195"/>
      <c r="AT1283" s="190" t="s">
        <v>192</v>
      </c>
      <c r="AU1283" s="190" t="s">
        <v>90</v>
      </c>
      <c r="AV1283" s="13" t="s">
        <v>90</v>
      </c>
      <c r="AW1283" s="13" t="s">
        <v>42</v>
      </c>
      <c r="AX1283" s="13" t="s">
        <v>79</v>
      </c>
      <c r="AY1283" s="190" t="s">
        <v>142</v>
      </c>
    </row>
    <row r="1284" spans="2:65" s="13" customFormat="1">
      <c r="B1284" s="189"/>
      <c r="D1284" s="177" t="s">
        <v>192</v>
      </c>
      <c r="E1284" s="190" t="s">
        <v>22</v>
      </c>
      <c r="F1284" s="191" t="s">
        <v>1039</v>
      </c>
      <c r="H1284" s="192">
        <v>1.65</v>
      </c>
      <c r="I1284" s="193"/>
      <c r="L1284" s="189"/>
      <c r="M1284" s="194"/>
      <c r="T1284" s="195"/>
      <c r="AT1284" s="190" t="s">
        <v>192</v>
      </c>
      <c r="AU1284" s="190" t="s">
        <v>90</v>
      </c>
      <c r="AV1284" s="13" t="s">
        <v>90</v>
      </c>
      <c r="AW1284" s="13" t="s">
        <v>42</v>
      </c>
      <c r="AX1284" s="13" t="s">
        <v>79</v>
      </c>
      <c r="AY1284" s="190" t="s">
        <v>142</v>
      </c>
    </row>
    <row r="1285" spans="2:65" s="13" customFormat="1">
      <c r="B1285" s="189"/>
      <c r="D1285" s="177" t="s">
        <v>192</v>
      </c>
      <c r="E1285" s="190" t="s">
        <v>22</v>
      </c>
      <c r="F1285" s="191" t="s">
        <v>1040</v>
      </c>
      <c r="H1285" s="192">
        <v>1.3720000000000001</v>
      </c>
      <c r="I1285" s="193"/>
      <c r="L1285" s="189"/>
      <c r="M1285" s="194"/>
      <c r="T1285" s="195"/>
      <c r="AT1285" s="190" t="s">
        <v>192</v>
      </c>
      <c r="AU1285" s="190" t="s">
        <v>90</v>
      </c>
      <c r="AV1285" s="13" t="s">
        <v>90</v>
      </c>
      <c r="AW1285" s="13" t="s">
        <v>42</v>
      </c>
      <c r="AX1285" s="13" t="s">
        <v>79</v>
      </c>
      <c r="AY1285" s="190" t="s">
        <v>142</v>
      </c>
    </row>
    <row r="1286" spans="2:65" s="13" customFormat="1">
      <c r="B1286" s="189"/>
      <c r="D1286" s="177" t="s">
        <v>192</v>
      </c>
      <c r="E1286" s="190" t="s">
        <v>22</v>
      </c>
      <c r="F1286" s="191" t="s">
        <v>1041</v>
      </c>
      <c r="H1286" s="192">
        <v>1.643</v>
      </c>
      <c r="I1286" s="193"/>
      <c r="L1286" s="189"/>
      <c r="M1286" s="194"/>
      <c r="T1286" s="195"/>
      <c r="AT1286" s="190" t="s">
        <v>192</v>
      </c>
      <c r="AU1286" s="190" t="s">
        <v>90</v>
      </c>
      <c r="AV1286" s="13" t="s">
        <v>90</v>
      </c>
      <c r="AW1286" s="13" t="s">
        <v>42</v>
      </c>
      <c r="AX1286" s="13" t="s">
        <v>79</v>
      </c>
      <c r="AY1286" s="190" t="s">
        <v>142</v>
      </c>
    </row>
    <row r="1287" spans="2:65" s="14" customFormat="1">
      <c r="B1287" s="196"/>
      <c r="D1287" s="177" t="s">
        <v>192</v>
      </c>
      <c r="E1287" s="197" t="s">
        <v>22</v>
      </c>
      <c r="F1287" s="198" t="s">
        <v>198</v>
      </c>
      <c r="H1287" s="199">
        <v>9.3019999999999996</v>
      </c>
      <c r="I1287" s="200"/>
      <c r="L1287" s="196"/>
      <c r="M1287" s="201"/>
      <c r="T1287" s="202"/>
      <c r="AT1287" s="197" t="s">
        <v>192</v>
      </c>
      <c r="AU1287" s="197" t="s">
        <v>90</v>
      </c>
      <c r="AV1287" s="14" t="s">
        <v>104</v>
      </c>
      <c r="AW1287" s="14" t="s">
        <v>42</v>
      </c>
      <c r="AX1287" s="14" t="s">
        <v>79</v>
      </c>
      <c r="AY1287" s="197" t="s">
        <v>142</v>
      </c>
    </row>
    <row r="1288" spans="2:65" s="15" customFormat="1">
      <c r="B1288" s="203"/>
      <c r="D1288" s="177" t="s">
        <v>192</v>
      </c>
      <c r="E1288" s="204" t="s">
        <v>22</v>
      </c>
      <c r="F1288" s="205" t="s">
        <v>202</v>
      </c>
      <c r="H1288" s="206">
        <v>9.3019999999999996</v>
      </c>
      <c r="I1288" s="207"/>
      <c r="L1288" s="203"/>
      <c r="M1288" s="208"/>
      <c r="T1288" s="209"/>
      <c r="AT1288" s="204" t="s">
        <v>192</v>
      </c>
      <c r="AU1288" s="204" t="s">
        <v>90</v>
      </c>
      <c r="AV1288" s="15" t="s">
        <v>188</v>
      </c>
      <c r="AW1288" s="15" t="s">
        <v>42</v>
      </c>
      <c r="AX1288" s="15" t="s">
        <v>24</v>
      </c>
      <c r="AY1288" s="204" t="s">
        <v>142</v>
      </c>
    </row>
    <row r="1289" spans="2:65" s="1" customFormat="1" ht="25.5" customHeight="1">
      <c r="B1289" s="40"/>
      <c r="C1289" s="165" t="s">
        <v>1042</v>
      </c>
      <c r="D1289" s="165" t="s">
        <v>145</v>
      </c>
      <c r="E1289" s="166" t="s">
        <v>1043</v>
      </c>
      <c r="F1289" s="167" t="s">
        <v>1044</v>
      </c>
      <c r="G1289" s="168" t="s">
        <v>229</v>
      </c>
      <c r="H1289" s="169">
        <v>61.22</v>
      </c>
      <c r="I1289" s="170">
        <v>15</v>
      </c>
      <c r="J1289" s="171">
        <f>ROUND(I1289*H1289,2)</f>
        <v>918.3</v>
      </c>
      <c r="K1289" s="167" t="s">
        <v>149</v>
      </c>
      <c r="L1289" s="40"/>
      <c r="M1289" s="172" t="s">
        <v>22</v>
      </c>
      <c r="N1289" s="173" t="s">
        <v>51</v>
      </c>
      <c r="P1289" s="174">
        <f>O1289*H1289</f>
        <v>0</v>
      </c>
      <c r="Q1289" s="174">
        <v>0</v>
      </c>
      <c r="R1289" s="174">
        <f>Q1289*H1289</f>
        <v>0</v>
      </c>
      <c r="S1289" s="174">
        <v>0</v>
      </c>
      <c r="T1289" s="175">
        <f>S1289*H1289</f>
        <v>0</v>
      </c>
      <c r="AR1289" s="24" t="s">
        <v>333</v>
      </c>
      <c r="AT1289" s="24" t="s">
        <v>145</v>
      </c>
      <c r="AU1289" s="24" t="s">
        <v>90</v>
      </c>
      <c r="AY1289" s="24" t="s">
        <v>142</v>
      </c>
      <c r="BE1289" s="176">
        <f>IF(N1289="základní",J1289,0)</f>
        <v>0</v>
      </c>
      <c r="BF1289" s="176">
        <f>IF(N1289="snížená",J1289,0)</f>
        <v>918.3</v>
      </c>
      <c r="BG1289" s="176">
        <f>IF(N1289="zákl. přenesená",J1289,0)</f>
        <v>0</v>
      </c>
      <c r="BH1289" s="176">
        <f>IF(N1289="sníž. přenesená",J1289,0)</f>
        <v>0</v>
      </c>
      <c r="BI1289" s="176">
        <f>IF(N1289="nulová",J1289,0)</f>
        <v>0</v>
      </c>
      <c r="BJ1289" s="24" t="s">
        <v>90</v>
      </c>
      <c r="BK1289" s="176">
        <f>ROUND(I1289*H1289,2)</f>
        <v>918.3</v>
      </c>
      <c r="BL1289" s="24" t="s">
        <v>333</v>
      </c>
      <c r="BM1289" s="24" t="s">
        <v>1045</v>
      </c>
    </row>
    <row r="1290" spans="2:65" s="12" customFormat="1">
      <c r="B1290" s="183"/>
      <c r="D1290" s="177" t="s">
        <v>192</v>
      </c>
      <c r="E1290" s="184" t="s">
        <v>22</v>
      </c>
      <c r="F1290" s="185" t="s">
        <v>193</v>
      </c>
      <c r="H1290" s="184" t="s">
        <v>22</v>
      </c>
      <c r="I1290" s="186"/>
      <c r="L1290" s="183"/>
      <c r="M1290" s="187"/>
      <c r="T1290" s="188"/>
      <c r="AT1290" s="184" t="s">
        <v>192</v>
      </c>
      <c r="AU1290" s="184" t="s">
        <v>90</v>
      </c>
      <c r="AV1290" s="12" t="s">
        <v>24</v>
      </c>
      <c r="AW1290" s="12" t="s">
        <v>42</v>
      </c>
      <c r="AX1290" s="12" t="s">
        <v>79</v>
      </c>
      <c r="AY1290" s="184" t="s">
        <v>142</v>
      </c>
    </row>
    <row r="1291" spans="2:65" s="12" customFormat="1">
      <c r="B1291" s="183"/>
      <c r="D1291" s="177" t="s">
        <v>192</v>
      </c>
      <c r="E1291" s="184" t="s">
        <v>22</v>
      </c>
      <c r="F1291" s="185" t="s">
        <v>541</v>
      </c>
      <c r="H1291" s="184" t="s">
        <v>22</v>
      </c>
      <c r="I1291" s="186"/>
      <c r="L1291" s="183"/>
      <c r="M1291" s="187"/>
      <c r="T1291" s="188"/>
      <c r="AT1291" s="184" t="s">
        <v>192</v>
      </c>
      <c r="AU1291" s="184" t="s">
        <v>90</v>
      </c>
      <c r="AV1291" s="12" t="s">
        <v>24</v>
      </c>
      <c r="AW1291" s="12" t="s">
        <v>42</v>
      </c>
      <c r="AX1291" s="12" t="s">
        <v>79</v>
      </c>
      <c r="AY1291" s="184" t="s">
        <v>142</v>
      </c>
    </row>
    <row r="1292" spans="2:65" s="13" customFormat="1">
      <c r="B1292" s="189"/>
      <c r="D1292" s="177" t="s">
        <v>192</v>
      </c>
      <c r="E1292" s="190" t="s">
        <v>22</v>
      </c>
      <c r="F1292" s="191" t="s">
        <v>542</v>
      </c>
      <c r="H1292" s="192">
        <v>3.39</v>
      </c>
      <c r="I1292" s="193"/>
      <c r="L1292" s="189"/>
      <c r="M1292" s="194"/>
      <c r="T1292" s="195"/>
      <c r="AT1292" s="190" t="s">
        <v>192</v>
      </c>
      <c r="AU1292" s="190" t="s">
        <v>90</v>
      </c>
      <c r="AV1292" s="13" t="s">
        <v>90</v>
      </c>
      <c r="AW1292" s="13" t="s">
        <v>42</v>
      </c>
      <c r="AX1292" s="13" t="s">
        <v>79</v>
      </c>
      <c r="AY1292" s="190" t="s">
        <v>142</v>
      </c>
    </row>
    <row r="1293" spans="2:65" s="13" customFormat="1">
      <c r="B1293" s="189"/>
      <c r="D1293" s="177" t="s">
        <v>192</v>
      </c>
      <c r="E1293" s="190" t="s">
        <v>22</v>
      </c>
      <c r="F1293" s="191" t="s">
        <v>543</v>
      </c>
      <c r="H1293" s="192">
        <v>3.15</v>
      </c>
      <c r="I1293" s="193"/>
      <c r="L1293" s="189"/>
      <c r="M1293" s="194"/>
      <c r="T1293" s="195"/>
      <c r="AT1293" s="190" t="s">
        <v>192</v>
      </c>
      <c r="AU1293" s="190" t="s">
        <v>90</v>
      </c>
      <c r="AV1293" s="13" t="s">
        <v>90</v>
      </c>
      <c r="AW1293" s="13" t="s">
        <v>42</v>
      </c>
      <c r="AX1293" s="13" t="s">
        <v>79</v>
      </c>
      <c r="AY1293" s="190" t="s">
        <v>142</v>
      </c>
    </row>
    <row r="1294" spans="2:65" s="13" customFormat="1">
      <c r="B1294" s="189"/>
      <c r="D1294" s="177" t="s">
        <v>192</v>
      </c>
      <c r="E1294" s="190" t="s">
        <v>22</v>
      </c>
      <c r="F1294" s="191" t="s">
        <v>544</v>
      </c>
      <c r="H1294" s="192">
        <v>3.57</v>
      </c>
      <c r="I1294" s="193"/>
      <c r="L1294" s="189"/>
      <c r="M1294" s="194"/>
      <c r="T1294" s="195"/>
      <c r="AT1294" s="190" t="s">
        <v>192</v>
      </c>
      <c r="AU1294" s="190" t="s">
        <v>90</v>
      </c>
      <c r="AV1294" s="13" t="s">
        <v>90</v>
      </c>
      <c r="AW1294" s="13" t="s">
        <v>42</v>
      </c>
      <c r="AX1294" s="13" t="s">
        <v>79</v>
      </c>
      <c r="AY1294" s="190" t="s">
        <v>142</v>
      </c>
    </row>
    <row r="1295" spans="2:65" s="13" customFormat="1">
      <c r="B1295" s="189"/>
      <c r="D1295" s="177" t="s">
        <v>192</v>
      </c>
      <c r="E1295" s="190" t="s">
        <v>22</v>
      </c>
      <c r="F1295" s="191" t="s">
        <v>545</v>
      </c>
      <c r="H1295" s="192">
        <v>3.55</v>
      </c>
      <c r="I1295" s="193"/>
      <c r="L1295" s="189"/>
      <c r="M1295" s="194"/>
      <c r="T1295" s="195"/>
      <c r="AT1295" s="190" t="s">
        <v>192</v>
      </c>
      <c r="AU1295" s="190" t="s">
        <v>90</v>
      </c>
      <c r="AV1295" s="13" t="s">
        <v>90</v>
      </c>
      <c r="AW1295" s="13" t="s">
        <v>42</v>
      </c>
      <c r="AX1295" s="13" t="s">
        <v>79</v>
      </c>
      <c r="AY1295" s="190" t="s">
        <v>142</v>
      </c>
    </row>
    <row r="1296" spans="2:65" s="13" customFormat="1">
      <c r="B1296" s="189"/>
      <c r="D1296" s="177" t="s">
        <v>192</v>
      </c>
      <c r="E1296" s="190" t="s">
        <v>22</v>
      </c>
      <c r="F1296" s="191" t="s">
        <v>546</v>
      </c>
      <c r="H1296" s="192">
        <v>8.41</v>
      </c>
      <c r="I1296" s="193"/>
      <c r="L1296" s="189"/>
      <c r="M1296" s="194"/>
      <c r="T1296" s="195"/>
      <c r="AT1296" s="190" t="s">
        <v>192</v>
      </c>
      <c r="AU1296" s="190" t="s">
        <v>90</v>
      </c>
      <c r="AV1296" s="13" t="s">
        <v>90</v>
      </c>
      <c r="AW1296" s="13" t="s">
        <v>42</v>
      </c>
      <c r="AX1296" s="13" t="s">
        <v>79</v>
      </c>
      <c r="AY1296" s="190" t="s">
        <v>142</v>
      </c>
    </row>
    <row r="1297" spans="2:65" s="14" customFormat="1">
      <c r="B1297" s="196"/>
      <c r="D1297" s="177" t="s">
        <v>192</v>
      </c>
      <c r="E1297" s="197" t="s">
        <v>22</v>
      </c>
      <c r="F1297" s="198" t="s">
        <v>198</v>
      </c>
      <c r="H1297" s="199">
        <v>22.07</v>
      </c>
      <c r="I1297" s="200"/>
      <c r="L1297" s="196"/>
      <c r="M1297" s="201"/>
      <c r="T1297" s="202"/>
      <c r="AT1297" s="197" t="s">
        <v>192</v>
      </c>
      <c r="AU1297" s="197" t="s">
        <v>90</v>
      </c>
      <c r="AV1297" s="14" t="s">
        <v>104</v>
      </c>
      <c r="AW1297" s="14" t="s">
        <v>42</v>
      </c>
      <c r="AX1297" s="14" t="s">
        <v>79</v>
      </c>
      <c r="AY1297" s="197" t="s">
        <v>142</v>
      </c>
    </row>
    <row r="1298" spans="2:65" s="12" customFormat="1">
      <c r="B1298" s="183"/>
      <c r="D1298" s="177" t="s">
        <v>192</v>
      </c>
      <c r="E1298" s="184" t="s">
        <v>22</v>
      </c>
      <c r="F1298" s="185" t="s">
        <v>547</v>
      </c>
      <c r="H1298" s="184" t="s">
        <v>22</v>
      </c>
      <c r="I1298" s="186"/>
      <c r="L1298" s="183"/>
      <c r="M1298" s="187"/>
      <c r="T1298" s="188"/>
      <c r="AT1298" s="184" t="s">
        <v>192</v>
      </c>
      <c r="AU1298" s="184" t="s">
        <v>90</v>
      </c>
      <c r="AV1298" s="12" t="s">
        <v>24</v>
      </c>
      <c r="AW1298" s="12" t="s">
        <v>42</v>
      </c>
      <c r="AX1298" s="12" t="s">
        <v>79</v>
      </c>
      <c r="AY1298" s="184" t="s">
        <v>142</v>
      </c>
    </row>
    <row r="1299" spans="2:65" s="13" customFormat="1">
      <c r="B1299" s="189"/>
      <c r="D1299" s="177" t="s">
        <v>192</v>
      </c>
      <c r="E1299" s="190" t="s">
        <v>22</v>
      </c>
      <c r="F1299" s="191" t="s">
        <v>548</v>
      </c>
      <c r="H1299" s="192">
        <v>5.49</v>
      </c>
      <c r="I1299" s="193"/>
      <c r="L1299" s="189"/>
      <c r="M1299" s="194"/>
      <c r="T1299" s="195"/>
      <c r="AT1299" s="190" t="s">
        <v>192</v>
      </c>
      <c r="AU1299" s="190" t="s">
        <v>90</v>
      </c>
      <c r="AV1299" s="13" t="s">
        <v>90</v>
      </c>
      <c r="AW1299" s="13" t="s">
        <v>42</v>
      </c>
      <c r="AX1299" s="13" t="s">
        <v>79</v>
      </c>
      <c r="AY1299" s="190" t="s">
        <v>142</v>
      </c>
    </row>
    <row r="1300" spans="2:65" s="13" customFormat="1">
      <c r="B1300" s="189"/>
      <c r="D1300" s="177" t="s">
        <v>192</v>
      </c>
      <c r="E1300" s="190" t="s">
        <v>22</v>
      </c>
      <c r="F1300" s="191" t="s">
        <v>549</v>
      </c>
      <c r="H1300" s="192">
        <v>3.94</v>
      </c>
      <c r="I1300" s="193"/>
      <c r="L1300" s="189"/>
      <c r="M1300" s="194"/>
      <c r="T1300" s="195"/>
      <c r="AT1300" s="190" t="s">
        <v>192</v>
      </c>
      <c r="AU1300" s="190" t="s">
        <v>90</v>
      </c>
      <c r="AV1300" s="13" t="s">
        <v>90</v>
      </c>
      <c r="AW1300" s="13" t="s">
        <v>42</v>
      </c>
      <c r="AX1300" s="13" t="s">
        <v>79</v>
      </c>
      <c r="AY1300" s="190" t="s">
        <v>142</v>
      </c>
    </row>
    <row r="1301" spans="2:65" s="13" customFormat="1">
      <c r="B1301" s="189"/>
      <c r="D1301" s="177" t="s">
        <v>192</v>
      </c>
      <c r="E1301" s="190" t="s">
        <v>22</v>
      </c>
      <c r="F1301" s="191" t="s">
        <v>550</v>
      </c>
      <c r="H1301" s="192">
        <v>4.21</v>
      </c>
      <c r="I1301" s="193"/>
      <c r="L1301" s="189"/>
      <c r="M1301" s="194"/>
      <c r="T1301" s="195"/>
      <c r="AT1301" s="190" t="s">
        <v>192</v>
      </c>
      <c r="AU1301" s="190" t="s">
        <v>90</v>
      </c>
      <c r="AV1301" s="13" t="s">
        <v>90</v>
      </c>
      <c r="AW1301" s="13" t="s">
        <v>42</v>
      </c>
      <c r="AX1301" s="13" t="s">
        <v>79</v>
      </c>
      <c r="AY1301" s="190" t="s">
        <v>142</v>
      </c>
    </row>
    <row r="1302" spans="2:65" s="13" customFormat="1">
      <c r="B1302" s="189"/>
      <c r="D1302" s="177" t="s">
        <v>192</v>
      </c>
      <c r="E1302" s="190" t="s">
        <v>22</v>
      </c>
      <c r="F1302" s="191" t="s">
        <v>551</v>
      </c>
      <c r="H1302" s="192">
        <v>5.67</v>
      </c>
      <c r="I1302" s="193"/>
      <c r="L1302" s="189"/>
      <c r="M1302" s="194"/>
      <c r="T1302" s="195"/>
      <c r="AT1302" s="190" t="s">
        <v>192</v>
      </c>
      <c r="AU1302" s="190" t="s">
        <v>90</v>
      </c>
      <c r="AV1302" s="13" t="s">
        <v>90</v>
      </c>
      <c r="AW1302" s="13" t="s">
        <v>42</v>
      </c>
      <c r="AX1302" s="13" t="s">
        <v>79</v>
      </c>
      <c r="AY1302" s="190" t="s">
        <v>142</v>
      </c>
    </row>
    <row r="1303" spans="2:65" s="13" customFormat="1">
      <c r="B1303" s="189"/>
      <c r="D1303" s="177" t="s">
        <v>192</v>
      </c>
      <c r="E1303" s="190" t="s">
        <v>22</v>
      </c>
      <c r="F1303" s="191" t="s">
        <v>552</v>
      </c>
      <c r="H1303" s="192">
        <v>5.49</v>
      </c>
      <c r="I1303" s="193"/>
      <c r="L1303" s="189"/>
      <c r="M1303" s="194"/>
      <c r="T1303" s="195"/>
      <c r="AT1303" s="190" t="s">
        <v>192</v>
      </c>
      <c r="AU1303" s="190" t="s">
        <v>90</v>
      </c>
      <c r="AV1303" s="13" t="s">
        <v>90</v>
      </c>
      <c r="AW1303" s="13" t="s">
        <v>42</v>
      </c>
      <c r="AX1303" s="13" t="s">
        <v>79</v>
      </c>
      <c r="AY1303" s="190" t="s">
        <v>142</v>
      </c>
    </row>
    <row r="1304" spans="2:65" s="13" customFormat="1">
      <c r="B1304" s="189"/>
      <c r="D1304" s="177" t="s">
        <v>192</v>
      </c>
      <c r="E1304" s="190" t="s">
        <v>22</v>
      </c>
      <c r="F1304" s="191" t="s">
        <v>553</v>
      </c>
      <c r="H1304" s="192">
        <v>4.3</v>
      </c>
      <c r="I1304" s="193"/>
      <c r="L1304" s="189"/>
      <c r="M1304" s="194"/>
      <c r="T1304" s="195"/>
      <c r="AT1304" s="190" t="s">
        <v>192</v>
      </c>
      <c r="AU1304" s="190" t="s">
        <v>90</v>
      </c>
      <c r="AV1304" s="13" t="s">
        <v>90</v>
      </c>
      <c r="AW1304" s="13" t="s">
        <v>42</v>
      </c>
      <c r="AX1304" s="13" t="s">
        <v>79</v>
      </c>
      <c r="AY1304" s="190" t="s">
        <v>142</v>
      </c>
    </row>
    <row r="1305" spans="2:65" s="13" customFormat="1">
      <c r="B1305" s="189"/>
      <c r="D1305" s="177" t="s">
        <v>192</v>
      </c>
      <c r="E1305" s="190" t="s">
        <v>22</v>
      </c>
      <c r="F1305" s="191" t="s">
        <v>554</v>
      </c>
      <c r="H1305" s="192">
        <v>4.45</v>
      </c>
      <c r="I1305" s="193"/>
      <c r="L1305" s="189"/>
      <c r="M1305" s="194"/>
      <c r="T1305" s="195"/>
      <c r="AT1305" s="190" t="s">
        <v>192</v>
      </c>
      <c r="AU1305" s="190" t="s">
        <v>90</v>
      </c>
      <c r="AV1305" s="13" t="s">
        <v>90</v>
      </c>
      <c r="AW1305" s="13" t="s">
        <v>42</v>
      </c>
      <c r="AX1305" s="13" t="s">
        <v>79</v>
      </c>
      <c r="AY1305" s="190" t="s">
        <v>142</v>
      </c>
    </row>
    <row r="1306" spans="2:65" s="13" customFormat="1">
      <c r="B1306" s="189"/>
      <c r="D1306" s="177" t="s">
        <v>192</v>
      </c>
      <c r="E1306" s="190" t="s">
        <v>22</v>
      </c>
      <c r="F1306" s="191" t="s">
        <v>555</v>
      </c>
      <c r="H1306" s="192">
        <v>5.6</v>
      </c>
      <c r="I1306" s="193"/>
      <c r="L1306" s="189"/>
      <c r="M1306" s="194"/>
      <c r="T1306" s="195"/>
      <c r="AT1306" s="190" t="s">
        <v>192</v>
      </c>
      <c r="AU1306" s="190" t="s">
        <v>90</v>
      </c>
      <c r="AV1306" s="13" t="s">
        <v>90</v>
      </c>
      <c r="AW1306" s="13" t="s">
        <v>42</v>
      </c>
      <c r="AX1306" s="13" t="s">
        <v>79</v>
      </c>
      <c r="AY1306" s="190" t="s">
        <v>142</v>
      </c>
    </row>
    <row r="1307" spans="2:65" s="14" customFormat="1">
      <c r="B1307" s="196"/>
      <c r="D1307" s="177" t="s">
        <v>192</v>
      </c>
      <c r="E1307" s="197" t="s">
        <v>22</v>
      </c>
      <c r="F1307" s="198" t="s">
        <v>198</v>
      </c>
      <c r="H1307" s="199">
        <v>39.15</v>
      </c>
      <c r="I1307" s="200"/>
      <c r="L1307" s="196"/>
      <c r="M1307" s="201"/>
      <c r="T1307" s="202"/>
      <c r="AT1307" s="197" t="s">
        <v>192</v>
      </c>
      <c r="AU1307" s="197" t="s">
        <v>90</v>
      </c>
      <c r="AV1307" s="14" t="s">
        <v>104</v>
      </c>
      <c r="AW1307" s="14" t="s">
        <v>42</v>
      </c>
      <c r="AX1307" s="14" t="s">
        <v>79</v>
      </c>
      <c r="AY1307" s="197" t="s">
        <v>142</v>
      </c>
    </row>
    <row r="1308" spans="2:65" s="15" customFormat="1">
      <c r="B1308" s="203"/>
      <c r="D1308" s="177" t="s">
        <v>192</v>
      </c>
      <c r="E1308" s="204" t="s">
        <v>22</v>
      </c>
      <c r="F1308" s="205" t="s">
        <v>202</v>
      </c>
      <c r="H1308" s="206">
        <v>61.22</v>
      </c>
      <c r="I1308" s="207"/>
      <c r="L1308" s="203"/>
      <c r="M1308" s="208"/>
      <c r="T1308" s="209"/>
      <c r="AT1308" s="204" t="s">
        <v>192</v>
      </c>
      <c r="AU1308" s="204" t="s">
        <v>90</v>
      </c>
      <c r="AV1308" s="15" t="s">
        <v>188</v>
      </c>
      <c r="AW1308" s="15" t="s">
        <v>42</v>
      </c>
      <c r="AX1308" s="15" t="s">
        <v>24</v>
      </c>
      <c r="AY1308" s="204" t="s">
        <v>142</v>
      </c>
    </row>
    <row r="1309" spans="2:65" s="1" customFormat="1" ht="25.5" customHeight="1">
      <c r="B1309" s="40"/>
      <c r="C1309" s="210" t="s">
        <v>1046</v>
      </c>
      <c r="D1309" s="210" t="s">
        <v>323</v>
      </c>
      <c r="E1309" s="211" t="s">
        <v>1047</v>
      </c>
      <c r="F1309" s="212" t="s">
        <v>1048</v>
      </c>
      <c r="G1309" s="213" t="s">
        <v>229</v>
      </c>
      <c r="H1309" s="214">
        <v>67.341999999999999</v>
      </c>
      <c r="I1309" s="215">
        <v>5</v>
      </c>
      <c r="J1309" s="216">
        <f>ROUND(I1309*H1309,2)</f>
        <v>336.71</v>
      </c>
      <c r="K1309" s="212" t="s">
        <v>149</v>
      </c>
      <c r="L1309" s="217"/>
      <c r="M1309" s="218" t="s">
        <v>22</v>
      </c>
      <c r="N1309" s="219" t="s">
        <v>51</v>
      </c>
      <c r="P1309" s="174">
        <f>O1309*H1309</f>
        <v>0</v>
      </c>
      <c r="Q1309" s="174">
        <v>1.2E-4</v>
      </c>
      <c r="R1309" s="174">
        <f>Q1309*H1309</f>
        <v>8.0810399999999994E-3</v>
      </c>
      <c r="S1309" s="174">
        <v>0</v>
      </c>
      <c r="T1309" s="175">
        <f>S1309*H1309</f>
        <v>0</v>
      </c>
      <c r="AR1309" s="24" t="s">
        <v>561</v>
      </c>
      <c r="AT1309" s="24" t="s">
        <v>323</v>
      </c>
      <c r="AU1309" s="24" t="s">
        <v>90</v>
      </c>
      <c r="AY1309" s="24" t="s">
        <v>142</v>
      </c>
      <c r="BE1309" s="176">
        <f>IF(N1309="základní",J1309,0)</f>
        <v>0</v>
      </c>
      <c r="BF1309" s="176">
        <f>IF(N1309="snížená",J1309,0)</f>
        <v>336.71</v>
      </c>
      <c r="BG1309" s="176">
        <f>IF(N1309="zákl. přenesená",J1309,0)</f>
        <v>0</v>
      </c>
      <c r="BH1309" s="176">
        <f>IF(N1309="sníž. přenesená",J1309,0)</f>
        <v>0</v>
      </c>
      <c r="BI1309" s="176">
        <f>IF(N1309="nulová",J1309,0)</f>
        <v>0</v>
      </c>
      <c r="BJ1309" s="24" t="s">
        <v>90</v>
      </c>
      <c r="BK1309" s="176">
        <f>ROUND(I1309*H1309,2)</f>
        <v>336.71</v>
      </c>
      <c r="BL1309" s="24" t="s">
        <v>333</v>
      </c>
      <c r="BM1309" s="24" t="s">
        <v>1049</v>
      </c>
    </row>
    <row r="1310" spans="2:65" s="13" customFormat="1">
      <c r="B1310" s="189"/>
      <c r="D1310" s="177" t="s">
        <v>192</v>
      </c>
      <c r="F1310" s="191" t="s">
        <v>1050</v>
      </c>
      <c r="H1310" s="192">
        <v>67.341999999999999</v>
      </c>
      <c r="I1310" s="193"/>
      <c r="L1310" s="189"/>
      <c r="M1310" s="194"/>
      <c r="T1310" s="195"/>
      <c r="AT1310" s="190" t="s">
        <v>192</v>
      </c>
      <c r="AU1310" s="190" t="s">
        <v>90</v>
      </c>
      <c r="AV1310" s="13" t="s">
        <v>90</v>
      </c>
      <c r="AW1310" s="13" t="s">
        <v>6</v>
      </c>
      <c r="AX1310" s="13" t="s">
        <v>24</v>
      </c>
      <c r="AY1310" s="190" t="s">
        <v>142</v>
      </c>
    </row>
    <row r="1311" spans="2:65" s="1" customFormat="1" ht="38.25" customHeight="1">
      <c r="B1311" s="40"/>
      <c r="C1311" s="165" t="s">
        <v>87</v>
      </c>
      <c r="D1311" s="165" t="s">
        <v>145</v>
      </c>
      <c r="E1311" s="166" t="s">
        <v>1051</v>
      </c>
      <c r="F1311" s="167" t="s">
        <v>1052</v>
      </c>
      <c r="G1311" s="168" t="s">
        <v>1005</v>
      </c>
      <c r="H1311" s="220">
        <v>1067</v>
      </c>
      <c r="I1311" s="170">
        <v>3</v>
      </c>
      <c r="J1311" s="171">
        <f>ROUND(I1311*H1311,2)</f>
        <v>3201</v>
      </c>
      <c r="K1311" s="167" t="s">
        <v>149</v>
      </c>
      <c r="L1311" s="40"/>
      <c r="M1311" s="172" t="s">
        <v>22</v>
      </c>
      <c r="N1311" s="173" t="s">
        <v>51</v>
      </c>
      <c r="P1311" s="174">
        <f>O1311*H1311</f>
        <v>0</v>
      </c>
      <c r="Q1311" s="174">
        <v>0</v>
      </c>
      <c r="R1311" s="174">
        <f>Q1311*H1311</f>
        <v>0</v>
      </c>
      <c r="S1311" s="174">
        <v>0</v>
      </c>
      <c r="T1311" s="175">
        <f>S1311*H1311</f>
        <v>0</v>
      </c>
      <c r="AR1311" s="24" t="s">
        <v>333</v>
      </c>
      <c r="AT1311" s="24" t="s">
        <v>145</v>
      </c>
      <c r="AU1311" s="24" t="s">
        <v>90</v>
      </c>
      <c r="AY1311" s="24" t="s">
        <v>142</v>
      </c>
      <c r="BE1311" s="176">
        <f>IF(N1311="základní",J1311,0)</f>
        <v>0</v>
      </c>
      <c r="BF1311" s="176">
        <f>IF(N1311="snížená",J1311,0)</f>
        <v>3201</v>
      </c>
      <c r="BG1311" s="176">
        <f>IF(N1311="zákl. přenesená",J1311,0)</f>
        <v>0</v>
      </c>
      <c r="BH1311" s="176">
        <f>IF(N1311="sníž. přenesená",J1311,0)</f>
        <v>0</v>
      </c>
      <c r="BI1311" s="176">
        <f>IF(N1311="nulová",J1311,0)</f>
        <v>0</v>
      </c>
      <c r="BJ1311" s="24" t="s">
        <v>90</v>
      </c>
      <c r="BK1311" s="176">
        <f>ROUND(I1311*H1311,2)</f>
        <v>3201</v>
      </c>
      <c r="BL1311" s="24" t="s">
        <v>333</v>
      </c>
      <c r="BM1311" s="24" t="s">
        <v>1053</v>
      </c>
    </row>
    <row r="1312" spans="2:65" s="1" customFormat="1" ht="85.5">
      <c r="B1312" s="40"/>
      <c r="D1312" s="177" t="s">
        <v>190</v>
      </c>
      <c r="F1312" s="178" t="s">
        <v>1054</v>
      </c>
      <c r="I1312" s="106"/>
      <c r="L1312" s="40"/>
      <c r="M1312" s="182"/>
      <c r="T1312" s="65"/>
      <c r="AT1312" s="24" t="s">
        <v>190</v>
      </c>
      <c r="AU1312" s="24" t="s">
        <v>90</v>
      </c>
    </row>
    <row r="1313" spans="2:65" s="11" customFormat="1" ht="29.9" customHeight="1">
      <c r="B1313" s="153"/>
      <c r="D1313" s="154" t="s">
        <v>78</v>
      </c>
      <c r="E1313" s="163" t="s">
        <v>1055</v>
      </c>
      <c r="F1313" s="163" t="s">
        <v>1056</v>
      </c>
      <c r="I1313" s="156"/>
      <c r="J1313" s="164">
        <f>BK1313</f>
        <v>6310</v>
      </c>
      <c r="L1313" s="153"/>
      <c r="M1313" s="158"/>
      <c r="P1313" s="159">
        <f>SUM(P1314:P1355)</f>
        <v>0</v>
      </c>
      <c r="R1313" s="159">
        <f>SUM(R1314:R1355)</f>
        <v>0</v>
      </c>
      <c r="T1313" s="160">
        <f>SUM(T1314:T1355)</f>
        <v>0.51090999999999998</v>
      </c>
      <c r="AR1313" s="154" t="s">
        <v>90</v>
      </c>
      <c r="AT1313" s="161" t="s">
        <v>78</v>
      </c>
      <c r="AU1313" s="161" t="s">
        <v>24</v>
      </c>
      <c r="AY1313" s="154" t="s">
        <v>142</v>
      </c>
      <c r="BK1313" s="162">
        <f>SUM(BK1314:BK1355)</f>
        <v>6310</v>
      </c>
    </row>
    <row r="1314" spans="2:65" s="1" customFormat="1" ht="16.5" customHeight="1">
      <c r="B1314" s="40"/>
      <c r="C1314" s="165" t="s">
        <v>30</v>
      </c>
      <c r="D1314" s="165" t="s">
        <v>145</v>
      </c>
      <c r="E1314" s="166" t="s">
        <v>1057</v>
      </c>
      <c r="F1314" s="167" t="s">
        <v>1058</v>
      </c>
      <c r="G1314" s="168" t="s">
        <v>1059</v>
      </c>
      <c r="H1314" s="169">
        <v>7</v>
      </c>
      <c r="I1314" s="170">
        <v>150</v>
      </c>
      <c r="J1314" s="171">
        <f>ROUND(I1314*H1314,2)</f>
        <v>1050</v>
      </c>
      <c r="K1314" s="167" t="s">
        <v>149</v>
      </c>
      <c r="L1314" s="40"/>
      <c r="M1314" s="172" t="s">
        <v>22</v>
      </c>
      <c r="N1314" s="173" t="s">
        <v>51</v>
      </c>
      <c r="P1314" s="174">
        <f>O1314*H1314</f>
        <v>0</v>
      </c>
      <c r="Q1314" s="174">
        <v>0</v>
      </c>
      <c r="R1314" s="174">
        <f>Q1314*H1314</f>
        <v>0</v>
      </c>
      <c r="S1314" s="174">
        <v>1.933E-2</v>
      </c>
      <c r="T1314" s="175">
        <f>S1314*H1314</f>
        <v>0.13530999999999999</v>
      </c>
      <c r="AR1314" s="24" t="s">
        <v>333</v>
      </c>
      <c r="AT1314" s="24" t="s">
        <v>145</v>
      </c>
      <c r="AU1314" s="24" t="s">
        <v>90</v>
      </c>
      <c r="AY1314" s="24" t="s">
        <v>142</v>
      </c>
      <c r="BE1314" s="176">
        <f>IF(N1314="základní",J1314,0)</f>
        <v>0</v>
      </c>
      <c r="BF1314" s="176">
        <f>IF(N1314="snížená",J1314,0)</f>
        <v>1050</v>
      </c>
      <c r="BG1314" s="176">
        <f>IF(N1314="zákl. přenesená",J1314,0)</f>
        <v>0</v>
      </c>
      <c r="BH1314" s="176">
        <f>IF(N1314="sníž. přenesená",J1314,0)</f>
        <v>0</v>
      </c>
      <c r="BI1314" s="176">
        <f>IF(N1314="nulová",J1314,0)</f>
        <v>0</v>
      </c>
      <c r="BJ1314" s="24" t="s">
        <v>90</v>
      </c>
      <c r="BK1314" s="176">
        <f>ROUND(I1314*H1314,2)</f>
        <v>1050</v>
      </c>
      <c r="BL1314" s="24" t="s">
        <v>333</v>
      </c>
      <c r="BM1314" s="24" t="s">
        <v>1060</v>
      </c>
    </row>
    <row r="1315" spans="2:65" s="12" customFormat="1">
      <c r="B1315" s="183"/>
      <c r="D1315" s="177" t="s">
        <v>192</v>
      </c>
      <c r="E1315" s="184" t="s">
        <v>22</v>
      </c>
      <c r="F1315" s="185" t="s">
        <v>193</v>
      </c>
      <c r="H1315" s="184" t="s">
        <v>22</v>
      </c>
      <c r="I1315" s="186"/>
      <c r="L1315" s="183"/>
      <c r="M1315" s="187"/>
      <c r="T1315" s="188"/>
      <c r="AT1315" s="184" t="s">
        <v>192</v>
      </c>
      <c r="AU1315" s="184" t="s">
        <v>90</v>
      </c>
      <c r="AV1315" s="12" t="s">
        <v>24</v>
      </c>
      <c r="AW1315" s="12" t="s">
        <v>42</v>
      </c>
      <c r="AX1315" s="12" t="s">
        <v>79</v>
      </c>
      <c r="AY1315" s="184" t="s">
        <v>142</v>
      </c>
    </row>
    <row r="1316" spans="2:65" s="13" customFormat="1">
      <c r="B1316" s="189"/>
      <c r="D1316" s="177" t="s">
        <v>192</v>
      </c>
      <c r="E1316" s="190" t="s">
        <v>22</v>
      </c>
      <c r="F1316" s="191" t="s">
        <v>1061</v>
      </c>
      <c r="H1316" s="192">
        <v>1</v>
      </c>
      <c r="I1316" s="193"/>
      <c r="L1316" s="189"/>
      <c r="M1316" s="194"/>
      <c r="T1316" s="195"/>
      <c r="AT1316" s="190" t="s">
        <v>192</v>
      </c>
      <c r="AU1316" s="190" t="s">
        <v>90</v>
      </c>
      <c r="AV1316" s="13" t="s">
        <v>90</v>
      </c>
      <c r="AW1316" s="13" t="s">
        <v>42</v>
      </c>
      <c r="AX1316" s="13" t="s">
        <v>79</v>
      </c>
      <c r="AY1316" s="190" t="s">
        <v>142</v>
      </c>
    </row>
    <row r="1317" spans="2:65" s="13" customFormat="1">
      <c r="B1317" s="189"/>
      <c r="D1317" s="177" t="s">
        <v>192</v>
      </c>
      <c r="E1317" s="190" t="s">
        <v>22</v>
      </c>
      <c r="F1317" s="191" t="s">
        <v>1062</v>
      </c>
      <c r="H1317" s="192">
        <v>3</v>
      </c>
      <c r="I1317" s="193"/>
      <c r="L1317" s="189"/>
      <c r="M1317" s="194"/>
      <c r="T1317" s="195"/>
      <c r="AT1317" s="190" t="s">
        <v>192</v>
      </c>
      <c r="AU1317" s="190" t="s">
        <v>90</v>
      </c>
      <c r="AV1317" s="13" t="s">
        <v>90</v>
      </c>
      <c r="AW1317" s="13" t="s">
        <v>42</v>
      </c>
      <c r="AX1317" s="13" t="s">
        <v>79</v>
      </c>
      <c r="AY1317" s="190" t="s">
        <v>142</v>
      </c>
    </row>
    <row r="1318" spans="2:65" s="13" customFormat="1">
      <c r="B1318" s="189"/>
      <c r="D1318" s="177" t="s">
        <v>192</v>
      </c>
      <c r="E1318" s="190" t="s">
        <v>22</v>
      </c>
      <c r="F1318" s="191" t="s">
        <v>1063</v>
      </c>
      <c r="H1318" s="192">
        <v>2</v>
      </c>
      <c r="I1318" s="193"/>
      <c r="L1318" s="189"/>
      <c r="M1318" s="194"/>
      <c r="T1318" s="195"/>
      <c r="AT1318" s="190" t="s">
        <v>192</v>
      </c>
      <c r="AU1318" s="190" t="s">
        <v>90</v>
      </c>
      <c r="AV1318" s="13" t="s">
        <v>90</v>
      </c>
      <c r="AW1318" s="13" t="s">
        <v>42</v>
      </c>
      <c r="AX1318" s="13" t="s">
        <v>79</v>
      </c>
      <c r="AY1318" s="190" t="s">
        <v>142</v>
      </c>
    </row>
    <row r="1319" spans="2:65" s="13" customFormat="1">
      <c r="B1319" s="189"/>
      <c r="D1319" s="177" t="s">
        <v>192</v>
      </c>
      <c r="E1319" s="190" t="s">
        <v>22</v>
      </c>
      <c r="F1319" s="191" t="s">
        <v>1064</v>
      </c>
      <c r="H1319" s="192">
        <v>1</v>
      </c>
      <c r="I1319" s="193"/>
      <c r="L1319" s="189"/>
      <c r="M1319" s="194"/>
      <c r="T1319" s="195"/>
      <c r="AT1319" s="190" t="s">
        <v>192</v>
      </c>
      <c r="AU1319" s="190" t="s">
        <v>90</v>
      </c>
      <c r="AV1319" s="13" t="s">
        <v>90</v>
      </c>
      <c r="AW1319" s="13" t="s">
        <v>42</v>
      </c>
      <c r="AX1319" s="13" t="s">
        <v>79</v>
      </c>
      <c r="AY1319" s="190" t="s">
        <v>142</v>
      </c>
    </row>
    <row r="1320" spans="2:65" s="14" customFormat="1">
      <c r="B1320" s="196"/>
      <c r="D1320" s="177" t="s">
        <v>192</v>
      </c>
      <c r="E1320" s="197" t="s">
        <v>22</v>
      </c>
      <c r="F1320" s="198" t="s">
        <v>198</v>
      </c>
      <c r="H1320" s="199">
        <v>7</v>
      </c>
      <c r="I1320" s="200"/>
      <c r="L1320" s="196"/>
      <c r="M1320" s="201"/>
      <c r="T1320" s="202"/>
      <c r="AT1320" s="197" t="s">
        <v>192</v>
      </c>
      <c r="AU1320" s="197" t="s">
        <v>90</v>
      </c>
      <c r="AV1320" s="14" t="s">
        <v>104</v>
      </c>
      <c r="AW1320" s="14" t="s">
        <v>42</v>
      </c>
      <c r="AX1320" s="14" t="s">
        <v>24</v>
      </c>
      <c r="AY1320" s="197" t="s">
        <v>142</v>
      </c>
    </row>
    <row r="1321" spans="2:65" s="1" customFormat="1" ht="16.5" customHeight="1">
      <c r="B1321" s="40"/>
      <c r="C1321" s="165" t="s">
        <v>1065</v>
      </c>
      <c r="D1321" s="165" t="s">
        <v>145</v>
      </c>
      <c r="E1321" s="166" t="s">
        <v>1066</v>
      </c>
      <c r="F1321" s="167" t="s">
        <v>1067</v>
      </c>
      <c r="G1321" s="168" t="s">
        <v>1059</v>
      </c>
      <c r="H1321" s="169">
        <v>7</v>
      </c>
      <c r="I1321" s="170">
        <v>120</v>
      </c>
      <c r="J1321" s="171">
        <f>ROUND(I1321*H1321,2)</f>
        <v>840</v>
      </c>
      <c r="K1321" s="167" t="s">
        <v>149</v>
      </c>
      <c r="L1321" s="40"/>
      <c r="M1321" s="172" t="s">
        <v>22</v>
      </c>
      <c r="N1321" s="173" t="s">
        <v>51</v>
      </c>
      <c r="P1321" s="174">
        <f>O1321*H1321</f>
        <v>0</v>
      </c>
      <c r="Q1321" s="174">
        <v>0</v>
      </c>
      <c r="R1321" s="174">
        <f>Q1321*H1321</f>
        <v>0</v>
      </c>
      <c r="S1321" s="174">
        <v>1.9460000000000002E-2</v>
      </c>
      <c r="T1321" s="175">
        <f>S1321*H1321</f>
        <v>0.13622000000000001</v>
      </c>
      <c r="AR1321" s="24" t="s">
        <v>333</v>
      </c>
      <c r="AT1321" s="24" t="s">
        <v>145</v>
      </c>
      <c r="AU1321" s="24" t="s">
        <v>90</v>
      </c>
      <c r="AY1321" s="24" t="s">
        <v>142</v>
      </c>
      <c r="BE1321" s="176">
        <f>IF(N1321="základní",J1321,0)</f>
        <v>0</v>
      </c>
      <c r="BF1321" s="176">
        <f>IF(N1321="snížená",J1321,0)</f>
        <v>840</v>
      </c>
      <c r="BG1321" s="176">
        <f>IF(N1321="zákl. přenesená",J1321,0)</f>
        <v>0</v>
      </c>
      <c r="BH1321" s="176">
        <f>IF(N1321="sníž. přenesená",J1321,0)</f>
        <v>0</v>
      </c>
      <c r="BI1321" s="176">
        <f>IF(N1321="nulová",J1321,0)</f>
        <v>0</v>
      </c>
      <c r="BJ1321" s="24" t="s">
        <v>90</v>
      </c>
      <c r="BK1321" s="176">
        <f>ROUND(I1321*H1321,2)</f>
        <v>840</v>
      </c>
      <c r="BL1321" s="24" t="s">
        <v>333</v>
      </c>
      <c r="BM1321" s="24" t="s">
        <v>1068</v>
      </c>
    </row>
    <row r="1322" spans="2:65" s="12" customFormat="1">
      <c r="B1322" s="183"/>
      <c r="D1322" s="177" t="s">
        <v>192</v>
      </c>
      <c r="E1322" s="184" t="s">
        <v>22</v>
      </c>
      <c r="F1322" s="185" t="s">
        <v>193</v>
      </c>
      <c r="H1322" s="184" t="s">
        <v>22</v>
      </c>
      <c r="I1322" s="186"/>
      <c r="L1322" s="183"/>
      <c r="M1322" s="187"/>
      <c r="T1322" s="188"/>
      <c r="AT1322" s="184" t="s">
        <v>192</v>
      </c>
      <c r="AU1322" s="184" t="s">
        <v>90</v>
      </c>
      <c r="AV1322" s="12" t="s">
        <v>24</v>
      </c>
      <c r="AW1322" s="12" t="s">
        <v>42</v>
      </c>
      <c r="AX1322" s="12" t="s">
        <v>79</v>
      </c>
      <c r="AY1322" s="184" t="s">
        <v>142</v>
      </c>
    </row>
    <row r="1323" spans="2:65" s="13" customFormat="1">
      <c r="B1323" s="189"/>
      <c r="D1323" s="177" t="s">
        <v>192</v>
      </c>
      <c r="E1323" s="190" t="s">
        <v>22</v>
      </c>
      <c r="F1323" s="191" t="s">
        <v>1061</v>
      </c>
      <c r="H1323" s="192">
        <v>1</v>
      </c>
      <c r="I1323" s="193"/>
      <c r="L1323" s="189"/>
      <c r="M1323" s="194"/>
      <c r="T1323" s="195"/>
      <c r="AT1323" s="190" t="s">
        <v>192</v>
      </c>
      <c r="AU1323" s="190" t="s">
        <v>90</v>
      </c>
      <c r="AV1323" s="13" t="s">
        <v>90</v>
      </c>
      <c r="AW1323" s="13" t="s">
        <v>42</v>
      </c>
      <c r="AX1323" s="13" t="s">
        <v>79</v>
      </c>
      <c r="AY1323" s="190" t="s">
        <v>142</v>
      </c>
    </row>
    <row r="1324" spans="2:65" s="13" customFormat="1">
      <c r="B1324" s="189"/>
      <c r="D1324" s="177" t="s">
        <v>192</v>
      </c>
      <c r="E1324" s="190" t="s">
        <v>22</v>
      </c>
      <c r="F1324" s="191" t="s">
        <v>1062</v>
      </c>
      <c r="H1324" s="192">
        <v>3</v>
      </c>
      <c r="I1324" s="193"/>
      <c r="L1324" s="189"/>
      <c r="M1324" s="194"/>
      <c r="T1324" s="195"/>
      <c r="AT1324" s="190" t="s">
        <v>192</v>
      </c>
      <c r="AU1324" s="190" t="s">
        <v>90</v>
      </c>
      <c r="AV1324" s="13" t="s">
        <v>90</v>
      </c>
      <c r="AW1324" s="13" t="s">
        <v>42</v>
      </c>
      <c r="AX1324" s="13" t="s">
        <v>79</v>
      </c>
      <c r="AY1324" s="190" t="s">
        <v>142</v>
      </c>
    </row>
    <row r="1325" spans="2:65" s="13" customFormat="1">
      <c r="B1325" s="189"/>
      <c r="D1325" s="177" t="s">
        <v>192</v>
      </c>
      <c r="E1325" s="190" t="s">
        <v>22</v>
      </c>
      <c r="F1325" s="191" t="s">
        <v>1063</v>
      </c>
      <c r="H1325" s="192">
        <v>2</v>
      </c>
      <c r="I1325" s="193"/>
      <c r="L1325" s="189"/>
      <c r="M1325" s="194"/>
      <c r="T1325" s="195"/>
      <c r="AT1325" s="190" t="s">
        <v>192</v>
      </c>
      <c r="AU1325" s="190" t="s">
        <v>90</v>
      </c>
      <c r="AV1325" s="13" t="s">
        <v>90</v>
      </c>
      <c r="AW1325" s="13" t="s">
        <v>42</v>
      </c>
      <c r="AX1325" s="13" t="s">
        <v>79</v>
      </c>
      <c r="AY1325" s="190" t="s">
        <v>142</v>
      </c>
    </row>
    <row r="1326" spans="2:65" s="13" customFormat="1">
      <c r="B1326" s="189"/>
      <c r="D1326" s="177" t="s">
        <v>192</v>
      </c>
      <c r="E1326" s="190" t="s">
        <v>22</v>
      </c>
      <c r="F1326" s="191" t="s">
        <v>1064</v>
      </c>
      <c r="H1326" s="192">
        <v>1</v>
      </c>
      <c r="I1326" s="193"/>
      <c r="L1326" s="189"/>
      <c r="M1326" s="194"/>
      <c r="T1326" s="195"/>
      <c r="AT1326" s="190" t="s">
        <v>192</v>
      </c>
      <c r="AU1326" s="190" t="s">
        <v>90</v>
      </c>
      <c r="AV1326" s="13" t="s">
        <v>90</v>
      </c>
      <c r="AW1326" s="13" t="s">
        <v>42</v>
      </c>
      <c r="AX1326" s="13" t="s">
        <v>79</v>
      </c>
      <c r="AY1326" s="190" t="s">
        <v>142</v>
      </c>
    </row>
    <row r="1327" spans="2:65" s="14" customFormat="1">
      <c r="B1327" s="196"/>
      <c r="D1327" s="177" t="s">
        <v>192</v>
      </c>
      <c r="E1327" s="197" t="s">
        <v>22</v>
      </c>
      <c r="F1327" s="198" t="s">
        <v>198</v>
      </c>
      <c r="H1327" s="199">
        <v>7</v>
      </c>
      <c r="I1327" s="200"/>
      <c r="L1327" s="196"/>
      <c r="M1327" s="201"/>
      <c r="T1327" s="202"/>
      <c r="AT1327" s="197" t="s">
        <v>192</v>
      </c>
      <c r="AU1327" s="197" t="s">
        <v>90</v>
      </c>
      <c r="AV1327" s="14" t="s">
        <v>104</v>
      </c>
      <c r="AW1327" s="14" t="s">
        <v>42</v>
      </c>
      <c r="AX1327" s="14" t="s">
        <v>24</v>
      </c>
      <c r="AY1327" s="197" t="s">
        <v>142</v>
      </c>
    </row>
    <row r="1328" spans="2:65" s="1" customFormat="1" ht="16.5" customHeight="1">
      <c r="B1328" s="40"/>
      <c r="C1328" s="165" t="s">
        <v>1069</v>
      </c>
      <c r="D1328" s="165" t="s">
        <v>145</v>
      </c>
      <c r="E1328" s="166" t="s">
        <v>1070</v>
      </c>
      <c r="F1328" s="167" t="s">
        <v>1071</v>
      </c>
      <c r="G1328" s="168" t="s">
        <v>1059</v>
      </c>
      <c r="H1328" s="169">
        <v>5</v>
      </c>
      <c r="I1328" s="170">
        <v>200</v>
      </c>
      <c r="J1328" s="171">
        <f>ROUND(I1328*H1328,2)</f>
        <v>1000</v>
      </c>
      <c r="K1328" s="167" t="s">
        <v>149</v>
      </c>
      <c r="L1328" s="40"/>
      <c r="M1328" s="172" t="s">
        <v>22</v>
      </c>
      <c r="N1328" s="173" t="s">
        <v>51</v>
      </c>
      <c r="P1328" s="174">
        <f>O1328*H1328</f>
        <v>0</v>
      </c>
      <c r="Q1328" s="174">
        <v>0</v>
      </c>
      <c r="R1328" s="174">
        <f>Q1328*H1328</f>
        <v>0</v>
      </c>
      <c r="S1328" s="174">
        <v>3.2899999999999999E-2</v>
      </c>
      <c r="T1328" s="175">
        <f>S1328*H1328</f>
        <v>0.16449999999999998</v>
      </c>
      <c r="AR1328" s="24" t="s">
        <v>333</v>
      </c>
      <c r="AT1328" s="24" t="s">
        <v>145</v>
      </c>
      <c r="AU1328" s="24" t="s">
        <v>90</v>
      </c>
      <c r="AY1328" s="24" t="s">
        <v>142</v>
      </c>
      <c r="BE1328" s="176">
        <f>IF(N1328="základní",J1328,0)</f>
        <v>0</v>
      </c>
      <c r="BF1328" s="176">
        <f>IF(N1328="snížená",J1328,0)</f>
        <v>1000</v>
      </c>
      <c r="BG1328" s="176">
        <f>IF(N1328="zákl. přenesená",J1328,0)</f>
        <v>0</v>
      </c>
      <c r="BH1328" s="176">
        <f>IF(N1328="sníž. přenesená",J1328,0)</f>
        <v>0</v>
      </c>
      <c r="BI1328" s="176">
        <f>IF(N1328="nulová",J1328,0)</f>
        <v>0</v>
      </c>
      <c r="BJ1328" s="24" t="s">
        <v>90</v>
      </c>
      <c r="BK1328" s="176">
        <f>ROUND(I1328*H1328,2)</f>
        <v>1000</v>
      </c>
      <c r="BL1328" s="24" t="s">
        <v>333</v>
      </c>
      <c r="BM1328" s="24" t="s">
        <v>1072</v>
      </c>
    </row>
    <row r="1329" spans="2:65" s="12" customFormat="1">
      <c r="B1329" s="183"/>
      <c r="D1329" s="177" t="s">
        <v>192</v>
      </c>
      <c r="E1329" s="184" t="s">
        <v>22</v>
      </c>
      <c r="F1329" s="185" t="s">
        <v>193</v>
      </c>
      <c r="H1329" s="184" t="s">
        <v>22</v>
      </c>
      <c r="I1329" s="186"/>
      <c r="L1329" s="183"/>
      <c r="M1329" s="187"/>
      <c r="T1329" s="188"/>
      <c r="AT1329" s="184" t="s">
        <v>192</v>
      </c>
      <c r="AU1329" s="184" t="s">
        <v>90</v>
      </c>
      <c r="AV1329" s="12" t="s">
        <v>24</v>
      </c>
      <c r="AW1329" s="12" t="s">
        <v>42</v>
      </c>
      <c r="AX1329" s="12" t="s">
        <v>79</v>
      </c>
      <c r="AY1329" s="184" t="s">
        <v>142</v>
      </c>
    </row>
    <row r="1330" spans="2:65" s="13" customFormat="1">
      <c r="B1330" s="189"/>
      <c r="D1330" s="177" t="s">
        <v>192</v>
      </c>
      <c r="E1330" s="190" t="s">
        <v>22</v>
      </c>
      <c r="F1330" s="191" t="s">
        <v>1073</v>
      </c>
      <c r="H1330" s="192">
        <v>2</v>
      </c>
      <c r="I1330" s="193"/>
      <c r="L1330" s="189"/>
      <c r="M1330" s="194"/>
      <c r="T1330" s="195"/>
      <c r="AT1330" s="190" t="s">
        <v>192</v>
      </c>
      <c r="AU1330" s="190" t="s">
        <v>90</v>
      </c>
      <c r="AV1330" s="13" t="s">
        <v>90</v>
      </c>
      <c r="AW1330" s="13" t="s">
        <v>42</v>
      </c>
      <c r="AX1330" s="13" t="s">
        <v>79</v>
      </c>
      <c r="AY1330" s="190" t="s">
        <v>142</v>
      </c>
    </row>
    <row r="1331" spans="2:65" s="13" customFormat="1">
      <c r="B1331" s="189"/>
      <c r="D1331" s="177" t="s">
        <v>192</v>
      </c>
      <c r="E1331" s="190" t="s">
        <v>22</v>
      </c>
      <c r="F1331" s="191" t="s">
        <v>1074</v>
      </c>
      <c r="H1331" s="192">
        <v>1</v>
      </c>
      <c r="I1331" s="193"/>
      <c r="L1331" s="189"/>
      <c r="M1331" s="194"/>
      <c r="T1331" s="195"/>
      <c r="AT1331" s="190" t="s">
        <v>192</v>
      </c>
      <c r="AU1331" s="190" t="s">
        <v>90</v>
      </c>
      <c r="AV1331" s="13" t="s">
        <v>90</v>
      </c>
      <c r="AW1331" s="13" t="s">
        <v>42</v>
      </c>
      <c r="AX1331" s="13" t="s">
        <v>79</v>
      </c>
      <c r="AY1331" s="190" t="s">
        <v>142</v>
      </c>
    </row>
    <row r="1332" spans="2:65" s="13" customFormat="1">
      <c r="B1332" s="189"/>
      <c r="D1332" s="177" t="s">
        <v>192</v>
      </c>
      <c r="E1332" s="190" t="s">
        <v>22</v>
      </c>
      <c r="F1332" s="191" t="s">
        <v>1075</v>
      </c>
      <c r="H1332" s="192">
        <v>1</v>
      </c>
      <c r="I1332" s="193"/>
      <c r="L1332" s="189"/>
      <c r="M1332" s="194"/>
      <c r="T1332" s="195"/>
      <c r="AT1332" s="190" t="s">
        <v>192</v>
      </c>
      <c r="AU1332" s="190" t="s">
        <v>90</v>
      </c>
      <c r="AV1332" s="13" t="s">
        <v>90</v>
      </c>
      <c r="AW1332" s="13" t="s">
        <v>42</v>
      </c>
      <c r="AX1332" s="13" t="s">
        <v>79</v>
      </c>
      <c r="AY1332" s="190" t="s">
        <v>142</v>
      </c>
    </row>
    <row r="1333" spans="2:65" s="13" customFormat="1">
      <c r="B1333" s="189"/>
      <c r="D1333" s="177" t="s">
        <v>192</v>
      </c>
      <c r="E1333" s="190" t="s">
        <v>22</v>
      </c>
      <c r="F1333" s="191" t="s">
        <v>1064</v>
      </c>
      <c r="H1333" s="192">
        <v>1</v>
      </c>
      <c r="I1333" s="193"/>
      <c r="L1333" s="189"/>
      <c r="M1333" s="194"/>
      <c r="T1333" s="195"/>
      <c r="AT1333" s="190" t="s">
        <v>192</v>
      </c>
      <c r="AU1333" s="190" t="s">
        <v>90</v>
      </c>
      <c r="AV1333" s="13" t="s">
        <v>90</v>
      </c>
      <c r="AW1333" s="13" t="s">
        <v>42</v>
      </c>
      <c r="AX1333" s="13" t="s">
        <v>79</v>
      </c>
      <c r="AY1333" s="190" t="s">
        <v>142</v>
      </c>
    </row>
    <row r="1334" spans="2:65" s="14" customFormat="1">
      <c r="B1334" s="196"/>
      <c r="D1334" s="177" t="s">
        <v>192</v>
      </c>
      <c r="E1334" s="197" t="s">
        <v>22</v>
      </c>
      <c r="F1334" s="198" t="s">
        <v>198</v>
      </c>
      <c r="H1334" s="199">
        <v>5</v>
      </c>
      <c r="I1334" s="200"/>
      <c r="L1334" s="196"/>
      <c r="M1334" s="201"/>
      <c r="T1334" s="202"/>
      <c r="AT1334" s="197" t="s">
        <v>192</v>
      </c>
      <c r="AU1334" s="197" t="s">
        <v>90</v>
      </c>
      <c r="AV1334" s="14" t="s">
        <v>104</v>
      </c>
      <c r="AW1334" s="14" t="s">
        <v>42</v>
      </c>
      <c r="AX1334" s="14" t="s">
        <v>24</v>
      </c>
      <c r="AY1334" s="197" t="s">
        <v>142</v>
      </c>
    </row>
    <row r="1335" spans="2:65" s="1" customFormat="1" ht="25.5" customHeight="1">
      <c r="B1335" s="40"/>
      <c r="C1335" s="165" t="s">
        <v>1076</v>
      </c>
      <c r="D1335" s="165" t="s">
        <v>145</v>
      </c>
      <c r="E1335" s="166" t="s">
        <v>1077</v>
      </c>
      <c r="F1335" s="167" t="s">
        <v>1078</v>
      </c>
      <c r="G1335" s="168" t="s">
        <v>1059</v>
      </c>
      <c r="H1335" s="169">
        <v>6</v>
      </c>
      <c r="I1335" s="170">
        <v>130</v>
      </c>
      <c r="J1335" s="171">
        <f>ROUND(I1335*H1335,2)</f>
        <v>780</v>
      </c>
      <c r="K1335" s="167" t="s">
        <v>149</v>
      </c>
      <c r="L1335" s="40"/>
      <c r="M1335" s="172" t="s">
        <v>22</v>
      </c>
      <c r="N1335" s="173" t="s">
        <v>51</v>
      </c>
      <c r="P1335" s="174">
        <f>O1335*H1335</f>
        <v>0</v>
      </c>
      <c r="Q1335" s="174">
        <v>0</v>
      </c>
      <c r="R1335" s="174">
        <f>Q1335*H1335</f>
        <v>0</v>
      </c>
      <c r="S1335" s="174">
        <v>9.1999999999999998E-3</v>
      </c>
      <c r="T1335" s="175">
        <f>S1335*H1335</f>
        <v>5.5199999999999999E-2</v>
      </c>
      <c r="AR1335" s="24" t="s">
        <v>333</v>
      </c>
      <c r="AT1335" s="24" t="s">
        <v>145</v>
      </c>
      <c r="AU1335" s="24" t="s">
        <v>90</v>
      </c>
      <c r="AY1335" s="24" t="s">
        <v>142</v>
      </c>
      <c r="BE1335" s="176">
        <f>IF(N1335="základní",J1335,0)</f>
        <v>0</v>
      </c>
      <c r="BF1335" s="176">
        <f>IF(N1335="snížená",J1335,0)</f>
        <v>780</v>
      </c>
      <c r="BG1335" s="176">
        <f>IF(N1335="zákl. přenesená",J1335,0)</f>
        <v>0</v>
      </c>
      <c r="BH1335" s="176">
        <f>IF(N1335="sníž. přenesená",J1335,0)</f>
        <v>0</v>
      </c>
      <c r="BI1335" s="176">
        <f>IF(N1335="nulová",J1335,0)</f>
        <v>0</v>
      </c>
      <c r="BJ1335" s="24" t="s">
        <v>90</v>
      </c>
      <c r="BK1335" s="176">
        <f>ROUND(I1335*H1335,2)</f>
        <v>780</v>
      </c>
      <c r="BL1335" s="24" t="s">
        <v>333</v>
      </c>
      <c r="BM1335" s="24" t="s">
        <v>1079</v>
      </c>
    </row>
    <row r="1336" spans="2:65" s="12" customFormat="1">
      <c r="B1336" s="183"/>
      <c r="D1336" s="177" t="s">
        <v>192</v>
      </c>
      <c r="E1336" s="184" t="s">
        <v>22</v>
      </c>
      <c r="F1336" s="185" t="s">
        <v>193</v>
      </c>
      <c r="H1336" s="184" t="s">
        <v>22</v>
      </c>
      <c r="I1336" s="186"/>
      <c r="L1336" s="183"/>
      <c r="M1336" s="187"/>
      <c r="T1336" s="188"/>
      <c r="AT1336" s="184" t="s">
        <v>192</v>
      </c>
      <c r="AU1336" s="184" t="s">
        <v>90</v>
      </c>
      <c r="AV1336" s="12" t="s">
        <v>24</v>
      </c>
      <c r="AW1336" s="12" t="s">
        <v>42</v>
      </c>
      <c r="AX1336" s="12" t="s">
        <v>79</v>
      </c>
      <c r="AY1336" s="184" t="s">
        <v>142</v>
      </c>
    </row>
    <row r="1337" spans="2:65" s="13" customFormat="1">
      <c r="B1337" s="189"/>
      <c r="D1337" s="177" t="s">
        <v>192</v>
      </c>
      <c r="E1337" s="190" t="s">
        <v>22</v>
      </c>
      <c r="F1337" s="191" t="s">
        <v>1073</v>
      </c>
      <c r="H1337" s="192">
        <v>2</v>
      </c>
      <c r="I1337" s="193"/>
      <c r="L1337" s="189"/>
      <c r="M1337" s="194"/>
      <c r="T1337" s="195"/>
      <c r="AT1337" s="190" t="s">
        <v>192</v>
      </c>
      <c r="AU1337" s="190" t="s">
        <v>90</v>
      </c>
      <c r="AV1337" s="13" t="s">
        <v>90</v>
      </c>
      <c r="AW1337" s="13" t="s">
        <v>42</v>
      </c>
      <c r="AX1337" s="13" t="s">
        <v>79</v>
      </c>
      <c r="AY1337" s="190" t="s">
        <v>142</v>
      </c>
    </row>
    <row r="1338" spans="2:65" s="13" customFormat="1">
      <c r="B1338" s="189"/>
      <c r="D1338" s="177" t="s">
        <v>192</v>
      </c>
      <c r="E1338" s="190" t="s">
        <v>22</v>
      </c>
      <c r="F1338" s="191" t="s">
        <v>1074</v>
      </c>
      <c r="H1338" s="192">
        <v>1</v>
      </c>
      <c r="I1338" s="193"/>
      <c r="L1338" s="189"/>
      <c r="M1338" s="194"/>
      <c r="T1338" s="195"/>
      <c r="AT1338" s="190" t="s">
        <v>192</v>
      </c>
      <c r="AU1338" s="190" t="s">
        <v>90</v>
      </c>
      <c r="AV1338" s="13" t="s">
        <v>90</v>
      </c>
      <c r="AW1338" s="13" t="s">
        <v>42</v>
      </c>
      <c r="AX1338" s="13" t="s">
        <v>79</v>
      </c>
      <c r="AY1338" s="190" t="s">
        <v>142</v>
      </c>
    </row>
    <row r="1339" spans="2:65" s="13" customFormat="1">
      <c r="B1339" s="189"/>
      <c r="D1339" s="177" t="s">
        <v>192</v>
      </c>
      <c r="E1339" s="190" t="s">
        <v>22</v>
      </c>
      <c r="F1339" s="191" t="s">
        <v>1063</v>
      </c>
      <c r="H1339" s="192">
        <v>2</v>
      </c>
      <c r="I1339" s="193"/>
      <c r="L1339" s="189"/>
      <c r="M1339" s="194"/>
      <c r="T1339" s="195"/>
      <c r="AT1339" s="190" t="s">
        <v>192</v>
      </c>
      <c r="AU1339" s="190" t="s">
        <v>90</v>
      </c>
      <c r="AV1339" s="13" t="s">
        <v>90</v>
      </c>
      <c r="AW1339" s="13" t="s">
        <v>42</v>
      </c>
      <c r="AX1339" s="13" t="s">
        <v>79</v>
      </c>
      <c r="AY1339" s="190" t="s">
        <v>142</v>
      </c>
    </row>
    <row r="1340" spans="2:65" s="13" customFormat="1">
      <c r="B1340" s="189"/>
      <c r="D1340" s="177" t="s">
        <v>192</v>
      </c>
      <c r="E1340" s="190" t="s">
        <v>22</v>
      </c>
      <c r="F1340" s="191" t="s">
        <v>1064</v>
      </c>
      <c r="H1340" s="192">
        <v>1</v>
      </c>
      <c r="I1340" s="193"/>
      <c r="L1340" s="189"/>
      <c r="M1340" s="194"/>
      <c r="T1340" s="195"/>
      <c r="AT1340" s="190" t="s">
        <v>192</v>
      </c>
      <c r="AU1340" s="190" t="s">
        <v>90</v>
      </c>
      <c r="AV1340" s="13" t="s">
        <v>90</v>
      </c>
      <c r="AW1340" s="13" t="s">
        <v>42</v>
      </c>
      <c r="AX1340" s="13" t="s">
        <v>79</v>
      </c>
      <c r="AY1340" s="190" t="s">
        <v>142</v>
      </c>
    </row>
    <row r="1341" spans="2:65" s="14" customFormat="1">
      <c r="B1341" s="196"/>
      <c r="D1341" s="177" t="s">
        <v>192</v>
      </c>
      <c r="E1341" s="197" t="s">
        <v>22</v>
      </c>
      <c r="F1341" s="198" t="s">
        <v>198</v>
      </c>
      <c r="H1341" s="199">
        <v>6</v>
      </c>
      <c r="I1341" s="200"/>
      <c r="L1341" s="196"/>
      <c r="M1341" s="201"/>
      <c r="T1341" s="202"/>
      <c r="AT1341" s="197" t="s">
        <v>192</v>
      </c>
      <c r="AU1341" s="197" t="s">
        <v>90</v>
      </c>
      <c r="AV1341" s="14" t="s">
        <v>104</v>
      </c>
      <c r="AW1341" s="14" t="s">
        <v>42</v>
      </c>
      <c r="AX1341" s="14" t="s">
        <v>24</v>
      </c>
      <c r="AY1341" s="197" t="s">
        <v>142</v>
      </c>
    </row>
    <row r="1342" spans="2:65" s="1" customFormat="1" ht="16.5" customHeight="1">
      <c r="B1342" s="40"/>
      <c r="C1342" s="165" t="s">
        <v>1080</v>
      </c>
      <c r="D1342" s="165" t="s">
        <v>145</v>
      </c>
      <c r="E1342" s="166" t="s">
        <v>1081</v>
      </c>
      <c r="F1342" s="167" t="s">
        <v>1082</v>
      </c>
      <c r="G1342" s="168" t="s">
        <v>1059</v>
      </c>
      <c r="H1342" s="169">
        <v>6</v>
      </c>
      <c r="I1342" s="170">
        <v>160</v>
      </c>
      <c r="J1342" s="171">
        <f>ROUND(I1342*H1342,2)</f>
        <v>960</v>
      </c>
      <c r="K1342" s="167" t="s">
        <v>149</v>
      </c>
      <c r="L1342" s="40"/>
      <c r="M1342" s="172" t="s">
        <v>22</v>
      </c>
      <c r="N1342" s="173" t="s">
        <v>51</v>
      </c>
      <c r="P1342" s="174">
        <f>O1342*H1342</f>
        <v>0</v>
      </c>
      <c r="Q1342" s="174">
        <v>0</v>
      </c>
      <c r="R1342" s="174">
        <f>Q1342*H1342</f>
        <v>0</v>
      </c>
      <c r="S1342" s="174">
        <v>1.56E-3</v>
      </c>
      <c r="T1342" s="175">
        <f>S1342*H1342</f>
        <v>9.3600000000000003E-3</v>
      </c>
      <c r="AR1342" s="24" t="s">
        <v>333</v>
      </c>
      <c r="AT1342" s="24" t="s">
        <v>145</v>
      </c>
      <c r="AU1342" s="24" t="s">
        <v>90</v>
      </c>
      <c r="AY1342" s="24" t="s">
        <v>142</v>
      </c>
      <c r="BE1342" s="176">
        <f>IF(N1342="základní",J1342,0)</f>
        <v>0</v>
      </c>
      <c r="BF1342" s="176">
        <f>IF(N1342="snížená",J1342,0)</f>
        <v>960</v>
      </c>
      <c r="BG1342" s="176">
        <f>IF(N1342="zákl. přenesená",J1342,0)</f>
        <v>0</v>
      </c>
      <c r="BH1342" s="176">
        <f>IF(N1342="sníž. přenesená",J1342,0)</f>
        <v>0</v>
      </c>
      <c r="BI1342" s="176">
        <f>IF(N1342="nulová",J1342,0)</f>
        <v>0</v>
      </c>
      <c r="BJ1342" s="24" t="s">
        <v>90</v>
      </c>
      <c r="BK1342" s="176">
        <f>ROUND(I1342*H1342,2)</f>
        <v>960</v>
      </c>
      <c r="BL1342" s="24" t="s">
        <v>333</v>
      </c>
      <c r="BM1342" s="24" t="s">
        <v>1083</v>
      </c>
    </row>
    <row r="1343" spans="2:65" s="12" customFormat="1">
      <c r="B1343" s="183"/>
      <c r="D1343" s="177" t="s">
        <v>192</v>
      </c>
      <c r="E1343" s="184" t="s">
        <v>22</v>
      </c>
      <c r="F1343" s="185" t="s">
        <v>193</v>
      </c>
      <c r="H1343" s="184" t="s">
        <v>22</v>
      </c>
      <c r="I1343" s="186"/>
      <c r="L1343" s="183"/>
      <c r="M1343" s="187"/>
      <c r="T1343" s="188"/>
      <c r="AT1343" s="184" t="s">
        <v>192</v>
      </c>
      <c r="AU1343" s="184" t="s">
        <v>90</v>
      </c>
      <c r="AV1343" s="12" t="s">
        <v>24</v>
      </c>
      <c r="AW1343" s="12" t="s">
        <v>42</v>
      </c>
      <c r="AX1343" s="12" t="s">
        <v>79</v>
      </c>
      <c r="AY1343" s="184" t="s">
        <v>142</v>
      </c>
    </row>
    <row r="1344" spans="2:65" s="13" customFormat="1">
      <c r="B1344" s="189"/>
      <c r="D1344" s="177" t="s">
        <v>192</v>
      </c>
      <c r="E1344" s="190" t="s">
        <v>22</v>
      </c>
      <c r="F1344" s="191" t="s">
        <v>1073</v>
      </c>
      <c r="H1344" s="192">
        <v>2</v>
      </c>
      <c r="I1344" s="193"/>
      <c r="L1344" s="189"/>
      <c r="M1344" s="194"/>
      <c r="T1344" s="195"/>
      <c r="AT1344" s="190" t="s">
        <v>192</v>
      </c>
      <c r="AU1344" s="190" t="s">
        <v>90</v>
      </c>
      <c r="AV1344" s="13" t="s">
        <v>90</v>
      </c>
      <c r="AW1344" s="13" t="s">
        <v>42</v>
      </c>
      <c r="AX1344" s="13" t="s">
        <v>79</v>
      </c>
      <c r="AY1344" s="190" t="s">
        <v>142</v>
      </c>
    </row>
    <row r="1345" spans="2:65" s="13" customFormat="1">
      <c r="B1345" s="189"/>
      <c r="D1345" s="177" t="s">
        <v>192</v>
      </c>
      <c r="E1345" s="190" t="s">
        <v>22</v>
      </c>
      <c r="F1345" s="191" t="s">
        <v>1074</v>
      </c>
      <c r="H1345" s="192">
        <v>1</v>
      </c>
      <c r="I1345" s="193"/>
      <c r="L1345" s="189"/>
      <c r="M1345" s="194"/>
      <c r="T1345" s="195"/>
      <c r="AT1345" s="190" t="s">
        <v>192</v>
      </c>
      <c r="AU1345" s="190" t="s">
        <v>90</v>
      </c>
      <c r="AV1345" s="13" t="s">
        <v>90</v>
      </c>
      <c r="AW1345" s="13" t="s">
        <v>42</v>
      </c>
      <c r="AX1345" s="13" t="s">
        <v>79</v>
      </c>
      <c r="AY1345" s="190" t="s">
        <v>142</v>
      </c>
    </row>
    <row r="1346" spans="2:65" s="13" customFormat="1">
      <c r="B1346" s="189"/>
      <c r="D1346" s="177" t="s">
        <v>192</v>
      </c>
      <c r="E1346" s="190" t="s">
        <v>22</v>
      </c>
      <c r="F1346" s="191" t="s">
        <v>1063</v>
      </c>
      <c r="H1346" s="192">
        <v>2</v>
      </c>
      <c r="I1346" s="193"/>
      <c r="L1346" s="189"/>
      <c r="M1346" s="194"/>
      <c r="T1346" s="195"/>
      <c r="AT1346" s="190" t="s">
        <v>192</v>
      </c>
      <c r="AU1346" s="190" t="s">
        <v>90</v>
      </c>
      <c r="AV1346" s="13" t="s">
        <v>90</v>
      </c>
      <c r="AW1346" s="13" t="s">
        <v>42</v>
      </c>
      <c r="AX1346" s="13" t="s">
        <v>79</v>
      </c>
      <c r="AY1346" s="190" t="s">
        <v>142</v>
      </c>
    </row>
    <row r="1347" spans="2:65" s="13" customFormat="1">
      <c r="B1347" s="189"/>
      <c r="D1347" s="177" t="s">
        <v>192</v>
      </c>
      <c r="E1347" s="190" t="s">
        <v>22</v>
      </c>
      <c r="F1347" s="191" t="s">
        <v>1064</v>
      </c>
      <c r="H1347" s="192">
        <v>1</v>
      </c>
      <c r="I1347" s="193"/>
      <c r="L1347" s="189"/>
      <c r="M1347" s="194"/>
      <c r="T1347" s="195"/>
      <c r="AT1347" s="190" t="s">
        <v>192</v>
      </c>
      <c r="AU1347" s="190" t="s">
        <v>90</v>
      </c>
      <c r="AV1347" s="13" t="s">
        <v>90</v>
      </c>
      <c r="AW1347" s="13" t="s">
        <v>42</v>
      </c>
      <c r="AX1347" s="13" t="s">
        <v>79</v>
      </c>
      <c r="AY1347" s="190" t="s">
        <v>142</v>
      </c>
    </row>
    <row r="1348" spans="2:65" s="14" customFormat="1">
      <c r="B1348" s="196"/>
      <c r="D1348" s="177" t="s">
        <v>192</v>
      </c>
      <c r="E1348" s="197" t="s">
        <v>22</v>
      </c>
      <c r="F1348" s="198" t="s">
        <v>198</v>
      </c>
      <c r="H1348" s="199">
        <v>6</v>
      </c>
      <c r="I1348" s="200"/>
      <c r="L1348" s="196"/>
      <c r="M1348" s="201"/>
      <c r="T1348" s="202"/>
      <c r="AT1348" s="197" t="s">
        <v>192</v>
      </c>
      <c r="AU1348" s="197" t="s">
        <v>90</v>
      </c>
      <c r="AV1348" s="14" t="s">
        <v>104</v>
      </c>
      <c r="AW1348" s="14" t="s">
        <v>42</v>
      </c>
      <c r="AX1348" s="14" t="s">
        <v>24</v>
      </c>
      <c r="AY1348" s="197" t="s">
        <v>142</v>
      </c>
    </row>
    <row r="1349" spans="2:65" s="1" customFormat="1" ht="16.5" customHeight="1">
      <c r="B1349" s="40"/>
      <c r="C1349" s="165" t="s">
        <v>1084</v>
      </c>
      <c r="D1349" s="165" t="s">
        <v>145</v>
      </c>
      <c r="E1349" s="166" t="s">
        <v>1085</v>
      </c>
      <c r="F1349" s="167" t="s">
        <v>1086</v>
      </c>
      <c r="G1349" s="168" t="s">
        <v>1059</v>
      </c>
      <c r="H1349" s="169">
        <v>12</v>
      </c>
      <c r="I1349" s="170">
        <v>140</v>
      </c>
      <c r="J1349" s="171">
        <f>ROUND(I1349*H1349,2)</f>
        <v>1680</v>
      </c>
      <c r="K1349" s="167" t="s">
        <v>149</v>
      </c>
      <c r="L1349" s="40"/>
      <c r="M1349" s="172" t="s">
        <v>22</v>
      </c>
      <c r="N1349" s="173" t="s">
        <v>51</v>
      </c>
      <c r="P1349" s="174">
        <f>O1349*H1349</f>
        <v>0</v>
      </c>
      <c r="Q1349" s="174">
        <v>0</v>
      </c>
      <c r="R1349" s="174">
        <f>Q1349*H1349</f>
        <v>0</v>
      </c>
      <c r="S1349" s="174">
        <v>8.5999999999999998E-4</v>
      </c>
      <c r="T1349" s="175">
        <f>S1349*H1349</f>
        <v>1.0319999999999999E-2</v>
      </c>
      <c r="AR1349" s="24" t="s">
        <v>333</v>
      </c>
      <c r="AT1349" s="24" t="s">
        <v>145</v>
      </c>
      <c r="AU1349" s="24" t="s">
        <v>90</v>
      </c>
      <c r="AY1349" s="24" t="s">
        <v>142</v>
      </c>
      <c r="BE1349" s="176">
        <f>IF(N1349="základní",J1349,0)</f>
        <v>0</v>
      </c>
      <c r="BF1349" s="176">
        <f>IF(N1349="snížená",J1349,0)</f>
        <v>1680</v>
      </c>
      <c r="BG1349" s="176">
        <f>IF(N1349="zákl. přenesená",J1349,0)</f>
        <v>0</v>
      </c>
      <c r="BH1349" s="176">
        <f>IF(N1349="sníž. přenesená",J1349,0)</f>
        <v>0</v>
      </c>
      <c r="BI1349" s="176">
        <f>IF(N1349="nulová",J1349,0)</f>
        <v>0</v>
      </c>
      <c r="BJ1349" s="24" t="s">
        <v>90</v>
      </c>
      <c r="BK1349" s="176">
        <f>ROUND(I1349*H1349,2)</f>
        <v>1680</v>
      </c>
      <c r="BL1349" s="24" t="s">
        <v>333</v>
      </c>
      <c r="BM1349" s="24" t="s">
        <v>1087</v>
      </c>
    </row>
    <row r="1350" spans="2:65" s="12" customFormat="1">
      <c r="B1350" s="183"/>
      <c r="D1350" s="177" t="s">
        <v>192</v>
      </c>
      <c r="E1350" s="184" t="s">
        <v>22</v>
      </c>
      <c r="F1350" s="185" t="s">
        <v>193</v>
      </c>
      <c r="H1350" s="184" t="s">
        <v>22</v>
      </c>
      <c r="I1350" s="186"/>
      <c r="L1350" s="183"/>
      <c r="M1350" s="187"/>
      <c r="T1350" s="188"/>
      <c r="AT1350" s="184" t="s">
        <v>192</v>
      </c>
      <c r="AU1350" s="184" t="s">
        <v>90</v>
      </c>
      <c r="AV1350" s="12" t="s">
        <v>24</v>
      </c>
      <c r="AW1350" s="12" t="s">
        <v>42</v>
      </c>
      <c r="AX1350" s="12" t="s">
        <v>79</v>
      </c>
      <c r="AY1350" s="184" t="s">
        <v>142</v>
      </c>
    </row>
    <row r="1351" spans="2:65" s="13" customFormat="1">
      <c r="B1351" s="189"/>
      <c r="D1351" s="177" t="s">
        <v>192</v>
      </c>
      <c r="E1351" s="190" t="s">
        <v>22</v>
      </c>
      <c r="F1351" s="191" t="s">
        <v>1088</v>
      </c>
      <c r="H1351" s="192">
        <v>3</v>
      </c>
      <c r="I1351" s="193"/>
      <c r="L1351" s="189"/>
      <c r="M1351" s="194"/>
      <c r="T1351" s="195"/>
      <c r="AT1351" s="190" t="s">
        <v>192</v>
      </c>
      <c r="AU1351" s="190" t="s">
        <v>90</v>
      </c>
      <c r="AV1351" s="13" t="s">
        <v>90</v>
      </c>
      <c r="AW1351" s="13" t="s">
        <v>42</v>
      </c>
      <c r="AX1351" s="13" t="s">
        <v>79</v>
      </c>
      <c r="AY1351" s="190" t="s">
        <v>142</v>
      </c>
    </row>
    <row r="1352" spans="2:65" s="13" customFormat="1">
      <c r="B1352" s="189"/>
      <c r="D1352" s="177" t="s">
        <v>192</v>
      </c>
      <c r="E1352" s="190" t="s">
        <v>22</v>
      </c>
      <c r="F1352" s="191" t="s">
        <v>1062</v>
      </c>
      <c r="H1352" s="192">
        <v>3</v>
      </c>
      <c r="I1352" s="193"/>
      <c r="L1352" s="189"/>
      <c r="M1352" s="194"/>
      <c r="T1352" s="195"/>
      <c r="AT1352" s="190" t="s">
        <v>192</v>
      </c>
      <c r="AU1352" s="190" t="s">
        <v>90</v>
      </c>
      <c r="AV1352" s="13" t="s">
        <v>90</v>
      </c>
      <c r="AW1352" s="13" t="s">
        <v>42</v>
      </c>
      <c r="AX1352" s="13" t="s">
        <v>79</v>
      </c>
      <c r="AY1352" s="190" t="s">
        <v>142</v>
      </c>
    </row>
    <row r="1353" spans="2:65" s="13" customFormat="1">
      <c r="B1353" s="189"/>
      <c r="D1353" s="177" t="s">
        <v>192</v>
      </c>
      <c r="E1353" s="190" t="s">
        <v>22</v>
      </c>
      <c r="F1353" s="191" t="s">
        <v>1089</v>
      </c>
      <c r="H1353" s="192">
        <v>4</v>
      </c>
      <c r="I1353" s="193"/>
      <c r="L1353" s="189"/>
      <c r="M1353" s="194"/>
      <c r="T1353" s="195"/>
      <c r="AT1353" s="190" t="s">
        <v>192</v>
      </c>
      <c r="AU1353" s="190" t="s">
        <v>90</v>
      </c>
      <c r="AV1353" s="13" t="s">
        <v>90</v>
      </c>
      <c r="AW1353" s="13" t="s">
        <v>42</v>
      </c>
      <c r="AX1353" s="13" t="s">
        <v>79</v>
      </c>
      <c r="AY1353" s="190" t="s">
        <v>142</v>
      </c>
    </row>
    <row r="1354" spans="2:65" s="13" customFormat="1">
      <c r="B1354" s="189"/>
      <c r="D1354" s="177" t="s">
        <v>192</v>
      </c>
      <c r="E1354" s="190" t="s">
        <v>22</v>
      </c>
      <c r="F1354" s="191" t="s">
        <v>1090</v>
      </c>
      <c r="H1354" s="192">
        <v>2</v>
      </c>
      <c r="I1354" s="193"/>
      <c r="L1354" s="189"/>
      <c r="M1354" s="194"/>
      <c r="T1354" s="195"/>
      <c r="AT1354" s="190" t="s">
        <v>192</v>
      </c>
      <c r="AU1354" s="190" t="s">
        <v>90</v>
      </c>
      <c r="AV1354" s="13" t="s">
        <v>90</v>
      </c>
      <c r="AW1354" s="13" t="s">
        <v>42</v>
      </c>
      <c r="AX1354" s="13" t="s">
        <v>79</v>
      </c>
      <c r="AY1354" s="190" t="s">
        <v>142</v>
      </c>
    </row>
    <row r="1355" spans="2:65" s="14" customFormat="1">
      <c r="B1355" s="196"/>
      <c r="D1355" s="177" t="s">
        <v>192</v>
      </c>
      <c r="E1355" s="197" t="s">
        <v>22</v>
      </c>
      <c r="F1355" s="198" t="s">
        <v>198</v>
      </c>
      <c r="H1355" s="199">
        <v>12</v>
      </c>
      <c r="I1355" s="200"/>
      <c r="L1355" s="196"/>
      <c r="M1355" s="201"/>
      <c r="T1355" s="202"/>
      <c r="AT1355" s="197" t="s">
        <v>192</v>
      </c>
      <c r="AU1355" s="197" t="s">
        <v>90</v>
      </c>
      <c r="AV1355" s="14" t="s">
        <v>104</v>
      </c>
      <c r="AW1355" s="14" t="s">
        <v>42</v>
      </c>
      <c r="AX1355" s="14" t="s">
        <v>24</v>
      </c>
      <c r="AY1355" s="197" t="s">
        <v>142</v>
      </c>
    </row>
    <row r="1356" spans="2:65" s="11" customFormat="1" ht="29.9" customHeight="1">
      <c r="B1356" s="153"/>
      <c r="D1356" s="154" t="s">
        <v>78</v>
      </c>
      <c r="E1356" s="163" t="s">
        <v>1091</v>
      </c>
      <c r="F1356" s="163" t="s">
        <v>1092</v>
      </c>
      <c r="I1356" s="156"/>
      <c r="J1356" s="164">
        <f>BK1356</f>
        <v>425000</v>
      </c>
      <c r="L1356" s="153"/>
      <c r="M1356" s="158"/>
      <c r="P1356" s="159">
        <f>SUM(P1357:P1375)</f>
        <v>0</v>
      </c>
      <c r="R1356" s="159">
        <f>SUM(R1357:R1375)</f>
        <v>0</v>
      </c>
      <c r="T1356" s="160">
        <f>SUM(T1357:T1375)</f>
        <v>0</v>
      </c>
      <c r="AR1356" s="154" t="s">
        <v>90</v>
      </c>
      <c r="AT1356" s="161" t="s">
        <v>78</v>
      </c>
      <c r="AU1356" s="161" t="s">
        <v>24</v>
      </c>
      <c r="AY1356" s="154" t="s">
        <v>142</v>
      </c>
      <c r="BK1356" s="162">
        <f>SUM(BK1357:BK1375)</f>
        <v>425000</v>
      </c>
    </row>
    <row r="1357" spans="2:65" s="1" customFormat="1" ht="16.5" customHeight="1">
      <c r="B1357" s="40"/>
      <c r="C1357" s="165" t="s">
        <v>1093</v>
      </c>
      <c r="D1357" s="165" t="s">
        <v>145</v>
      </c>
      <c r="E1357" s="166" t="s">
        <v>1094</v>
      </c>
      <c r="F1357" s="167" t="s">
        <v>1095</v>
      </c>
      <c r="G1357" s="168" t="s">
        <v>1096</v>
      </c>
      <c r="H1357" s="169">
        <v>3</v>
      </c>
      <c r="I1357" s="170">
        <v>59500</v>
      </c>
      <c r="J1357" s="171">
        <f>ROUND(I1357*H1357,2)</f>
        <v>178500</v>
      </c>
      <c r="K1357" s="167" t="s">
        <v>22</v>
      </c>
      <c r="L1357" s="40"/>
      <c r="M1357" s="172" t="s">
        <v>22</v>
      </c>
      <c r="N1357" s="173" t="s">
        <v>51</v>
      </c>
      <c r="P1357" s="174">
        <f>O1357*H1357</f>
        <v>0</v>
      </c>
      <c r="Q1357" s="174">
        <v>0</v>
      </c>
      <c r="R1357" s="174">
        <f>Q1357*H1357</f>
        <v>0</v>
      </c>
      <c r="S1357" s="174">
        <v>0</v>
      </c>
      <c r="T1357" s="175">
        <f>S1357*H1357</f>
        <v>0</v>
      </c>
      <c r="AR1357" s="24" t="s">
        <v>333</v>
      </c>
      <c r="AT1357" s="24" t="s">
        <v>145</v>
      </c>
      <c r="AU1357" s="24" t="s">
        <v>90</v>
      </c>
      <c r="AY1357" s="24" t="s">
        <v>142</v>
      </c>
      <c r="BE1357" s="176">
        <f>IF(N1357="základní",J1357,0)</f>
        <v>0</v>
      </c>
      <c r="BF1357" s="176">
        <f>IF(N1357="snížená",J1357,0)</f>
        <v>178500</v>
      </c>
      <c r="BG1357" s="176">
        <f>IF(N1357="zákl. přenesená",J1357,0)</f>
        <v>0</v>
      </c>
      <c r="BH1357" s="176">
        <f>IF(N1357="sníž. přenesená",J1357,0)</f>
        <v>0</v>
      </c>
      <c r="BI1357" s="176">
        <f>IF(N1357="nulová",J1357,0)</f>
        <v>0</v>
      </c>
      <c r="BJ1357" s="24" t="s">
        <v>90</v>
      </c>
      <c r="BK1357" s="176">
        <f>ROUND(I1357*H1357,2)</f>
        <v>178500</v>
      </c>
      <c r="BL1357" s="24" t="s">
        <v>333</v>
      </c>
      <c r="BM1357" s="24" t="s">
        <v>1097</v>
      </c>
    </row>
    <row r="1358" spans="2:65" s="1" customFormat="1" ht="38">
      <c r="B1358" s="40"/>
      <c r="D1358" s="177" t="s">
        <v>152</v>
      </c>
      <c r="F1358" s="178" t="s">
        <v>1098</v>
      </c>
      <c r="I1358" s="106"/>
      <c r="L1358" s="40"/>
      <c r="M1358" s="182"/>
      <c r="T1358" s="65"/>
      <c r="AT1358" s="24" t="s">
        <v>152</v>
      </c>
      <c r="AU1358" s="24" t="s">
        <v>90</v>
      </c>
    </row>
    <row r="1359" spans="2:65" s="13" customFormat="1">
      <c r="B1359" s="189"/>
      <c r="D1359" s="177" t="s">
        <v>192</v>
      </c>
      <c r="E1359" s="190" t="s">
        <v>22</v>
      </c>
      <c r="F1359" s="191" t="s">
        <v>1099</v>
      </c>
      <c r="H1359" s="192">
        <v>3</v>
      </c>
      <c r="I1359" s="193"/>
      <c r="L1359" s="189"/>
      <c r="M1359" s="194"/>
      <c r="T1359" s="195"/>
      <c r="AT1359" s="190" t="s">
        <v>192</v>
      </c>
      <c r="AU1359" s="190" t="s">
        <v>90</v>
      </c>
      <c r="AV1359" s="13" t="s">
        <v>90</v>
      </c>
      <c r="AW1359" s="13" t="s">
        <v>42</v>
      </c>
      <c r="AX1359" s="13" t="s">
        <v>79</v>
      </c>
      <c r="AY1359" s="190" t="s">
        <v>142</v>
      </c>
    </row>
    <row r="1360" spans="2:65" s="14" customFormat="1">
      <c r="B1360" s="196"/>
      <c r="D1360" s="177" t="s">
        <v>192</v>
      </c>
      <c r="E1360" s="197" t="s">
        <v>22</v>
      </c>
      <c r="F1360" s="198" t="s">
        <v>198</v>
      </c>
      <c r="H1360" s="199">
        <v>3</v>
      </c>
      <c r="I1360" s="200"/>
      <c r="L1360" s="196"/>
      <c r="M1360" s="201"/>
      <c r="T1360" s="202"/>
      <c r="AT1360" s="197" t="s">
        <v>192</v>
      </c>
      <c r="AU1360" s="197" t="s">
        <v>90</v>
      </c>
      <c r="AV1360" s="14" t="s">
        <v>104</v>
      </c>
      <c r="AW1360" s="14" t="s">
        <v>42</v>
      </c>
      <c r="AX1360" s="14" t="s">
        <v>24</v>
      </c>
      <c r="AY1360" s="197" t="s">
        <v>142</v>
      </c>
    </row>
    <row r="1361" spans="2:65" s="1" customFormat="1" ht="16.5" customHeight="1">
      <c r="B1361" s="40"/>
      <c r="C1361" s="165" t="s">
        <v>1100</v>
      </c>
      <c r="D1361" s="165" t="s">
        <v>145</v>
      </c>
      <c r="E1361" s="166" t="s">
        <v>1101</v>
      </c>
      <c r="F1361" s="167" t="s">
        <v>1102</v>
      </c>
      <c r="G1361" s="168" t="s">
        <v>1096</v>
      </c>
      <c r="H1361" s="169">
        <v>3</v>
      </c>
      <c r="I1361" s="170">
        <v>59500</v>
      </c>
      <c r="J1361" s="171">
        <f>ROUND(I1361*H1361,2)</f>
        <v>178500</v>
      </c>
      <c r="K1361" s="167" t="s">
        <v>22</v>
      </c>
      <c r="L1361" s="40"/>
      <c r="M1361" s="172" t="s">
        <v>22</v>
      </c>
      <c r="N1361" s="173" t="s">
        <v>51</v>
      </c>
      <c r="P1361" s="174">
        <f>O1361*H1361</f>
        <v>0</v>
      </c>
      <c r="Q1361" s="174">
        <v>0</v>
      </c>
      <c r="R1361" s="174">
        <f>Q1361*H1361</f>
        <v>0</v>
      </c>
      <c r="S1361" s="174">
        <v>0</v>
      </c>
      <c r="T1361" s="175">
        <f>S1361*H1361</f>
        <v>0</v>
      </c>
      <c r="AR1361" s="24" t="s">
        <v>333</v>
      </c>
      <c r="AT1361" s="24" t="s">
        <v>145</v>
      </c>
      <c r="AU1361" s="24" t="s">
        <v>90</v>
      </c>
      <c r="AY1361" s="24" t="s">
        <v>142</v>
      </c>
      <c r="BE1361" s="176">
        <f>IF(N1361="základní",J1361,0)</f>
        <v>0</v>
      </c>
      <c r="BF1361" s="176">
        <f>IF(N1361="snížená",J1361,0)</f>
        <v>178500</v>
      </c>
      <c r="BG1361" s="176">
        <f>IF(N1361="zákl. přenesená",J1361,0)</f>
        <v>0</v>
      </c>
      <c r="BH1361" s="176">
        <f>IF(N1361="sníž. přenesená",J1361,0)</f>
        <v>0</v>
      </c>
      <c r="BI1361" s="176">
        <f>IF(N1361="nulová",J1361,0)</f>
        <v>0</v>
      </c>
      <c r="BJ1361" s="24" t="s">
        <v>90</v>
      </c>
      <c r="BK1361" s="176">
        <f>ROUND(I1361*H1361,2)</f>
        <v>178500</v>
      </c>
      <c r="BL1361" s="24" t="s">
        <v>333</v>
      </c>
      <c r="BM1361" s="24" t="s">
        <v>1103</v>
      </c>
    </row>
    <row r="1362" spans="2:65" s="1" customFormat="1" ht="38">
      <c r="B1362" s="40"/>
      <c r="D1362" s="177" t="s">
        <v>152</v>
      </c>
      <c r="F1362" s="178" t="s">
        <v>1098</v>
      </c>
      <c r="I1362" s="106"/>
      <c r="L1362" s="40"/>
      <c r="M1362" s="182"/>
      <c r="T1362" s="65"/>
      <c r="AT1362" s="24" t="s">
        <v>152</v>
      </c>
      <c r="AU1362" s="24" t="s">
        <v>90</v>
      </c>
    </row>
    <row r="1363" spans="2:65" s="13" customFormat="1">
      <c r="B1363" s="189"/>
      <c r="D1363" s="177" t="s">
        <v>192</v>
      </c>
      <c r="E1363" s="190" t="s">
        <v>22</v>
      </c>
      <c r="F1363" s="191" t="s">
        <v>1104</v>
      </c>
      <c r="H1363" s="192">
        <v>3</v>
      </c>
      <c r="I1363" s="193"/>
      <c r="L1363" s="189"/>
      <c r="M1363" s="194"/>
      <c r="T1363" s="195"/>
      <c r="AT1363" s="190" t="s">
        <v>192</v>
      </c>
      <c r="AU1363" s="190" t="s">
        <v>90</v>
      </c>
      <c r="AV1363" s="13" t="s">
        <v>90</v>
      </c>
      <c r="AW1363" s="13" t="s">
        <v>42</v>
      </c>
      <c r="AX1363" s="13" t="s">
        <v>79</v>
      </c>
      <c r="AY1363" s="190" t="s">
        <v>142</v>
      </c>
    </row>
    <row r="1364" spans="2:65" s="14" customFormat="1">
      <c r="B1364" s="196"/>
      <c r="D1364" s="177" t="s">
        <v>192</v>
      </c>
      <c r="E1364" s="197" t="s">
        <v>22</v>
      </c>
      <c r="F1364" s="198" t="s">
        <v>198</v>
      </c>
      <c r="H1364" s="199">
        <v>3</v>
      </c>
      <c r="I1364" s="200"/>
      <c r="L1364" s="196"/>
      <c r="M1364" s="201"/>
      <c r="T1364" s="202"/>
      <c r="AT1364" s="197" t="s">
        <v>192</v>
      </c>
      <c r="AU1364" s="197" t="s">
        <v>90</v>
      </c>
      <c r="AV1364" s="14" t="s">
        <v>104</v>
      </c>
      <c r="AW1364" s="14" t="s">
        <v>42</v>
      </c>
      <c r="AX1364" s="14" t="s">
        <v>24</v>
      </c>
      <c r="AY1364" s="197" t="s">
        <v>142</v>
      </c>
    </row>
    <row r="1365" spans="2:65" s="1" customFormat="1" ht="16.5" customHeight="1">
      <c r="B1365" s="40"/>
      <c r="C1365" s="165" t="s">
        <v>1105</v>
      </c>
      <c r="D1365" s="165" t="s">
        <v>145</v>
      </c>
      <c r="E1365" s="166" t="s">
        <v>1106</v>
      </c>
      <c r="F1365" s="167" t="s">
        <v>1107</v>
      </c>
      <c r="G1365" s="168" t="s">
        <v>1096</v>
      </c>
      <c r="H1365" s="169">
        <v>1</v>
      </c>
      <c r="I1365" s="170">
        <v>53900</v>
      </c>
      <c r="J1365" s="171">
        <f>ROUND(I1365*H1365,2)</f>
        <v>53900</v>
      </c>
      <c r="K1365" s="167" t="s">
        <v>22</v>
      </c>
      <c r="L1365" s="40"/>
      <c r="M1365" s="172" t="s">
        <v>22</v>
      </c>
      <c r="N1365" s="173" t="s">
        <v>51</v>
      </c>
      <c r="P1365" s="174">
        <f>O1365*H1365</f>
        <v>0</v>
      </c>
      <c r="Q1365" s="174">
        <v>0</v>
      </c>
      <c r="R1365" s="174">
        <f>Q1365*H1365</f>
        <v>0</v>
      </c>
      <c r="S1365" s="174">
        <v>0</v>
      </c>
      <c r="T1365" s="175">
        <f>S1365*H1365</f>
        <v>0</v>
      </c>
      <c r="AR1365" s="24" t="s">
        <v>333</v>
      </c>
      <c r="AT1365" s="24" t="s">
        <v>145</v>
      </c>
      <c r="AU1365" s="24" t="s">
        <v>90</v>
      </c>
      <c r="AY1365" s="24" t="s">
        <v>142</v>
      </c>
      <c r="BE1365" s="176">
        <f>IF(N1365="základní",J1365,0)</f>
        <v>0</v>
      </c>
      <c r="BF1365" s="176">
        <f>IF(N1365="snížená",J1365,0)</f>
        <v>53900</v>
      </c>
      <c r="BG1365" s="176">
        <f>IF(N1365="zákl. přenesená",J1365,0)</f>
        <v>0</v>
      </c>
      <c r="BH1365" s="176">
        <f>IF(N1365="sníž. přenesená",J1365,0)</f>
        <v>0</v>
      </c>
      <c r="BI1365" s="176">
        <f>IF(N1365="nulová",J1365,0)</f>
        <v>0</v>
      </c>
      <c r="BJ1365" s="24" t="s">
        <v>90</v>
      </c>
      <c r="BK1365" s="176">
        <f>ROUND(I1365*H1365,2)</f>
        <v>53900</v>
      </c>
      <c r="BL1365" s="24" t="s">
        <v>333</v>
      </c>
      <c r="BM1365" s="24" t="s">
        <v>1108</v>
      </c>
    </row>
    <row r="1366" spans="2:65" s="1" customFormat="1" ht="47.5">
      <c r="B1366" s="40"/>
      <c r="D1366" s="177" t="s">
        <v>152</v>
      </c>
      <c r="F1366" s="178" t="s">
        <v>1109</v>
      </c>
      <c r="I1366" s="106"/>
      <c r="L1366" s="40"/>
      <c r="M1366" s="182"/>
      <c r="T1366" s="65"/>
      <c r="AT1366" s="24" t="s">
        <v>152</v>
      </c>
      <c r="AU1366" s="24" t="s">
        <v>90</v>
      </c>
    </row>
    <row r="1367" spans="2:65" s="13" customFormat="1">
      <c r="B1367" s="189"/>
      <c r="D1367" s="177" t="s">
        <v>192</v>
      </c>
      <c r="E1367" s="190" t="s">
        <v>22</v>
      </c>
      <c r="F1367" s="191" t="s">
        <v>1110</v>
      </c>
      <c r="H1367" s="192">
        <v>1</v>
      </c>
      <c r="I1367" s="193"/>
      <c r="L1367" s="189"/>
      <c r="M1367" s="194"/>
      <c r="T1367" s="195"/>
      <c r="AT1367" s="190" t="s">
        <v>192</v>
      </c>
      <c r="AU1367" s="190" t="s">
        <v>90</v>
      </c>
      <c r="AV1367" s="13" t="s">
        <v>90</v>
      </c>
      <c r="AW1367" s="13" t="s">
        <v>42</v>
      </c>
      <c r="AX1367" s="13" t="s">
        <v>79</v>
      </c>
      <c r="AY1367" s="190" t="s">
        <v>142</v>
      </c>
    </row>
    <row r="1368" spans="2:65" s="14" customFormat="1">
      <c r="B1368" s="196"/>
      <c r="D1368" s="177" t="s">
        <v>192</v>
      </c>
      <c r="E1368" s="197" t="s">
        <v>22</v>
      </c>
      <c r="F1368" s="198" t="s">
        <v>198</v>
      </c>
      <c r="H1368" s="199">
        <v>1</v>
      </c>
      <c r="I1368" s="200"/>
      <c r="L1368" s="196"/>
      <c r="M1368" s="201"/>
      <c r="T1368" s="202"/>
      <c r="AT1368" s="197" t="s">
        <v>192</v>
      </c>
      <c r="AU1368" s="197" t="s">
        <v>90</v>
      </c>
      <c r="AV1368" s="14" t="s">
        <v>104</v>
      </c>
      <c r="AW1368" s="14" t="s">
        <v>42</v>
      </c>
      <c r="AX1368" s="14" t="s">
        <v>24</v>
      </c>
      <c r="AY1368" s="197" t="s">
        <v>142</v>
      </c>
    </row>
    <row r="1369" spans="2:65" s="1" customFormat="1" ht="16.5" customHeight="1">
      <c r="B1369" s="40"/>
      <c r="C1369" s="165" t="s">
        <v>1111</v>
      </c>
      <c r="D1369" s="165" t="s">
        <v>145</v>
      </c>
      <c r="E1369" s="166" t="s">
        <v>1112</v>
      </c>
      <c r="F1369" s="167" t="s">
        <v>1113</v>
      </c>
      <c r="G1369" s="168" t="s">
        <v>1096</v>
      </c>
      <c r="H1369" s="169">
        <v>6</v>
      </c>
      <c r="I1369" s="170">
        <v>1290</v>
      </c>
      <c r="J1369" s="171">
        <f>ROUND(I1369*H1369,2)</f>
        <v>7740</v>
      </c>
      <c r="K1369" s="167" t="s">
        <v>22</v>
      </c>
      <c r="L1369" s="40"/>
      <c r="M1369" s="172" t="s">
        <v>22</v>
      </c>
      <c r="N1369" s="173" t="s">
        <v>51</v>
      </c>
      <c r="P1369" s="174">
        <f>O1369*H1369</f>
        <v>0</v>
      </c>
      <c r="Q1369" s="174">
        <v>0</v>
      </c>
      <c r="R1369" s="174">
        <f>Q1369*H1369</f>
        <v>0</v>
      </c>
      <c r="S1369" s="174">
        <v>0</v>
      </c>
      <c r="T1369" s="175">
        <f>S1369*H1369</f>
        <v>0</v>
      </c>
      <c r="AR1369" s="24" t="s">
        <v>333</v>
      </c>
      <c r="AT1369" s="24" t="s">
        <v>145</v>
      </c>
      <c r="AU1369" s="24" t="s">
        <v>90</v>
      </c>
      <c r="AY1369" s="24" t="s">
        <v>142</v>
      </c>
      <c r="BE1369" s="176">
        <f>IF(N1369="základní",J1369,0)</f>
        <v>0</v>
      </c>
      <c r="BF1369" s="176">
        <f>IF(N1369="snížená",J1369,0)</f>
        <v>7740</v>
      </c>
      <c r="BG1369" s="176">
        <f>IF(N1369="zákl. přenesená",J1369,0)</f>
        <v>0</v>
      </c>
      <c r="BH1369" s="176">
        <f>IF(N1369="sníž. přenesená",J1369,0)</f>
        <v>0</v>
      </c>
      <c r="BI1369" s="176">
        <f>IF(N1369="nulová",J1369,0)</f>
        <v>0</v>
      </c>
      <c r="BJ1369" s="24" t="s">
        <v>90</v>
      </c>
      <c r="BK1369" s="176">
        <f>ROUND(I1369*H1369,2)</f>
        <v>7740</v>
      </c>
      <c r="BL1369" s="24" t="s">
        <v>333</v>
      </c>
      <c r="BM1369" s="24" t="s">
        <v>1114</v>
      </c>
    </row>
    <row r="1370" spans="2:65" s="1" customFormat="1" ht="38">
      <c r="B1370" s="40"/>
      <c r="D1370" s="177" t="s">
        <v>152</v>
      </c>
      <c r="F1370" s="178" t="s">
        <v>1115</v>
      </c>
      <c r="I1370" s="106"/>
      <c r="L1370" s="40"/>
      <c r="M1370" s="182"/>
      <c r="T1370" s="65"/>
      <c r="AT1370" s="24" t="s">
        <v>152</v>
      </c>
      <c r="AU1370" s="24" t="s">
        <v>90</v>
      </c>
    </row>
    <row r="1371" spans="2:65" s="13" customFormat="1">
      <c r="B1371" s="189"/>
      <c r="D1371" s="177" t="s">
        <v>192</v>
      </c>
      <c r="E1371" s="190" t="s">
        <v>22</v>
      </c>
      <c r="F1371" s="191" t="s">
        <v>1116</v>
      </c>
      <c r="H1371" s="192">
        <v>6</v>
      </c>
      <c r="I1371" s="193"/>
      <c r="L1371" s="189"/>
      <c r="M1371" s="194"/>
      <c r="T1371" s="195"/>
      <c r="AT1371" s="190" t="s">
        <v>192</v>
      </c>
      <c r="AU1371" s="190" t="s">
        <v>90</v>
      </c>
      <c r="AV1371" s="13" t="s">
        <v>90</v>
      </c>
      <c r="AW1371" s="13" t="s">
        <v>42</v>
      </c>
      <c r="AX1371" s="13" t="s">
        <v>79</v>
      </c>
      <c r="AY1371" s="190" t="s">
        <v>142</v>
      </c>
    </row>
    <row r="1372" spans="2:65" s="14" customFormat="1">
      <c r="B1372" s="196"/>
      <c r="D1372" s="177" t="s">
        <v>192</v>
      </c>
      <c r="E1372" s="197" t="s">
        <v>22</v>
      </c>
      <c r="F1372" s="198" t="s">
        <v>198</v>
      </c>
      <c r="H1372" s="199">
        <v>6</v>
      </c>
      <c r="I1372" s="200"/>
      <c r="L1372" s="196"/>
      <c r="M1372" s="201"/>
      <c r="T1372" s="202"/>
      <c r="AT1372" s="197" t="s">
        <v>192</v>
      </c>
      <c r="AU1372" s="197" t="s">
        <v>90</v>
      </c>
      <c r="AV1372" s="14" t="s">
        <v>104</v>
      </c>
      <c r="AW1372" s="14" t="s">
        <v>42</v>
      </c>
      <c r="AX1372" s="14" t="s">
        <v>24</v>
      </c>
      <c r="AY1372" s="197" t="s">
        <v>142</v>
      </c>
    </row>
    <row r="1373" spans="2:65" s="1" customFormat="1" ht="16.5" customHeight="1">
      <c r="B1373" s="40"/>
      <c r="C1373" s="165" t="s">
        <v>1117</v>
      </c>
      <c r="D1373" s="165" t="s">
        <v>145</v>
      </c>
      <c r="E1373" s="166" t="s">
        <v>1118</v>
      </c>
      <c r="F1373" s="167" t="s">
        <v>1119</v>
      </c>
      <c r="G1373" s="168" t="s">
        <v>1096</v>
      </c>
      <c r="H1373" s="169">
        <v>4</v>
      </c>
      <c r="I1373" s="170">
        <v>1590</v>
      </c>
      <c r="J1373" s="171">
        <f>ROUND(I1373*H1373,2)</f>
        <v>6360</v>
      </c>
      <c r="K1373" s="167" t="s">
        <v>22</v>
      </c>
      <c r="L1373" s="40"/>
      <c r="M1373" s="172" t="s">
        <v>22</v>
      </c>
      <c r="N1373" s="173" t="s">
        <v>51</v>
      </c>
      <c r="P1373" s="174">
        <f>O1373*H1373</f>
        <v>0</v>
      </c>
      <c r="Q1373" s="174">
        <v>0</v>
      </c>
      <c r="R1373" s="174">
        <f>Q1373*H1373</f>
        <v>0</v>
      </c>
      <c r="S1373" s="174">
        <v>0</v>
      </c>
      <c r="T1373" s="175">
        <f>S1373*H1373</f>
        <v>0</v>
      </c>
      <c r="AR1373" s="24" t="s">
        <v>333</v>
      </c>
      <c r="AT1373" s="24" t="s">
        <v>145</v>
      </c>
      <c r="AU1373" s="24" t="s">
        <v>90</v>
      </c>
      <c r="AY1373" s="24" t="s">
        <v>142</v>
      </c>
      <c r="BE1373" s="176">
        <f>IF(N1373="základní",J1373,0)</f>
        <v>0</v>
      </c>
      <c r="BF1373" s="176">
        <f>IF(N1373="snížená",J1373,0)</f>
        <v>6360</v>
      </c>
      <c r="BG1373" s="176">
        <f>IF(N1373="zákl. přenesená",J1373,0)</f>
        <v>0</v>
      </c>
      <c r="BH1373" s="176">
        <f>IF(N1373="sníž. přenesená",J1373,0)</f>
        <v>0</v>
      </c>
      <c r="BI1373" s="176">
        <f>IF(N1373="nulová",J1373,0)</f>
        <v>0</v>
      </c>
      <c r="BJ1373" s="24" t="s">
        <v>90</v>
      </c>
      <c r="BK1373" s="176">
        <f>ROUND(I1373*H1373,2)</f>
        <v>6360</v>
      </c>
      <c r="BL1373" s="24" t="s">
        <v>333</v>
      </c>
      <c r="BM1373" s="24" t="s">
        <v>1120</v>
      </c>
    </row>
    <row r="1374" spans="2:65" s="13" customFormat="1">
      <c r="B1374" s="189"/>
      <c r="D1374" s="177" t="s">
        <v>192</v>
      </c>
      <c r="E1374" s="190" t="s">
        <v>22</v>
      </c>
      <c r="F1374" s="191" t="s">
        <v>188</v>
      </c>
      <c r="H1374" s="192">
        <v>4</v>
      </c>
      <c r="I1374" s="193"/>
      <c r="L1374" s="189"/>
      <c r="M1374" s="194"/>
      <c r="T1374" s="195"/>
      <c r="AT1374" s="190" t="s">
        <v>192</v>
      </c>
      <c r="AU1374" s="190" t="s">
        <v>90</v>
      </c>
      <c r="AV1374" s="13" t="s">
        <v>90</v>
      </c>
      <c r="AW1374" s="13" t="s">
        <v>42</v>
      </c>
      <c r="AX1374" s="13" t="s">
        <v>79</v>
      </c>
      <c r="AY1374" s="190" t="s">
        <v>142</v>
      </c>
    </row>
    <row r="1375" spans="2:65" s="14" customFormat="1">
      <c r="B1375" s="196"/>
      <c r="D1375" s="177" t="s">
        <v>192</v>
      </c>
      <c r="E1375" s="197" t="s">
        <v>22</v>
      </c>
      <c r="F1375" s="198" t="s">
        <v>198</v>
      </c>
      <c r="H1375" s="199">
        <v>4</v>
      </c>
      <c r="I1375" s="200"/>
      <c r="L1375" s="196"/>
      <c r="M1375" s="201"/>
      <c r="T1375" s="202"/>
      <c r="AT1375" s="197" t="s">
        <v>192</v>
      </c>
      <c r="AU1375" s="197" t="s">
        <v>90</v>
      </c>
      <c r="AV1375" s="14" t="s">
        <v>104</v>
      </c>
      <c r="AW1375" s="14" t="s">
        <v>42</v>
      </c>
      <c r="AX1375" s="14" t="s">
        <v>24</v>
      </c>
      <c r="AY1375" s="197" t="s">
        <v>142</v>
      </c>
    </row>
    <row r="1376" spans="2:65" s="11" customFormat="1" ht="29.9" customHeight="1">
      <c r="B1376" s="153"/>
      <c r="D1376" s="154" t="s">
        <v>78</v>
      </c>
      <c r="E1376" s="163" t="s">
        <v>1121</v>
      </c>
      <c r="F1376" s="163" t="s">
        <v>1122</v>
      </c>
      <c r="I1376" s="156"/>
      <c r="J1376" s="164">
        <f>BK1376</f>
        <v>24908.05</v>
      </c>
      <c r="L1376" s="153"/>
      <c r="M1376" s="158"/>
      <c r="P1376" s="159">
        <f>SUM(P1377:P1472)</f>
        <v>0</v>
      </c>
      <c r="R1376" s="159">
        <f>SUM(R1377:R1472)</f>
        <v>0</v>
      </c>
      <c r="T1376" s="160">
        <f>SUM(T1377:T1472)</f>
        <v>10.098224999999999</v>
      </c>
      <c r="AR1376" s="154" t="s">
        <v>90</v>
      </c>
      <c r="AT1376" s="161" t="s">
        <v>78</v>
      </c>
      <c r="AU1376" s="161" t="s">
        <v>24</v>
      </c>
      <c r="AY1376" s="154" t="s">
        <v>142</v>
      </c>
      <c r="BK1376" s="162">
        <f>SUM(BK1377:BK1472)</f>
        <v>24908.05</v>
      </c>
    </row>
    <row r="1377" spans="2:65" s="1" customFormat="1" ht="38.25" customHeight="1">
      <c r="B1377" s="40"/>
      <c r="C1377" s="165" t="s">
        <v>1123</v>
      </c>
      <c r="D1377" s="165" t="s">
        <v>145</v>
      </c>
      <c r="E1377" s="166" t="s">
        <v>1124</v>
      </c>
      <c r="F1377" s="167" t="s">
        <v>1125</v>
      </c>
      <c r="G1377" s="168" t="s">
        <v>229</v>
      </c>
      <c r="H1377" s="169">
        <v>3.113</v>
      </c>
      <c r="I1377" s="170">
        <v>50</v>
      </c>
      <c r="J1377" s="171">
        <f>ROUND(I1377*H1377,2)</f>
        <v>155.65</v>
      </c>
      <c r="K1377" s="167" t="s">
        <v>149</v>
      </c>
      <c r="L1377" s="40"/>
      <c r="M1377" s="172" t="s">
        <v>22</v>
      </c>
      <c r="N1377" s="173" t="s">
        <v>51</v>
      </c>
      <c r="P1377" s="174">
        <f>O1377*H1377</f>
        <v>0</v>
      </c>
      <c r="Q1377" s="174">
        <v>0</v>
      </c>
      <c r="R1377" s="174">
        <f>Q1377*H1377</f>
        <v>0</v>
      </c>
      <c r="S1377" s="174">
        <v>7.0000000000000001E-3</v>
      </c>
      <c r="T1377" s="175">
        <f>S1377*H1377</f>
        <v>2.1791000000000001E-2</v>
      </c>
      <c r="AR1377" s="24" t="s">
        <v>333</v>
      </c>
      <c r="AT1377" s="24" t="s">
        <v>145</v>
      </c>
      <c r="AU1377" s="24" t="s">
        <v>90</v>
      </c>
      <c r="AY1377" s="24" t="s">
        <v>142</v>
      </c>
      <c r="BE1377" s="176">
        <f>IF(N1377="základní",J1377,0)</f>
        <v>0</v>
      </c>
      <c r="BF1377" s="176">
        <f>IF(N1377="snížená",J1377,0)</f>
        <v>155.65</v>
      </c>
      <c r="BG1377" s="176">
        <f>IF(N1377="zákl. přenesená",J1377,0)</f>
        <v>0</v>
      </c>
      <c r="BH1377" s="176">
        <f>IF(N1377="sníž. přenesená",J1377,0)</f>
        <v>0</v>
      </c>
      <c r="BI1377" s="176">
        <f>IF(N1377="nulová",J1377,0)</f>
        <v>0</v>
      </c>
      <c r="BJ1377" s="24" t="s">
        <v>90</v>
      </c>
      <c r="BK1377" s="176">
        <f>ROUND(I1377*H1377,2)</f>
        <v>155.65</v>
      </c>
      <c r="BL1377" s="24" t="s">
        <v>333</v>
      </c>
      <c r="BM1377" s="24" t="s">
        <v>1126</v>
      </c>
    </row>
    <row r="1378" spans="2:65" s="12" customFormat="1">
      <c r="B1378" s="183"/>
      <c r="D1378" s="177" t="s">
        <v>192</v>
      </c>
      <c r="E1378" s="184" t="s">
        <v>22</v>
      </c>
      <c r="F1378" s="185" t="s">
        <v>193</v>
      </c>
      <c r="H1378" s="184" t="s">
        <v>22</v>
      </c>
      <c r="I1378" s="186"/>
      <c r="L1378" s="183"/>
      <c r="M1378" s="187"/>
      <c r="T1378" s="188"/>
      <c r="AT1378" s="184" t="s">
        <v>192</v>
      </c>
      <c r="AU1378" s="184" t="s">
        <v>90</v>
      </c>
      <c r="AV1378" s="12" t="s">
        <v>24</v>
      </c>
      <c r="AW1378" s="12" t="s">
        <v>42</v>
      </c>
      <c r="AX1378" s="12" t="s">
        <v>79</v>
      </c>
      <c r="AY1378" s="184" t="s">
        <v>142</v>
      </c>
    </row>
    <row r="1379" spans="2:65" s="13" customFormat="1">
      <c r="B1379" s="189"/>
      <c r="D1379" s="177" t="s">
        <v>192</v>
      </c>
      <c r="E1379" s="190" t="s">
        <v>22</v>
      </c>
      <c r="F1379" s="191" t="s">
        <v>1127</v>
      </c>
      <c r="H1379" s="192">
        <v>3.113</v>
      </c>
      <c r="I1379" s="193"/>
      <c r="L1379" s="189"/>
      <c r="M1379" s="194"/>
      <c r="T1379" s="195"/>
      <c r="AT1379" s="190" t="s">
        <v>192</v>
      </c>
      <c r="AU1379" s="190" t="s">
        <v>90</v>
      </c>
      <c r="AV1379" s="13" t="s">
        <v>90</v>
      </c>
      <c r="AW1379" s="13" t="s">
        <v>42</v>
      </c>
      <c r="AX1379" s="13" t="s">
        <v>79</v>
      </c>
      <c r="AY1379" s="190" t="s">
        <v>142</v>
      </c>
    </row>
    <row r="1380" spans="2:65" s="14" customFormat="1">
      <c r="B1380" s="196"/>
      <c r="D1380" s="177" t="s">
        <v>192</v>
      </c>
      <c r="E1380" s="197" t="s">
        <v>22</v>
      </c>
      <c r="F1380" s="198" t="s">
        <v>198</v>
      </c>
      <c r="H1380" s="199">
        <v>3.113</v>
      </c>
      <c r="I1380" s="200"/>
      <c r="L1380" s="196"/>
      <c r="M1380" s="201"/>
      <c r="T1380" s="202"/>
      <c r="AT1380" s="197" t="s">
        <v>192</v>
      </c>
      <c r="AU1380" s="197" t="s">
        <v>90</v>
      </c>
      <c r="AV1380" s="14" t="s">
        <v>104</v>
      </c>
      <c r="AW1380" s="14" t="s">
        <v>42</v>
      </c>
      <c r="AX1380" s="14" t="s">
        <v>24</v>
      </c>
      <c r="AY1380" s="197" t="s">
        <v>142</v>
      </c>
    </row>
    <row r="1381" spans="2:65" s="1" customFormat="1" ht="25.5" customHeight="1">
      <c r="B1381" s="40"/>
      <c r="C1381" s="165" t="s">
        <v>1128</v>
      </c>
      <c r="D1381" s="165" t="s">
        <v>145</v>
      </c>
      <c r="E1381" s="166" t="s">
        <v>1129</v>
      </c>
      <c r="F1381" s="167" t="s">
        <v>1130</v>
      </c>
      <c r="G1381" s="168" t="s">
        <v>478</v>
      </c>
      <c r="H1381" s="169">
        <v>26.984999999999999</v>
      </c>
      <c r="I1381" s="170">
        <v>70</v>
      </c>
      <c r="J1381" s="171">
        <f>ROUND(I1381*H1381,2)</f>
        <v>1888.95</v>
      </c>
      <c r="K1381" s="167" t="s">
        <v>149</v>
      </c>
      <c r="L1381" s="40"/>
      <c r="M1381" s="172" t="s">
        <v>22</v>
      </c>
      <c r="N1381" s="173" t="s">
        <v>51</v>
      </c>
      <c r="P1381" s="174">
        <f>O1381*H1381</f>
        <v>0</v>
      </c>
      <c r="Q1381" s="174">
        <v>0</v>
      </c>
      <c r="R1381" s="174">
        <f>Q1381*H1381</f>
        <v>0</v>
      </c>
      <c r="S1381" s="174">
        <v>4.4000000000000003E-3</v>
      </c>
      <c r="T1381" s="175">
        <f>S1381*H1381</f>
        <v>0.11873400000000001</v>
      </c>
      <c r="AR1381" s="24" t="s">
        <v>333</v>
      </c>
      <c r="AT1381" s="24" t="s">
        <v>145</v>
      </c>
      <c r="AU1381" s="24" t="s">
        <v>90</v>
      </c>
      <c r="AY1381" s="24" t="s">
        <v>142</v>
      </c>
      <c r="BE1381" s="176">
        <f>IF(N1381="základní",J1381,0)</f>
        <v>0</v>
      </c>
      <c r="BF1381" s="176">
        <f>IF(N1381="snížená",J1381,0)</f>
        <v>1888.95</v>
      </c>
      <c r="BG1381" s="176">
        <f>IF(N1381="zákl. přenesená",J1381,0)</f>
        <v>0</v>
      </c>
      <c r="BH1381" s="176">
        <f>IF(N1381="sníž. přenesená",J1381,0)</f>
        <v>0</v>
      </c>
      <c r="BI1381" s="176">
        <f>IF(N1381="nulová",J1381,0)</f>
        <v>0</v>
      </c>
      <c r="BJ1381" s="24" t="s">
        <v>90</v>
      </c>
      <c r="BK1381" s="176">
        <f>ROUND(I1381*H1381,2)</f>
        <v>1888.95</v>
      </c>
      <c r="BL1381" s="24" t="s">
        <v>333</v>
      </c>
      <c r="BM1381" s="24" t="s">
        <v>1131</v>
      </c>
    </row>
    <row r="1382" spans="2:65" s="1" customFormat="1" ht="47.5">
      <c r="B1382" s="40"/>
      <c r="D1382" s="177" t="s">
        <v>190</v>
      </c>
      <c r="F1382" s="178" t="s">
        <v>1132</v>
      </c>
      <c r="I1382" s="106"/>
      <c r="L1382" s="40"/>
      <c r="M1382" s="182"/>
      <c r="T1382" s="65"/>
      <c r="AT1382" s="24" t="s">
        <v>190</v>
      </c>
      <c r="AU1382" s="24" t="s">
        <v>90</v>
      </c>
    </row>
    <row r="1383" spans="2:65" s="12" customFormat="1">
      <c r="B1383" s="183"/>
      <c r="D1383" s="177" t="s">
        <v>192</v>
      </c>
      <c r="E1383" s="184" t="s">
        <v>22</v>
      </c>
      <c r="F1383" s="185" t="s">
        <v>193</v>
      </c>
      <c r="H1383" s="184" t="s">
        <v>22</v>
      </c>
      <c r="I1383" s="186"/>
      <c r="L1383" s="183"/>
      <c r="M1383" s="187"/>
      <c r="T1383" s="188"/>
      <c r="AT1383" s="184" t="s">
        <v>192</v>
      </c>
      <c r="AU1383" s="184" t="s">
        <v>90</v>
      </c>
      <c r="AV1383" s="12" t="s">
        <v>24</v>
      </c>
      <c r="AW1383" s="12" t="s">
        <v>42</v>
      </c>
      <c r="AX1383" s="12" t="s">
        <v>79</v>
      </c>
      <c r="AY1383" s="184" t="s">
        <v>142</v>
      </c>
    </row>
    <row r="1384" spans="2:65" s="12" customFormat="1">
      <c r="B1384" s="183"/>
      <c r="D1384" s="177" t="s">
        <v>192</v>
      </c>
      <c r="E1384" s="184" t="s">
        <v>22</v>
      </c>
      <c r="F1384" s="185" t="s">
        <v>1133</v>
      </c>
      <c r="H1384" s="184" t="s">
        <v>22</v>
      </c>
      <c r="I1384" s="186"/>
      <c r="L1384" s="183"/>
      <c r="M1384" s="187"/>
      <c r="T1384" s="188"/>
      <c r="AT1384" s="184" t="s">
        <v>192</v>
      </c>
      <c r="AU1384" s="184" t="s">
        <v>90</v>
      </c>
      <c r="AV1384" s="12" t="s">
        <v>24</v>
      </c>
      <c r="AW1384" s="12" t="s">
        <v>42</v>
      </c>
      <c r="AX1384" s="12" t="s">
        <v>79</v>
      </c>
      <c r="AY1384" s="184" t="s">
        <v>142</v>
      </c>
    </row>
    <row r="1385" spans="2:65" s="12" customFormat="1">
      <c r="B1385" s="183"/>
      <c r="D1385" s="177" t="s">
        <v>192</v>
      </c>
      <c r="E1385" s="184" t="s">
        <v>22</v>
      </c>
      <c r="F1385" s="185" t="s">
        <v>199</v>
      </c>
      <c r="H1385" s="184" t="s">
        <v>22</v>
      </c>
      <c r="I1385" s="186"/>
      <c r="L1385" s="183"/>
      <c r="M1385" s="187"/>
      <c r="T1385" s="188"/>
      <c r="AT1385" s="184" t="s">
        <v>192</v>
      </c>
      <c r="AU1385" s="184" t="s">
        <v>90</v>
      </c>
      <c r="AV1385" s="12" t="s">
        <v>24</v>
      </c>
      <c r="AW1385" s="12" t="s">
        <v>42</v>
      </c>
      <c r="AX1385" s="12" t="s">
        <v>79</v>
      </c>
      <c r="AY1385" s="184" t="s">
        <v>142</v>
      </c>
    </row>
    <row r="1386" spans="2:65" s="13" customFormat="1">
      <c r="B1386" s="189"/>
      <c r="D1386" s="177" t="s">
        <v>192</v>
      </c>
      <c r="E1386" s="190" t="s">
        <v>22</v>
      </c>
      <c r="F1386" s="191" t="s">
        <v>1134</v>
      </c>
      <c r="H1386" s="192">
        <v>8.9949999999999992</v>
      </c>
      <c r="I1386" s="193"/>
      <c r="L1386" s="189"/>
      <c r="M1386" s="194"/>
      <c r="T1386" s="195"/>
      <c r="AT1386" s="190" t="s">
        <v>192</v>
      </c>
      <c r="AU1386" s="190" t="s">
        <v>90</v>
      </c>
      <c r="AV1386" s="13" t="s">
        <v>90</v>
      </c>
      <c r="AW1386" s="13" t="s">
        <v>42</v>
      </c>
      <c r="AX1386" s="13" t="s">
        <v>79</v>
      </c>
      <c r="AY1386" s="190" t="s">
        <v>142</v>
      </c>
    </row>
    <row r="1387" spans="2:65" s="14" customFormat="1">
      <c r="B1387" s="196"/>
      <c r="D1387" s="177" t="s">
        <v>192</v>
      </c>
      <c r="E1387" s="197" t="s">
        <v>22</v>
      </c>
      <c r="F1387" s="198" t="s">
        <v>198</v>
      </c>
      <c r="H1387" s="199">
        <v>8.9949999999999992</v>
      </c>
      <c r="I1387" s="200"/>
      <c r="L1387" s="196"/>
      <c r="M1387" s="201"/>
      <c r="T1387" s="202"/>
      <c r="AT1387" s="197" t="s">
        <v>192</v>
      </c>
      <c r="AU1387" s="197" t="s">
        <v>90</v>
      </c>
      <c r="AV1387" s="14" t="s">
        <v>104</v>
      </c>
      <c r="AW1387" s="14" t="s">
        <v>42</v>
      </c>
      <c r="AX1387" s="14" t="s">
        <v>79</v>
      </c>
      <c r="AY1387" s="197" t="s">
        <v>142</v>
      </c>
    </row>
    <row r="1388" spans="2:65" s="12" customFormat="1">
      <c r="B1388" s="183"/>
      <c r="D1388" s="177" t="s">
        <v>192</v>
      </c>
      <c r="E1388" s="184" t="s">
        <v>22</v>
      </c>
      <c r="F1388" s="185" t="s">
        <v>200</v>
      </c>
      <c r="H1388" s="184" t="s">
        <v>22</v>
      </c>
      <c r="I1388" s="186"/>
      <c r="L1388" s="183"/>
      <c r="M1388" s="187"/>
      <c r="T1388" s="188"/>
      <c r="AT1388" s="184" t="s">
        <v>192</v>
      </c>
      <c r="AU1388" s="184" t="s">
        <v>90</v>
      </c>
      <c r="AV1388" s="12" t="s">
        <v>24</v>
      </c>
      <c r="AW1388" s="12" t="s">
        <v>42</v>
      </c>
      <c r="AX1388" s="12" t="s">
        <v>79</v>
      </c>
      <c r="AY1388" s="184" t="s">
        <v>142</v>
      </c>
    </row>
    <row r="1389" spans="2:65" s="13" customFormat="1">
      <c r="B1389" s="189"/>
      <c r="D1389" s="177" t="s">
        <v>192</v>
      </c>
      <c r="E1389" s="190" t="s">
        <v>22</v>
      </c>
      <c r="F1389" s="191" t="s">
        <v>1134</v>
      </c>
      <c r="H1389" s="192">
        <v>8.9949999999999992</v>
      </c>
      <c r="I1389" s="193"/>
      <c r="L1389" s="189"/>
      <c r="M1389" s="194"/>
      <c r="T1389" s="195"/>
      <c r="AT1389" s="190" t="s">
        <v>192</v>
      </c>
      <c r="AU1389" s="190" t="s">
        <v>90</v>
      </c>
      <c r="AV1389" s="13" t="s">
        <v>90</v>
      </c>
      <c r="AW1389" s="13" t="s">
        <v>42</v>
      </c>
      <c r="AX1389" s="13" t="s">
        <v>79</v>
      </c>
      <c r="AY1389" s="190" t="s">
        <v>142</v>
      </c>
    </row>
    <row r="1390" spans="2:65" s="14" customFormat="1">
      <c r="B1390" s="196"/>
      <c r="D1390" s="177" t="s">
        <v>192</v>
      </c>
      <c r="E1390" s="197" t="s">
        <v>22</v>
      </c>
      <c r="F1390" s="198" t="s">
        <v>198</v>
      </c>
      <c r="H1390" s="199">
        <v>8.9949999999999992</v>
      </c>
      <c r="I1390" s="200"/>
      <c r="L1390" s="196"/>
      <c r="M1390" s="201"/>
      <c r="T1390" s="202"/>
      <c r="AT1390" s="197" t="s">
        <v>192</v>
      </c>
      <c r="AU1390" s="197" t="s">
        <v>90</v>
      </c>
      <c r="AV1390" s="14" t="s">
        <v>104</v>
      </c>
      <c r="AW1390" s="14" t="s">
        <v>42</v>
      </c>
      <c r="AX1390" s="14" t="s">
        <v>79</v>
      </c>
      <c r="AY1390" s="197" t="s">
        <v>142</v>
      </c>
    </row>
    <row r="1391" spans="2:65" s="12" customFormat="1">
      <c r="B1391" s="183"/>
      <c r="D1391" s="177" t="s">
        <v>192</v>
      </c>
      <c r="E1391" s="184" t="s">
        <v>22</v>
      </c>
      <c r="F1391" s="185" t="s">
        <v>201</v>
      </c>
      <c r="H1391" s="184" t="s">
        <v>22</v>
      </c>
      <c r="I1391" s="186"/>
      <c r="L1391" s="183"/>
      <c r="M1391" s="187"/>
      <c r="T1391" s="188"/>
      <c r="AT1391" s="184" t="s">
        <v>192</v>
      </c>
      <c r="AU1391" s="184" t="s">
        <v>90</v>
      </c>
      <c r="AV1391" s="12" t="s">
        <v>24</v>
      </c>
      <c r="AW1391" s="12" t="s">
        <v>42</v>
      </c>
      <c r="AX1391" s="12" t="s">
        <v>79</v>
      </c>
      <c r="AY1391" s="184" t="s">
        <v>142</v>
      </c>
    </row>
    <row r="1392" spans="2:65" s="13" customFormat="1">
      <c r="B1392" s="189"/>
      <c r="D1392" s="177" t="s">
        <v>192</v>
      </c>
      <c r="E1392" s="190" t="s">
        <v>22</v>
      </c>
      <c r="F1392" s="191" t="s">
        <v>1134</v>
      </c>
      <c r="H1392" s="192">
        <v>8.9949999999999992</v>
      </c>
      <c r="I1392" s="193"/>
      <c r="L1392" s="189"/>
      <c r="M1392" s="194"/>
      <c r="T1392" s="195"/>
      <c r="AT1392" s="190" t="s">
        <v>192</v>
      </c>
      <c r="AU1392" s="190" t="s">
        <v>90</v>
      </c>
      <c r="AV1392" s="13" t="s">
        <v>90</v>
      </c>
      <c r="AW1392" s="13" t="s">
        <v>42</v>
      </c>
      <c r="AX1392" s="13" t="s">
        <v>79</v>
      </c>
      <c r="AY1392" s="190" t="s">
        <v>142</v>
      </c>
    </row>
    <row r="1393" spans="2:65" s="14" customFormat="1">
      <c r="B1393" s="196"/>
      <c r="D1393" s="177" t="s">
        <v>192</v>
      </c>
      <c r="E1393" s="197" t="s">
        <v>22</v>
      </c>
      <c r="F1393" s="198" t="s">
        <v>198</v>
      </c>
      <c r="H1393" s="199">
        <v>8.9949999999999992</v>
      </c>
      <c r="I1393" s="200"/>
      <c r="L1393" s="196"/>
      <c r="M1393" s="201"/>
      <c r="T1393" s="202"/>
      <c r="AT1393" s="197" t="s">
        <v>192</v>
      </c>
      <c r="AU1393" s="197" t="s">
        <v>90</v>
      </c>
      <c r="AV1393" s="14" t="s">
        <v>104</v>
      </c>
      <c r="AW1393" s="14" t="s">
        <v>42</v>
      </c>
      <c r="AX1393" s="14" t="s">
        <v>79</v>
      </c>
      <c r="AY1393" s="197" t="s">
        <v>142</v>
      </c>
    </row>
    <row r="1394" spans="2:65" s="15" customFormat="1">
      <c r="B1394" s="203"/>
      <c r="D1394" s="177" t="s">
        <v>192</v>
      </c>
      <c r="E1394" s="204" t="s">
        <v>22</v>
      </c>
      <c r="F1394" s="205" t="s">
        <v>202</v>
      </c>
      <c r="H1394" s="206">
        <v>26.984999999999999</v>
      </c>
      <c r="I1394" s="207"/>
      <c r="L1394" s="203"/>
      <c r="M1394" s="208"/>
      <c r="T1394" s="209"/>
      <c r="AT1394" s="204" t="s">
        <v>192</v>
      </c>
      <c r="AU1394" s="204" t="s">
        <v>90</v>
      </c>
      <c r="AV1394" s="15" t="s">
        <v>188</v>
      </c>
      <c r="AW1394" s="15" t="s">
        <v>42</v>
      </c>
      <c r="AX1394" s="15" t="s">
        <v>24</v>
      </c>
      <c r="AY1394" s="204" t="s">
        <v>142</v>
      </c>
    </row>
    <row r="1395" spans="2:65" s="1" customFormat="1" ht="16.5" customHeight="1">
      <c r="B1395" s="40"/>
      <c r="C1395" s="165" t="s">
        <v>1135</v>
      </c>
      <c r="D1395" s="165" t="s">
        <v>145</v>
      </c>
      <c r="E1395" s="166" t="s">
        <v>1136</v>
      </c>
      <c r="F1395" s="167" t="s">
        <v>1137</v>
      </c>
      <c r="G1395" s="168" t="s">
        <v>229</v>
      </c>
      <c r="H1395" s="169">
        <v>218.81</v>
      </c>
      <c r="I1395" s="170">
        <v>50</v>
      </c>
      <c r="J1395" s="171">
        <f>ROUND(I1395*H1395,2)</f>
        <v>10940.5</v>
      </c>
      <c r="K1395" s="167" t="s">
        <v>149</v>
      </c>
      <c r="L1395" s="40"/>
      <c r="M1395" s="172" t="s">
        <v>22</v>
      </c>
      <c r="N1395" s="173" t="s">
        <v>51</v>
      </c>
      <c r="P1395" s="174">
        <f>O1395*H1395</f>
        <v>0</v>
      </c>
      <c r="Q1395" s="174">
        <v>0</v>
      </c>
      <c r="R1395" s="174">
        <f>Q1395*H1395</f>
        <v>0</v>
      </c>
      <c r="S1395" s="174">
        <v>1.7999999999999999E-2</v>
      </c>
      <c r="T1395" s="175">
        <f>S1395*H1395</f>
        <v>3.9385799999999995</v>
      </c>
      <c r="AR1395" s="24" t="s">
        <v>333</v>
      </c>
      <c r="AT1395" s="24" t="s">
        <v>145</v>
      </c>
      <c r="AU1395" s="24" t="s">
        <v>90</v>
      </c>
      <c r="AY1395" s="24" t="s">
        <v>142</v>
      </c>
      <c r="BE1395" s="176">
        <f>IF(N1395="základní",J1395,0)</f>
        <v>0</v>
      </c>
      <c r="BF1395" s="176">
        <f>IF(N1395="snížená",J1395,0)</f>
        <v>10940.5</v>
      </c>
      <c r="BG1395" s="176">
        <f>IF(N1395="zákl. přenesená",J1395,0)</f>
        <v>0</v>
      </c>
      <c r="BH1395" s="176">
        <f>IF(N1395="sníž. přenesená",J1395,0)</f>
        <v>0</v>
      </c>
      <c r="BI1395" s="176">
        <f>IF(N1395="nulová",J1395,0)</f>
        <v>0</v>
      </c>
      <c r="BJ1395" s="24" t="s">
        <v>90</v>
      </c>
      <c r="BK1395" s="176">
        <f>ROUND(I1395*H1395,2)</f>
        <v>10940.5</v>
      </c>
      <c r="BL1395" s="24" t="s">
        <v>333</v>
      </c>
      <c r="BM1395" s="24" t="s">
        <v>1138</v>
      </c>
    </row>
    <row r="1396" spans="2:65" s="12" customFormat="1">
      <c r="B1396" s="183"/>
      <c r="D1396" s="177" t="s">
        <v>192</v>
      </c>
      <c r="E1396" s="184" t="s">
        <v>22</v>
      </c>
      <c r="F1396" s="185" t="s">
        <v>193</v>
      </c>
      <c r="H1396" s="184" t="s">
        <v>22</v>
      </c>
      <c r="I1396" s="186"/>
      <c r="L1396" s="183"/>
      <c r="M1396" s="187"/>
      <c r="T1396" s="188"/>
      <c r="AT1396" s="184" t="s">
        <v>192</v>
      </c>
      <c r="AU1396" s="184" t="s">
        <v>90</v>
      </c>
      <c r="AV1396" s="12" t="s">
        <v>24</v>
      </c>
      <c r="AW1396" s="12" t="s">
        <v>42</v>
      </c>
      <c r="AX1396" s="12" t="s">
        <v>79</v>
      </c>
      <c r="AY1396" s="184" t="s">
        <v>142</v>
      </c>
    </row>
    <row r="1397" spans="2:65" s="12" customFormat="1">
      <c r="B1397" s="183"/>
      <c r="D1397" s="177" t="s">
        <v>192</v>
      </c>
      <c r="E1397" s="184" t="s">
        <v>22</v>
      </c>
      <c r="F1397" s="185" t="s">
        <v>194</v>
      </c>
      <c r="H1397" s="184" t="s">
        <v>22</v>
      </c>
      <c r="I1397" s="186"/>
      <c r="L1397" s="183"/>
      <c r="M1397" s="187"/>
      <c r="T1397" s="188"/>
      <c r="AT1397" s="184" t="s">
        <v>192</v>
      </c>
      <c r="AU1397" s="184" t="s">
        <v>90</v>
      </c>
      <c r="AV1397" s="12" t="s">
        <v>24</v>
      </c>
      <c r="AW1397" s="12" t="s">
        <v>42</v>
      </c>
      <c r="AX1397" s="12" t="s">
        <v>79</v>
      </c>
      <c r="AY1397" s="184" t="s">
        <v>142</v>
      </c>
    </row>
    <row r="1398" spans="2:65" s="13" customFormat="1">
      <c r="B1398" s="189"/>
      <c r="D1398" s="177" t="s">
        <v>192</v>
      </c>
      <c r="E1398" s="190" t="s">
        <v>22</v>
      </c>
      <c r="F1398" s="191" t="s">
        <v>1139</v>
      </c>
      <c r="H1398" s="192">
        <v>2.31</v>
      </c>
      <c r="I1398" s="193"/>
      <c r="L1398" s="189"/>
      <c r="M1398" s="194"/>
      <c r="T1398" s="195"/>
      <c r="AT1398" s="190" t="s">
        <v>192</v>
      </c>
      <c r="AU1398" s="190" t="s">
        <v>90</v>
      </c>
      <c r="AV1398" s="13" t="s">
        <v>90</v>
      </c>
      <c r="AW1398" s="13" t="s">
        <v>42</v>
      </c>
      <c r="AX1398" s="13" t="s">
        <v>79</v>
      </c>
      <c r="AY1398" s="190" t="s">
        <v>142</v>
      </c>
    </row>
    <row r="1399" spans="2:65" s="13" customFormat="1">
      <c r="B1399" s="189"/>
      <c r="D1399" s="177" t="s">
        <v>192</v>
      </c>
      <c r="E1399" s="190" t="s">
        <v>22</v>
      </c>
      <c r="F1399" s="191" t="s">
        <v>1140</v>
      </c>
      <c r="H1399" s="192">
        <v>10.119999999999999</v>
      </c>
      <c r="I1399" s="193"/>
      <c r="L1399" s="189"/>
      <c r="M1399" s="194"/>
      <c r="T1399" s="195"/>
      <c r="AT1399" s="190" t="s">
        <v>192</v>
      </c>
      <c r="AU1399" s="190" t="s">
        <v>90</v>
      </c>
      <c r="AV1399" s="13" t="s">
        <v>90</v>
      </c>
      <c r="AW1399" s="13" t="s">
        <v>42</v>
      </c>
      <c r="AX1399" s="13" t="s">
        <v>79</v>
      </c>
      <c r="AY1399" s="190" t="s">
        <v>142</v>
      </c>
    </row>
    <row r="1400" spans="2:65" s="13" customFormat="1">
      <c r="B1400" s="189"/>
      <c r="D1400" s="177" t="s">
        <v>192</v>
      </c>
      <c r="E1400" s="190" t="s">
        <v>22</v>
      </c>
      <c r="F1400" s="191" t="s">
        <v>1141</v>
      </c>
      <c r="H1400" s="192">
        <v>18.25</v>
      </c>
      <c r="I1400" s="193"/>
      <c r="L1400" s="189"/>
      <c r="M1400" s="194"/>
      <c r="T1400" s="195"/>
      <c r="AT1400" s="190" t="s">
        <v>192</v>
      </c>
      <c r="AU1400" s="190" t="s">
        <v>90</v>
      </c>
      <c r="AV1400" s="13" t="s">
        <v>90</v>
      </c>
      <c r="AW1400" s="13" t="s">
        <v>42</v>
      </c>
      <c r="AX1400" s="13" t="s">
        <v>79</v>
      </c>
      <c r="AY1400" s="190" t="s">
        <v>142</v>
      </c>
    </row>
    <row r="1401" spans="2:65" s="13" customFormat="1">
      <c r="B1401" s="189"/>
      <c r="D1401" s="177" t="s">
        <v>192</v>
      </c>
      <c r="E1401" s="190" t="s">
        <v>22</v>
      </c>
      <c r="F1401" s="191" t="s">
        <v>1142</v>
      </c>
      <c r="H1401" s="192">
        <v>18.100000000000001</v>
      </c>
      <c r="I1401" s="193"/>
      <c r="L1401" s="189"/>
      <c r="M1401" s="194"/>
      <c r="T1401" s="195"/>
      <c r="AT1401" s="190" t="s">
        <v>192</v>
      </c>
      <c r="AU1401" s="190" t="s">
        <v>90</v>
      </c>
      <c r="AV1401" s="13" t="s">
        <v>90</v>
      </c>
      <c r="AW1401" s="13" t="s">
        <v>42</v>
      </c>
      <c r="AX1401" s="13" t="s">
        <v>79</v>
      </c>
      <c r="AY1401" s="190" t="s">
        <v>142</v>
      </c>
    </row>
    <row r="1402" spans="2:65" s="13" customFormat="1">
      <c r="B1402" s="189"/>
      <c r="D1402" s="177" t="s">
        <v>192</v>
      </c>
      <c r="E1402" s="190" t="s">
        <v>22</v>
      </c>
      <c r="F1402" s="191" t="s">
        <v>1143</v>
      </c>
      <c r="H1402" s="192">
        <v>10.18</v>
      </c>
      <c r="I1402" s="193"/>
      <c r="L1402" s="189"/>
      <c r="M1402" s="194"/>
      <c r="T1402" s="195"/>
      <c r="AT1402" s="190" t="s">
        <v>192</v>
      </c>
      <c r="AU1402" s="190" t="s">
        <v>90</v>
      </c>
      <c r="AV1402" s="13" t="s">
        <v>90</v>
      </c>
      <c r="AW1402" s="13" t="s">
        <v>42</v>
      </c>
      <c r="AX1402" s="13" t="s">
        <v>79</v>
      </c>
      <c r="AY1402" s="190" t="s">
        <v>142</v>
      </c>
    </row>
    <row r="1403" spans="2:65" s="13" customFormat="1">
      <c r="B1403" s="189"/>
      <c r="D1403" s="177" t="s">
        <v>192</v>
      </c>
      <c r="E1403" s="190" t="s">
        <v>22</v>
      </c>
      <c r="F1403" s="191" t="s">
        <v>1144</v>
      </c>
      <c r="H1403" s="192">
        <v>0.91</v>
      </c>
      <c r="I1403" s="193"/>
      <c r="L1403" s="189"/>
      <c r="M1403" s="194"/>
      <c r="T1403" s="195"/>
      <c r="AT1403" s="190" t="s">
        <v>192</v>
      </c>
      <c r="AU1403" s="190" t="s">
        <v>90</v>
      </c>
      <c r="AV1403" s="13" t="s">
        <v>90</v>
      </c>
      <c r="AW1403" s="13" t="s">
        <v>42</v>
      </c>
      <c r="AX1403" s="13" t="s">
        <v>79</v>
      </c>
      <c r="AY1403" s="190" t="s">
        <v>142</v>
      </c>
    </row>
    <row r="1404" spans="2:65" s="13" customFormat="1">
      <c r="B1404" s="189"/>
      <c r="D1404" s="177" t="s">
        <v>192</v>
      </c>
      <c r="E1404" s="190" t="s">
        <v>22</v>
      </c>
      <c r="F1404" s="191" t="s">
        <v>1145</v>
      </c>
      <c r="H1404" s="192">
        <v>1.72</v>
      </c>
      <c r="I1404" s="193"/>
      <c r="L1404" s="189"/>
      <c r="M1404" s="194"/>
      <c r="T1404" s="195"/>
      <c r="AT1404" s="190" t="s">
        <v>192</v>
      </c>
      <c r="AU1404" s="190" t="s">
        <v>90</v>
      </c>
      <c r="AV1404" s="13" t="s">
        <v>90</v>
      </c>
      <c r="AW1404" s="13" t="s">
        <v>42</v>
      </c>
      <c r="AX1404" s="13" t="s">
        <v>79</v>
      </c>
      <c r="AY1404" s="190" t="s">
        <v>142</v>
      </c>
    </row>
    <row r="1405" spans="2:65" s="14" customFormat="1">
      <c r="B1405" s="196"/>
      <c r="D1405" s="177" t="s">
        <v>192</v>
      </c>
      <c r="E1405" s="197" t="s">
        <v>22</v>
      </c>
      <c r="F1405" s="198" t="s">
        <v>198</v>
      </c>
      <c r="H1405" s="199">
        <v>61.59</v>
      </c>
      <c r="I1405" s="200"/>
      <c r="L1405" s="196"/>
      <c r="M1405" s="201"/>
      <c r="T1405" s="202"/>
      <c r="AT1405" s="197" t="s">
        <v>192</v>
      </c>
      <c r="AU1405" s="197" t="s">
        <v>90</v>
      </c>
      <c r="AV1405" s="14" t="s">
        <v>104</v>
      </c>
      <c r="AW1405" s="14" t="s">
        <v>42</v>
      </c>
      <c r="AX1405" s="14" t="s">
        <v>79</v>
      </c>
      <c r="AY1405" s="197" t="s">
        <v>142</v>
      </c>
    </row>
    <row r="1406" spans="2:65" s="12" customFormat="1">
      <c r="B1406" s="183"/>
      <c r="D1406" s="177" t="s">
        <v>192</v>
      </c>
      <c r="E1406" s="184" t="s">
        <v>22</v>
      </c>
      <c r="F1406" s="185" t="s">
        <v>199</v>
      </c>
      <c r="H1406" s="184" t="s">
        <v>22</v>
      </c>
      <c r="I1406" s="186"/>
      <c r="L1406" s="183"/>
      <c r="M1406" s="187"/>
      <c r="T1406" s="188"/>
      <c r="AT1406" s="184" t="s">
        <v>192</v>
      </c>
      <c r="AU1406" s="184" t="s">
        <v>90</v>
      </c>
      <c r="AV1406" s="12" t="s">
        <v>24</v>
      </c>
      <c r="AW1406" s="12" t="s">
        <v>42</v>
      </c>
      <c r="AX1406" s="12" t="s">
        <v>79</v>
      </c>
      <c r="AY1406" s="184" t="s">
        <v>142</v>
      </c>
    </row>
    <row r="1407" spans="2:65" s="13" customFormat="1">
      <c r="B1407" s="189"/>
      <c r="D1407" s="177" t="s">
        <v>192</v>
      </c>
      <c r="E1407" s="190" t="s">
        <v>22</v>
      </c>
      <c r="F1407" s="191" t="s">
        <v>1146</v>
      </c>
      <c r="H1407" s="192">
        <v>0.97</v>
      </c>
      <c r="I1407" s="193"/>
      <c r="L1407" s="189"/>
      <c r="M1407" s="194"/>
      <c r="T1407" s="195"/>
      <c r="AT1407" s="190" t="s">
        <v>192</v>
      </c>
      <c r="AU1407" s="190" t="s">
        <v>90</v>
      </c>
      <c r="AV1407" s="13" t="s">
        <v>90</v>
      </c>
      <c r="AW1407" s="13" t="s">
        <v>42</v>
      </c>
      <c r="AX1407" s="13" t="s">
        <v>79</v>
      </c>
      <c r="AY1407" s="190" t="s">
        <v>142</v>
      </c>
    </row>
    <row r="1408" spans="2:65" s="13" customFormat="1">
      <c r="B1408" s="189"/>
      <c r="D1408" s="177" t="s">
        <v>192</v>
      </c>
      <c r="E1408" s="190" t="s">
        <v>22</v>
      </c>
      <c r="F1408" s="191" t="s">
        <v>1147</v>
      </c>
      <c r="H1408" s="192">
        <v>2.4900000000000002</v>
      </c>
      <c r="I1408" s="193"/>
      <c r="L1408" s="189"/>
      <c r="M1408" s="194"/>
      <c r="T1408" s="195"/>
      <c r="AT1408" s="190" t="s">
        <v>192</v>
      </c>
      <c r="AU1408" s="190" t="s">
        <v>90</v>
      </c>
      <c r="AV1408" s="13" t="s">
        <v>90</v>
      </c>
      <c r="AW1408" s="13" t="s">
        <v>42</v>
      </c>
      <c r="AX1408" s="13" t="s">
        <v>79</v>
      </c>
      <c r="AY1408" s="190" t="s">
        <v>142</v>
      </c>
    </row>
    <row r="1409" spans="2:51" s="13" customFormat="1">
      <c r="B1409" s="189"/>
      <c r="D1409" s="177" t="s">
        <v>192</v>
      </c>
      <c r="E1409" s="190" t="s">
        <v>22</v>
      </c>
      <c r="F1409" s="191" t="s">
        <v>1148</v>
      </c>
      <c r="H1409" s="192">
        <v>9.0299999999999994</v>
      </c>
      <c r="I1409" s="193"/>
      <c r="L1409" s="189"/>
      <c r="M1409" s="194"/>
      <c r="T1409" s="195"/>
      <c r="AT1409" s="190" t="s">
        <v>192</v>
      </c>
      <c r="AU1409" s="190" t="s">
        <v>90</v>
      </c>
      <c r="AV1409" s="13" t="s">
        <v>90</v>
      </c>
      <c r="AW1409" s="13" t="s">
        <v>42</v>
      </c>
      <c r="AX1409" s="13" t="s">
        <v>79</v>
      </c>
      <c r="AY1409" s="190" t="s">
        <v>142</v>
      </c>
    </row>
    <row r="1410" spans="2:51" s="13" customFormat="1">
      <c r="B1410" s="189"/>
      <c r="D1410" s="177" t="s">
        <v>192</v>
      </c>
      <c r="E1410" s="190" t="s">
        <v>22</v>
      </c>
      <c r="F1410" s="191" t="s">
        <v>1149</v>
      </c>
      <c r="H1410" s="192">
        <v>15.98</v>
      </c>
      <c r="I1410" s="193"/>
      <c r="L1410" s="189"/>
      <c r="M1410" s="194"/>
      <c r="T1410" s="195"/>
      <c r="AT1410" s="190" t="s">
        <v>192</v>
      </c>
      <c r="AU1410" s="190" t="s">
        <v>90</v>
      </c>
      <c r="AV1410" s="13" t="s">
        <v>90</v>
      </c>
      <c r="AW1410" s="13" t="s">
        <v>42</v>
      </c>
      <c r="AX1410" s="13" t="s">
        <v>79</v>
      </c>
      <c r="AY1410" s="190" t="s">
        <v>142</v>
      </c>
    </row>
    <row r="1411" spans="2:51" s="13" customFormat="1">
      <c r="B1411" s="189"/>
      <c r="D1411" s="177" t="s">
        <v>192</v>
      </c>
      <c r="E1411" s="190" t="s">
        <v>22</v>
      </c>
      <c r="F1411" s="191" t="s">
        <v>1150</v>
      </c>
      <c r="H1411" s="192">
        <v>13.39</v>
      </c>
      <c r="I1411" s="193"/>
      <c r="L1411" s="189"/>
      <c r="M1411" s="194"/>
      <c r="T1411" s="195"/>
      <c r="AT1411" s="190" t="s">
        <v>192</v>
      </c>
      <c r="AU1411" s="190" t="s">
        <v>90</v>
      </c>
      <c r="AV1411" s="13" t="s">
        <v>90</v>
      </c>
      <c r="AW1411" s="13" t="s">
        <v>42</v>
      </c>
      <c r="AX1411" s="13" t="s">
        <v>79</v>
      </c>
      <c r="AY1411" s="190" t="s">
        <v>142</v>
      </c>
    </row>
    <row r="1412" spans="2:51" s="13" customFormat="1">
      <c r="B1412" s="189"/>
      <c r="D1412" s="177" t="s">
        <v>192</v>
      </c>
      <c r="E1412" s="190" t="s">
        <v>22</v>
      </c>
      <c r="F1412" s="191" t="s">
        <v>1151</v>
      </c>
      <c r="H1412" s="192">
        <v>15.95</v>
      </c>
      <c r="I1412" s="193"/>
      <c r="L1412" s="189"/>
      <c r="M1412" s="194"/>
      <c r="T1412" s="195"/>
      <c r="AT1412" s="190" t="s">
        <v>192</v>
      </c>
      <c r="AU1412" s="190" t="s">
        <v>90</v>
      </c>
      <c r="AV1412" s="13" t="s">
        <v>90</v>
      </c>
      <c r="AW1412" s="13" t="s">
        <v>42</v>
      </c>
      <c r="AX1412" s="13" t="s">
        <v>79</v>
      </c>
      <c r="AY1412" s="190" t="s">
        <v>142</v>
      </c>
    </row>
    <row r="1413" spans="2:51" s="13" customFormat="1">
      <c r="B1413" s="189"/>
      <c r="D1413" s="177" t="s">
        <v>192</v>
      </c>
      <c r="E1413" s="190" t="s">
        <v>22</v>
      </c>
      <c r="F1413" s="191" t="s">
        <v>1152</v>
      </c>
      <c r="H1413" s="192">
        <v>13.47</v>
      </c>
      <c r="I1413" s="193"/>
      <c r="L1413" s="189"/>
      <c r="M1413" s="194"/>
      <c r="T1413" s="195"/>
      <c r="AT1413" s="190" t="s">
        <v>192</v>
      </c>
      <c r="AU1413" s="190" t="s">
        <v>90</v>
      </c>
      <c r="AV1413" s="13" t="s">
        <v>90</v>
      </c>
      <c r="AW1413" s="13" t="s">
        <v>42</v>
      </c>
      <c r="AX1413" s="13" t="s">
        <v>79</v>
      </c>
      <c r="AY1413" s="190" t="s">
        <v>142</v>
      </c>
    </row>
    <row r="1414" spans="2:51" s="14" customFormat="1">
      <c r="B1414" s="196"/>
      <c r="D1414" s="177" t="s">
        <v>192</v>
      </c>
      <c r="E1414" s="197" t="s">
        <v>22</v>
      </c>
      <c r="F1414" s="198" t="s">
        <v>198</v>
      </c>
      <c r="H1414" s="199">
        <v>71.28</v>
      </c>
      <c r="I1414" s="200"/>
      <c r="L1414" s="196"/>
      <c r="M1414" s="201"/>
      <c r="T1414" s="202"/>
      <c r="AT1414" s="197" t="s">
        <v>192</v>
      </c>
      <c r="AU1414" s="197" t="s">
        <v>90</v>
      </c>
      <c r="AV1414" s="14" t="s">
        <v>104</v>
      </c>
      <c r="AW1414" s="14" t="s">
        <v>42</v>
      </c>
      <c r="AX1414" s="14" t="s">
        <v>79</v>
      </c>
      <c r="AY1414" s="197" t="s">
        <v>142</v>
      </c>
    </row>
    <row r="1415" spans="2:51" s="12" customFormat="1">
      <c r="B1415" s="183"/>
      <c r="D1415" s="177" t="s">
        <v>192</v>
      </c>
      <c r="E1415" s="184" t="s">
        <v>22</v>
      </c>
      <c r="F1415" s="185" t="s">
        <v>200</v>
      </c>
      <c r="H1415" s="184" t="s">
        <v>22</v>
      </c>
      <c r="I1415" s="186"/>
      <c r="L1415" s="183"/>
      <c r="M1415" s="187"/>
      <c r="T1415" s="188"/>
      <c r="AT1415" s="184" t="s">
        <v>192</v>
      </c>
      <c r="AU1415" s="184" t="s">
        <v>90</v>
      </c>
      <c r="AV1415" s="12" t="s">
        <v>24</v>
      </c>
      <c r="AW1415" s="12" t="s">
        <v>42</v>
      </c>
      <c r="AX1415" s="12" t="s">
        <v>79</v>
      </c>
      <c r="AY1415" s="184" t="s">
        <v>142</v>
      </c>
    </row>
    <row r="1416" spans="2:51" s="13" customFormat="1">
      <c r="B1416" s="189"/>
      <c r="D1416" s="177" t="s">
        <v>192</v>
      </c>
      <c r="E1416" s="190" t="s">
        <v>22</v>
      </c>
      <c r="F1416" s="191" t="s">
        <v>937</v>
      </c>
      <c r="H1416" s="192">
        <v>13.57</v>
      </c>
      <c r="I1416" s="193"/>
      <c r="L1416" s="189"/>
      <c r="M1416" s="194"/>
      <c r="T1416" s="195"/>
      <c r="AT1416" s="190" t="s">
        <v>192</v>
      </c>
      <c r="AU1416" s="190" t="s">
        <v>90</v>
      </c>
      <c r="AV1416" s="13" t="s">
        <v>90</v>
      </c>
      <c r="AW1416" s="13" t="s">
        <v>42</v>
      </c>
      <c r="AX1416" s="13" t="s">
        <v>79</v>
      </c>
      <c r="AY1416" s="190" t="s">
        <v>142</v>
      </c>
    </row>
    <row r="1417" spans="2:51" s="13" customFormat="1">
      <c r="B1417" s="189"/>
      <c r="D1417" s="177" t="s">
        <v>192</v>
      </c>
      <c r="E1417" s="190" t="s">
        <v>22</v>
      </c>
      <c r="F1417" s="191" t="s">
        <v>1153</v>
      </c>
      <c r="H1417" s="192">
        <v>16.03</v>
      </c>
      <c r="I1417" s="193"/>
      <c r="L1417" s="189"/>
      <c r="M1417" s="194"/>
      <c r="T1417" s="195"/>
      <c r="AT1417" s="190" t="s">
        <v>192</v>
      </c>
      <c r="AU1417" s="190" t="s">
        <v>90</v>
      </c>
      <c r="AV1417" s="13" t="s">
        <v>90</v>
      </c>
      <c r="AW1417" s="13" t="s">
        <v>42</v>
      </c>
      <c r="AX1417" s="13" t="s">
        <v>79</v>
      </c>
      <c r="AY1417" s="190" t="s">
        <v>142</v>
      </c>
    </row>
    <row r="1418" spans="2:51" s="13" customFormat="1">
      <c r="B1418" s="189"/>
      <c r="D1418" s="177" t="s">
        <v>192</v>
      </c>
      <c r="E1418" s="190" t="s">
        <v>22</v>
      </c>
      <c r="F1418" s="191" t="s">
        <v>1154</v>
      </c>
      <c r="H1418" s="192">
        <v>13.5</v>
      </c>
      <c r="I1418" s="193"/>
      <c r="L1418" s="189"/>
      <c r="M1418" s="194"/>
      <c r="T1418" s="195"/>
      <c r="AT1418" s="190" t="s">
        <v>192</v>
      </c>
      <c r="AU1418" s="190" t="s">
        <v>90</v>
      </c>
      <c r="AV1418" s="13" t="s">
        <v>90</v>
      </c>
      <c r="AW1418" s="13" t="s">
        <v>42</v>
      </c>
      <c r="AX1418" s="13" t="s">
        <v>79</v>
      </c>
      <c r="AY1418" s="190" t="s">
        <v>142</v>
      </c>
    </row>
    <row r="1419" spans="2:51" s="13" customFormat="1">
      <c r="B1419" s="189"/>
      <c r="D1419" s="177" t="s">
        <v>192</v>
      </c>
      <c r="E1419" s="190" t="s">
        <v>22</v>
      </c>
      <c r="F1419" s="191" t="s">
        <v>1155</v>
      </c>
      <c r="H1419" s="192">
        <v>15.99</v>
      </c>
      <c r="I1419" s="193"/>
      <c r="L1419" s="189"/>
      <c r="M1419" s="194"/>
      <c r="T1419" s="195"/>
      <c r="AT1419" s="190" t="s">
        <v>192</v>
      </c>
      <c r="AU1419" s="190" t="s">
        <v>90</v>
      </c>
      <c r="AV1419" s="13" t="s">
        <v>90</v>
      </c>
      <c r="AW1419" s="13" t="s">
        <v>42</v>
      </c>
      <c r="AX1419" s="13" t="s">
        <v>79</v>
      </c>
      <c r="AY1419" s="190" t="s">
        <v>142</v>
      </c>
    </row>
    <row r="1420" spans="2:51" s="13" customFormat="1">
      <c r="B1420" s="189"/>
      <c r="D1420" s="177" t="s">
        <v>192</v>
      </c>
      <c r="E1420" s="190" t="s">
        <v>22</v>
      </c>
      <c r="F1420" s="191" t="s">
        <v>1156</v>
      </c>
      <c r="H1420" s="192">
        <v>13.83</v>
      </c>
      <c r="I1420" s="193"/>
      <c r="L1420" s="189"/>
      <c r="M1420" s="194"/>
      <c r="T1420" s="195"/>
      <c r="AT1420" s="190" t="s">
        <v>192</v>
      </c>
      <c r="AU1420" s="190" t="s">
        <v>90</v>
      </c>
      <c r="AV1420" s="13" t="s">
        <v>90</v>
      </c>
      <c r="AW1420" s="13" t="s">
        <v>42</v>
      </c>
      <c r="AX1420" s="13" t="s">
        <v>79</v>
      </c>
      <c r="AY1420" s="190" t="s">
        <v>142</v>
      </c>
    </row>
    <row r="1421" spans="2:51" s="14" customFormat="1">
      <c r="B1421" s="196"/>
      <c r="D1421" s="177" t="s">
        <v>192</v>
      </c>
      <c r="E1421" s="197" t="s">
        <v>22</v>
      </c>
      <c r="F1421" s="198" t="s">
        <v>198</v>
      </c>
      <c r="H1421" s="199">
        <v>72.92</v>
      </c>
      <c r="I1421" s="200"/>
      <c r="L1421" s="196"/>
      <c r="M1421" s="201"/>
      <c r="T1421" s="202"/>
      <c r="AT1421" s="197" t="s">
        <v>192</v>
      </c>
      <c r="AU1421" s="197" t="s">
        <v>90</v>
      </c>
      <c r="AV1421" s="14" t="s">
        <v>104</v>
      </c>
      <c r="AW1421" s="14" t="s">
        <v>42</v>
      </c>
      <c r="AX1421" s="14" t="s">
        <v>79</v>
      </c>
      <c r="AY1421" s="197" t="s">
        <v>142</v>
      </c>
    </row>
    <row r="1422" spans="2:51" s="12" customFormat="1">
      <c r="B1422" s="183"/>
      <c r="D1422" s="177" t="s">
        <v>192</v>
      </c>
      <c r="E1422" s="184" t="s">
        <v>22</v>
      </c>
      <c r="F1422" s="185" t="s">
        <v>201</v>
      </c>
      <c r="H1422" s="184" t="s">
        <v>22</v>
      </c>
      <c r="I1422" s="186"/>
      <c r="L1422" s="183"/>
      <c r="M1422" s="187"/>
      <c r="T1422" s="188"/>
      <c r="AT1422" s="184" t="s">
        <v>192</v>
      </c>
      <c r="AU1422" s="184" t="s">
        <v>90</v>
      </c>
      <c r="AV1422" s="12" t="s">
        <v>24</v>
      </c>
      <c r="AW1422" s="12" t="s">
        <v>42</v>
      </c>
      <c r="AX1422" s="12" t="s">
        <v>79</v>
      </c>
      <c r="AY1422" s="184" t="s">
        <v>142</v>
      </c>
    </row>
    <row r="1423" spans="2:51" s="13" customFormat="1">
      <c r="B1423" s="189"/>
      <c r="D1423" s="177" t="s">
        <v>192</v>
      </c>
      <c r="E1423" s="190" t="s">
        <v>22</v>
      </c>
      <c r="F1423" s="191" t="s">
        <v>1157</v>
      </c>
      <c r="H1423" s="192">
        <v>8.4600000000000009</v>
      </c>
      <c r="I1423" s="193"/>
      <c r="L1423" s="189"/>
      <c r="M1423" s="194"/>
      <c r="T1423" s="195"/>
      <c r="AT1423" s="190" t="s">
        <v>192</v>
      </c>
      <c r="AU1423" s="190" t="s">
        <v>90</v>
      </c>
      <c r="AV1423" s="13" t="s">
        <v>90</v>
      </c>
      <c r="AW1423" s="13" t="s">
        <v>42</v>
      </c>
      <c r="AX1423" s="13" t="s">
        <v>79</v>
      </c>
      <c r="AY1423" s="190" t="s">
        <v>142</v>
      </c>
    </row>
    <row r="1424" spans="2:51" s="13" customFormat="1">
      <c r="B1424" s="189"/>
      <c r="D1424" s="177" t="s">
        <v>192</v>
      </c>
      <c r="E1424" s="190" t="s">
        <v>22</v>
      </c>
      <c r="F1424" s="191" t="s">
        <v>1158</v>
      </c>
      <c r="H1424" s="192">
        <v>4.5599999999999996</v>
      </c>
      <c r="I1424" s="193"/>
      <c r="L1424" s="189"/>
      <c r="M1424" s="194"/>
      <c r="T1424" s="195"/>
      <c r="AT1424" s="190" t="s">
        <v>192</v>
      </c>
      <c r="AU1424" s="190" t="s">
        <v>90</v>
      </c>
      <c r="AV1424" s="13" t="s">
        <v>90</v>
      </c>
      <c r="AW1424" s="13" t="s">
        <v>42</v>
      </c>
      <c r="AX1424" s="13" t="s">
        <v>79</v>
      </c>
      <c r="AY1424" s="190" t="s">
        <v>142</v>
      </c>
    </row>
    <row r="1425" spans="2:65" s="14" customFormat="1">
      <c r="B1425" s="196"/>
      <c r="D1425" s="177" t="s">
        <v>192</v>
      </c>
      <c r="E1425" s="197" t="s">
        <v>22</v>
      </c>
      <c r="F1425" s="198" t="s">
        <v>198</v>
      </c>
      <c r="H1425" s="199">
        <v>13.02</v>
      </c>
      <c r="I1425" s="200"/>
      <c r="L1425" s="196"/>
      <c r="M1425" s="201"/>
      <c r="T1425" s="202"/>
      <c r="AT1425" s="197" t="s">
        <v>192</v>
      </c>
      <c r="AU1425" s="197" t="s">
        <v>90</v>
      </c>
      <c r="AV1425" s="14" t="s">
        <v>104</v>
      </c>
      <c r="AW1425" s="14" t="s">
        <v>42</v>
      </c>
      <c r="AX1425" s="14" t="s">
        <v>79</v>
      </c>
      <c r="AY1425" s="197" t="s">
        <v>142</v>
      </c>
    </row>
    <row r="1426" spans="2:65" s="15" customFormat="1">
      <c r="B1426" s="203"/>
      <c r="D1426" s="177" t="s">
        <v>192</v>
      </c>
      <c r="E1426" s="204" t="s">
        <v>22</v>
      </c>
      <c r="F1426" s="205" t="s">
        <v>202</v>
      </c>
      <c r="H1426" s="206">
        <v>218.81</v>
      </c>
      <c r="I1426" s="207"/>
      <c r="L1426" s="203"/>
      <c r="M1426" s="208"/>
      <c r="T1426" s="209"/>
      <c r="AT1426" s="204" t="s">
        <v>192</v>
      </c>
      <c r="AU1426" s="204" t="s">
        <v>90</v>
      </c>
      <c r="AV1426" s="15" t="s">
        <v>188</v>
      </c>
      <c r="AW1426" s="15" t="s">
        <v>42</v>
      </c>
      <c r="AX1426" s="15" t="s">
        <v>24</v>
      </c>
      <c r="AY1426" s="204" t="s">
        <v>142</v>
      </c>
    </row>
    <row r="1427" spans="2:65" s="1" customFormat="1" ht="25.5" customHeight="1">
      <c r="B1427" s="40"/>
      <c r="C1427" s="165" t="s">
        <v>1159</v>
      </c>
      <c r="D1427" s="165" t="s">
        <v>145</v>
      </c>
      <c r="E1427" s="166" t="s">
        <v>1160</v>
      </c>
      <c r="F1427" s="167" t="s">
        <v>1161</v>
      </c>
      <c r="G1427" s="168" t="s">
        <v>229</v>
      </c>
      <c r="H1427" s="169">
        <v>66.38</v>
      </c>
      <c r="I1427" s="170">
        <v>40</v>
      </c>
      <c r="J1427" s="171">
        <f>ROUND(I1427*H1427,2)</f>
        <v>2655.2</v>
      </c>
      <c r="K1427" s="167" t="s">
        <v>149</v>
      </c>
      <c r="L1427" s="40"/>
      <c r="M1427" s="172" t="s">
        <v>22</v>
      </c>
      <c r="N1427" s="173" t="s">
        <v>51</v>
      </c>
      <c r="P1427" s="174">
        <f>O1427*H1427</f>
        <v>0</v>
      </c>
      <c r="Q1427" s="174">
        <v>0</v>
      </c>
      <c r="R1427" s="174">
        <f>Q1427*H1427</f>
        <v>0</v>
      </c>
      <c r="S1427" s="174">
        <v>1.4E-2</v>
      </c>
      <c r="T1427" s="175">
        <f>S1427*H1427</f>
        <v>0.92931999999999992</v>
      </c>
      <c r="AR1427" s="24" t="s">
        <v>333</v>
      </c>
      <c r="AT1427" s="24" t="s">
        <v>145</v>
      </c>
      <c r="AU1427" s="24" t="s">
        <v>90</v>
      </c>
      <c r="AY1427" s="24" t="s">
        <v>142</v>
      </c>
      <c r="BE1427" s="176">
        <f>IF(N1427="základní",J1427,0)</f>
        <v>0</v>
      </c>
      <c r="BF1427" s="176">
        <f>IF(N1427="snížená",J1427,0)</f>
        <v>2655.2</v>
      </c>
      <c r="BG1427" s="176">
        <f>IF(N1427="zákl. přenesená",J1427,0)</f>
        <v>0</v>
      </c>
      <c r="BH1427" s="176">
        <f>IF(N1427="sníž. přenesená",J1427,0)</f>
        <v>0</v>
      </c>
      <c r="BI1427" s="176">
        <f>IF(N1427="nulová",J1427,0)</f>
        <v>0</v>
      </c>
      <c r="BJ1427" s="24" t="s">
        <v>90</v>
      </c>
      <c r="BK1427" s="176">
        <f>ROUND(I1427*H1427,2)</f>
        <v>2655.2</v>
      </c>
      <c r="BL1427" s="24" t="s">
        <v>333</v>
      </c>
      <c r="BM1427" s="24" t="s">
        <v>1162</v>
      </c>
    </row>
    <row r="1428" spans="2:65" s="12" customFormat="1">
      <c r="B1428" s="183"/>
      <c r="D1428" s="177" t="s">
        <v>192</v>
      </c>
      <c r="E1428" s="184" t="s">
        <v>22</v>
      </c>
      <c r="F1428" s="185" t="s">
        <v>193</v>
      </c>
      <c r="H1428" s="184" t="s">
        <v>22</v>
      </c>
      <c r="I1428" s="186"/>
      <c r="L1428" s="183"/>
      <c r="M1428" s="187"/>
      <c r="T1428" s="188"/>
      <c r="AT1428" s="184" t="s">
        <v>192</v>
      </c>
      <c r="AU1428" s="184" t="s">
        <v>90</v>
      </c>
      <c r="AV1428" s="12" t="s">
        <v>24</v>
      </c>
      <c r="AW1428" s="12" t="s">
        <v>42</v>
      </c>
      <c r="AX1428" s="12" t="s">
        <v>79</v>
      </c>
      <c r="AY1428" s="184" t="s">
        <v>142</v>
      </c>
    </row>
    <row r="1429" spans="2:65" s="12" customFormat="1">
      <c r="B1429" s="183"/>
      <c r="D1429" s="177" t="s">
        <v>192</v>
      </c>
      <c r="E1429" s="184" t="s">
        <v>22</v>
      </c>
      <c r="F1429" s="185" t="s">
        <v>199</v>
      </c>
      <c r="H1429" s="184" t="s">
        <v>22</v>
      </c>
      <c r="I1429" s="186"/>
      <c r="L1429" s="183"/>
      <c r="M1429" s="187"/>
      <c r="T1429" s="188"/>
      <c r="AT1429" s="184" t="s">
        <v>192</v>
      </c>
      <c r="AU1429" s="184" t="s">
        <v>90</v>
      </c>
      <c r="AV1429" s="12" t="s">
        <v>24</v>
      </c>
      <c r="AW1429" s="12" t="s">
        <v>42</v>
      </c>
      <c r="AX1429" s="12" t="s">
        <v>79</v>
      </c>
      <c r="AY1429" s="184" t="s">
        <v>142</v>
      </c>
    </row>
    <row r="1430" spans="2:65" s="13" customFormat="1">
      <c r="B1430" s="189"/>
      <c r="D1430" s="177" t="s">
        <v>192</v>
      </c>
      <c r="E1430" s="190" t="s">
        <v>22</v>
      </c>
      <c r="F1430" s="191" t="s">
        <v>1146</v>
      </c>
      <c r="H1430" s="192">
        <v>0.97</v>
      </c>
      <c r="I1430" s="193"/>
      <c r="L1430" s="189"/>
      <c r="M1430" s="194"/>
      <c r="T1430" s="195"/>
      <c r="AT1430" s="190" t="s">
        <v>192</v>
      </c>
      <c r="AU1430" s="190" t="s">
        <v>90</v>
      </c>
      <c r="AV1430" s="13" t="s">
        <v>90</v>
      </c>
      <c r="AW1430" s="13" t="s">
        <v>42</v>
      </c>
      <c r="AX1430" s="13" t="s">
        <v>79</v>
      </c>
      <c r="AY1430" s="190" t="s">
        <v>142</v>
      </c>
    </row>
    <row r="1431" spans="2:65" s="13" customFormat="1">
      <c r="B1431" s="189"/>
      <c r="D1431" s="177" t="s">
        <v>192</v>
      </c>
      <c r="E1431" s="190" t="s">
        <v>22</v>
      </c>
      <c r="F1431" s="191" t="s">
        <v>1147</v>
      </c>
      <c r="H1431" s="192">
        <v>2.4900000000000002</v>
      </c>
      <c r="I1431" s="193"/>
      <c r="L1431" s="189"/>
      <c r="M1431" s="194"/>
      <c r="T1431" s="195"/>
      <c r="AT1431" s="190" t="s">
        <v>192</v>
      </c>
      <c r="AU1431" s="190" t="s">
        <v>90</v>
      </c>
      <c r="AV1431" s="13" t="s">
        <v>90</v>
      </c>
      <c r="AW1431" s="13" t="s">
        <v>42</v>
      </c>
      <c r="AX1431" s="13" t="s">
        <v>79</v>
      </c>
      <c r="AY1431" s="190" t="s">
        <v>142</v>
      </c>
    </row>
    <row r="1432" spans="2:65" s="13" customFormat="1">
      <c r="B1432" s="189"/>
      <c r="D1432" s="177" t="s">
        <v>192</v>
      </c>
      <c r="E1432" s="190" t="s">
        <v>22</v>
      </c>
      <c r="F1432" s="191" t="s">
        <v>1148</v>
      </c>
      <c r="H1432" s="192">
        <v>9.0299999999999994</v>
      </c>
      <c r="I1432" s="193"/>
      <c r="L1432" s="189"/>
      <c r="M1432" s="194"/>
      <c r="T1432" s="195"/>
      <c r="AT1432" s="190" t="s">
        <v>192</v>
      </c>
      <c r="AU1432" s="190" t="s">
        <v>90</v>
      </c>
      <c r="AV1432" s="13" t="s">
        <v>90</v>
      </c>
      <c r="AW1432" s="13" t="s">
        <v>42</v>
      </c>
      <c r="AX1432" s="13" t="s">
        <v>79</v>
      </c>
      <c r="AY1432" s="190" t="s">
        <v>142</v>
      </c>
    </row>
    <row r="1433" spans="2:65" s="13" customFormat="1">
      <c r="B1433" s="189"/>
      <c r="D1433" s="177" t="s">
        <v>192</v>
      </c>
      <c r="E1433" s="190" t="s">
        <v>22</v>
      </c>
      <c r="F1433" s="191" t="s">
        <v>1152</v>
      </c>
      <c r="H1433" s="192">
        <v>13.47</v>
      </c>
      <c r="I1433" s="193"/>
      <c r="L1433" s="189"/>
      <c r="M1433" s="194"/>
      <c r="T1433" s="195"/>
      <c r="AT1433" s="190" t="s">
        <v>192</v>
      </c>
      <c r="AU1433" s="190" t="s">
        <v>90</v>
      </c>
      <c r="AV1433" s="13" t="s">
        <v>90</v>
      </c>
      <c r="AW1433" s="13" t="s">
        <v>42</v>
      </c>
      <c r="AX1433" s="13" t="s">
        <v>79</v>
      </c>
      <c r="AY1433" s="190" t="s">
        <v>142</v>
      </c>
    </row>
    <row r="1434" spans="2:65" s="14" customFormat="1">
      <c r="B1434" s="196"/>
      <c r="D1434" s="177" t="s">
        <v>192</v>
      </c>
      <c r="E1434" s="197" t="s">
        <v>22</v>
      </c>
      <c r="F1434" s="198" t="s">
        <v>198</v>
      </c>
      <c r="H1434" s="199">
        <v>25.96</v>
      </c>
      <c r="I1434" s="200"/>
      <c r="L1434" s="196"/>
      <c r="M1434" s="201"/>
      <c r="T1434" s="202"/>
      <c r="AT1434" s="197" t="s">
        <v>192</v>
      </c>
      <c r="AU1434" s="197" t="s">
        <v>90</v>
      </c>
      <c r="AV1434" s="14" t="s">
        <v>104</v>
      </c>
      <c r="AW1434" s="14" t="s">
        <v>42</v>
      </c>
      <c r="AX1434" s="14" t="s">
        <v>79</v>
      </c>
      <c r="AY1434" s="197" t="s">
        <v>142</v>
      </c>
    </row>
    <row r="1435" spans="2:65" s="12" customFormat="1">
      <c r="B1435" s="183"/>
      <c r="D1435" s="177" t="s">
        <v>192</v>
      </c>
      <c r="E1435" s="184" t="s">
        <v>22</v>
      </c>
      <c r="F1435" s="185" t="s">
        <v>200</v>
      </c>
      <c r="H1435" s="184" t="s">
        <v>22</v>
      </c>
      <c r="I1435" s="186"/>
      <c r="L1435" s="183"/>
      <c r="M1435" s="187"/>
      <c r="T1435" s="188"/>
      <c r="AT1435" s="184" t="s">
        <v>192</v>
      </c>
      <c r="AU1435" s="184" t="s">
        <v>90</v>
      </c>
      <c r="AV1435" s="12" t="s">
        <v>24</v>
      </c>
      <c r="AW1435" s="12" t="s">
        <v>42</v>
      </c>
      <c r="AX1435" s="12" t="s">
        <v>79</v>
      </c>
      <c r="AY1435" s="184" t="s">
        <v>142</v>
      </c>
    </row>
    <row r="1436" spans="2:65" s="13" customFormat="1">
      <c r="B1436" s="189"/>
      <c r="D1436" s="177" t="s">
        <v>192</v>
      </c>
      <c r="E1436" s="190" t="s">
        <v>22</v>
      </c>
      <c r="F1436" s="191" t="s">
        <v>937</v>
      </c>
      <c r="H1436" s="192">
        <v>13.57</v>
      </c>
      <c r="I1436" s="193"/>
      <c r="L1436" s="189"/>
      <c r="M1436" s="194"/>
      <c r="T1436" s="195"/>
      <c r="AT1436" s="190" t="s">
        <v>192</v>
      </c>
      <c r="AU1436" s="190" t="s">
        <v>90</v>
      </c>
      <c r="AV1436" s="13" t="s">
        <v>90</v>
      </c>
      <c r="AW1436" s="13" t="s">
        <v>42</v>
      </c>
      <c r="AX1436" s="13" t="s">
        <v>79</v>
      </c>
      <c r="AY1436" s="190" t="s">
        <v>142</v>
      </c>
    </row>
    <row r="1437" spans="2:65" s="13" customFormat="1">
      <c r="B1437" s="189"/>
      <c r="D1437" s="177" t="s">
        <v>192</v>
      </c>
      <c r="E1437" s="190" t="s">
        <v>22</v>
      </c>
      <c r="F1437" s="191" t="s">
        <v>1156</v>
      </c>
      <c r="H1437" s="192">
        <v>13.83</v>
      </c>
      <c r="I1437" s="193"/>
      <c r="L1437" s="189"/>
      <c r="M1437" s="194"/>
      <c r="T1437" s="195"/>
      <c r="AT1437" s="190" t="s">
        <v>192</v>
      </c>
      <c r="AU1437" s="190" t="s">
        <v>90</v>
      </c>
      <c r="AV1437" s="13" t="s">
        <v>90</v>
      </c>
      <c r="AW1437" s="13" t="s">
        <v>42</v>
      </c>
      <c r="AX1437" s="13" t="s">
        <v>79</v>
      </c>
      <c r="AY1437" s="190" t="s">
        <v>142</v>
      </c>
    </row>
    <row r="1438" spans="2:65" s="14" customFormat="1">
      <c r="B1438" s="196"/>
      <c r="D1438" s="177" t="s">
        <v>192</v>
      </c>
      <c r="E1438" s="197" t="s">
        <v>22</v>
      </c>
      <c r="F1438" s="198" t="s">
        <v>198</v>
      </c>
      <c r="H1438" s="199">
        <v>27.4</v>
      </c>
      <c r="I1438" s="200"/>
      <c r="L1438" s="196"/>
      <c r="M1438" s="201"/>
      <c r="T1438" s="202"/>
      <c r="AT1438" s="197" t="s">
        <v>192</v>
      </c>
      <c r="AU1438" s="197" t="s">
        <v>90</v>
      </c>
      <c r="AV1438" s="14" t="s">
        <v>104</v>
      </c>
      <c r="AW1438" s="14" t="s">
        <v>42</v>
      </c>
      <c r="AX1438" s="14" t="s">
        <v>79</v>
      </c>
      <c r="AY1438" s="197" t="s">
        <v>142</v>
      </c>
    </row>
    <row r="1439" spans="2:65" s="12" customFormat="1">
      <c r="B1439" s="183"/>
      <c r="D1439" s="177" t="s">
        <v>192</v>
      </c>
      <c r="E1439" s="184" t="s">
        <v>22</v>
      </c>
      <c r="F1439" s="185" t="s">
        <v>201</v>
      </c>
      <c r="H1439" s="184" t="s">
        <v>22</v>
      </c>
      <c r="I1439" s="186"/>
      <c r="L1439" s="183"/>
      <c r="M1439" s="187"/>
      <c r="T1439" s="188"/>
      <c r="AT1439" s="184" t="s">
        <v>192</v>
      </c>
      <c r="AU1439" s="184" t="s">
        <v>90</v>
      </c>
      <c r="AV1439" s="12" t="s">
        <v>24</v>
      </c>
      <c r="AW1439" s="12" t="s">
        <v>42</v>
      </c>
      <c r="AX1439" s="12" t="s">
        <v>79</v>
      </c>
      <c r="AY1439" s="184" t="s">
        <v>142</v>
      </c>
    </row>
    <row r="1440" spans="2:65" s="13" customFormat="1">
      <c r="B1440" s="189"/>
      <c r="D1440" s="177" t="s">
        <v>192</v>
      </c>
      <c r="E1440" s="190" t="s">
        <v>22</v>
      </c>
      <c r="F1440" s="191" t="s">
        <v>1157</v>
      </c>
      <c r="H1440" s="192">
        <v>8.4600000000000009</v>
      </c>
      <c r="I1440" s="193"/>
      <c r="L1440" s="189"/>
      <c r="M1440" s="194"/>
      <c r="T1440" s="195"/>
      <c r="AT1440" s="190" t="s">
        <v>192</v>
      </c>
      <c r="AU1440" s="190" t="s">
        <v>90</v>
      </c>
      <c r="AV1440" s="13" t="s">
        <v>90</v>
      </c>
      <c r="AW1440" s="13" t="s">
        <v>42</v>
      </c>
      <c r="AX1440" s="13" t="s">
        <v>79</v>
      </c>
      <c r="AY1440" s="190" t="s">
        <v>142</v>
      </c>
    </row>
    <row r="1441" spans="2:65" s="13" customFormat="1">
      <c r="B1441" s="189"/>
      <c r="D1441" s="177" t="s">
        <v>192</v>
      </c>
      <c r="E1441" s="190" t="s">
        <v>22</v>
      </c>
      <c r="F1441" s="191" t="s">
        <v>1158</v>
      </c>
      <c r="H1441" s="192">
        <v>4.5599999999999996</v>
      </c>
      <c r="I1441" s="193"/>
      <c r="L1441" s="189"/>
      <c r="M1441" s="194"/>
      <c r="T1441" s="195"/>
      <c r="AT1441" s="190" t="s">
        <v>192</v>
      </c>
      <c r="AU1441" s="190" t="s">
        <v>90</v>
      </c>
      <c r="AV1441" s="13" t="s">
        <v>90</v>
      </c>
      <c r="AW1441" s="13" t="s">
        <v>42</v>
      </c>
      <c r="AX1441" s="13" t="s">
        <v>79</v>
      </c>
      <c r="AY1441" s="190" t="s">
        <v>142</v>
      </c>
    </row>
    <row r="1442" spans="2:65" s="14" customFormat="1">
      <c r="B1442" s="196"/>
      <c r="D1442" s="177" t="s">
        <v>192</v>
      </c>
      <c r="E1442" s="197" t="s">
        <v>22</v>
      </c>
      <c r="F1442" s="198" t="s">
        <v>198</v>
      </c>
      <c r="H1442" s="199">
        <v>13.02</v>
      </c>
      <c r="I1442" s="200"/>
      <c r="L1442" s="196"/>
      <c r="M1442" s="201"/>
      <c r="T1442" s="202"/>
      <c r="AT1442" s="197" t="s">
        <v>192</v>
      </c>
      <c r="AU1442" s="197" t="s">
        <v>90</v>
      </c>
      <c r="AV1442" s="14" t="s">
        <v>104</v>
      </c>
      <c r="AW1442" s="14" t="s">
        <v>42</v>
      </c>
      <c r="AX1442" s="14" t="s">
        <v>79</v>
      </c>
      <c r="AY1442" s="197" t="s">
        <v>142</v>
      </c>
    </row>
    <row r="1443" spans="2:65" s="15" customFormat="1">
      <c r="B1443" s="203"/>
      <c r="D1443" s="177" t="s">
        <v>192</v>
      </c>
      <c r="E1443" s="204" t="s">
        <v>22</v>
      </c>
      <c r="F1443" s="205" t="s">
        <v>202</v>
      </c>
      <c r="H1443" s="206">
        <v>66.38</v>
      </c>
      <c r="I1443" s="207"/>
      <c r="L1443" s="203"/>
      <c r="M1443" s="208"/>
      <c r="T1443" s="209"/>
      <c r="AT1443" s="204" t="s">
        <v>192</v>
      </c>
      <c r="AU1443" s="204" t="s">
        <v>90</v>
      </c>
      <c r="AV1443" s="15" t="s">
        <v>188</v>
      </c>
      <c r="AW1443" s="15" t="s">
        <v>42</v>
      </c>
      <c r="AX1443" s="15" t="s">
        <v>24</v>
      </c>
      <c r="AY1443" s="204" t="s">
        <v>142</v>
      </c>
    </row>
    <row r="1444" spans="2:65" s="1" customFormat="1" ht="25.5" customHeight="1">
      <c r="B1444" s="40"/>
      <c r="C1444" s="165" t="s">
        <v>1163</v>
      </c>
      <c r="D1444" s="165" t="s">
        <v>145</v>
      </c>
      <c r="E1444" s="166" t="s">
        <v>1164</v>
      </c>
      <c r="F1444" s="167" t="s">
        <v>1165</v>
      </c>
      <c r="G1444" s="168" t="s">
        <v>478</v>
      </c>
      <c r="H1444" s="169">
        <v>147</v>
      </c>
      <c r="I1444" s="170">
        <v>30</v>
      </c>
      <c r="J1444" s="171">
        <f>ROUND(I1444*H1444,2)</f>
        <v>4410</v>
      </c>
      <c r="K1444" s="167" t="s">
        <v>149</v>
      </c>
      <c r="L1444" s="40"/>
      <c r="M1444" s="172" t="s">
        <v>22</v>
      </c>
      <c r="N1444" s="173" t="s">
        <v>51</v>
      </c>
      <c r="P1444" s="174">
        <f>O1444*H1444</f>
        <v>0</v>
      </c>
      <c r="Q1444" s="174">
        <v>0</v>
      </c>
      <c r="R1444" s="174">
        <f>Q1444*H1444</f>
        <v>0</v>
      </c>
      <c r="S1444" s="174">
        <v>1.7000000000000001E-2</v>
      </c>
      <c r="T1444" s="175">
        <f>S1444*H1444</f>
        <v>2.4990000000000001</v>
      </c>
      <c r="AR1444" s="24" t="s">
        <v>333</v>
      </c>
      <c r="AT1444" s="24" t="s">
        <v>145</v>
      </c>
      <c r="AU1444" s="24" t="s">
        <v>90</v>
      </c>
      <c r="AY1444" s="24" t="s">
        <v>142</v>
      </c>
      <c r="BE1444" s="176">
        <f>IF(N1444="základní",J1444,0)</f>
        <v>0</v>
      </c>
      <c r="BF1444" s="176">
        <f>IF(N1444="snížená",J1444,0)</f>
        <v>4410</v>
      </c>
      <c r="BG1444" s="176">
        <f>IF(N1444="zákl. přenesená",J1444,0)</f>
        <v>0</v>
      </c>
      <c r="BH1444" s="176">
        <f>IF(N1444="sníž. přenesená",J1444,0)</f>
        <v>0</v>
      </c>
      <c r="BI1444" s="176">
        <f>IF(N1444="nulová",J1444,0)</f>
        <v>0</v>
      </c>
      <c r="BJ1444" s="24" t="s">
        <v>90</v>
      </c>
      <c r="BK1444" s="176">
        <f>ROUND(I1444*H1444,2)</f>
        <v>4410</v>
      </c>
      <c r="BL1444" s="24" t="s">
        <v>333</v>
      </c>
      <c r="BM1444" s="24" t="s">
        <v>1166</v>
      </c>
    </row>
    <row r="1445" spans="2:65" s="12" customFormat="1">
      <c r="B1445" s="183"/>
      <c r="D1445" s="177" t="s">
        <v>192</v>
      </c>
      <c r="E1445" s="184" t="s">
        <v>22</v>
      </c>
      <c r="F1445" s="185" t="s">
        <v>193</v>
      </c>
      <c r="H1445" s="184" t="s">
        <v>22</v>
      </c>
      <c r="I1445" s="186"/>
      <c r="L1445" s="183"/>
      <c r="M1445" s="187"/>
      <c r="T1445" s="188"/>
      <c r="AT1445" s="184" t="s">
        <v>192</v>
      </c>
      <c r="AU1445" s="184" t="s">
        <v>90</v>
      </c>
      <c r="AV1445" s="12" t="s">
        <v>24</v>
      </c>
      <c r="AW1445" s="12" t="s">
        <v>42</v>
      </c>
      <c r="AX1445" s="12" t="s">
        <v>79</v>
      </c>
      <c r="AY1445" s="184" t="s">
        <v>142</v>
      </c>
    </row>
    <row r="1446" spans="2:65" s="12" customFormat="1">
      <c r="B1446" s="183"/>
      <c r="D1446" s="177" t="s">
        <v>192</v>
      </c>
      <c r="E1446" s="184" t="s">
        <v>22</v>
      </c>
      <c r="F1446" s="185" t="s">
        <v>1167</v>
      </c>
      <c r="H1446" s="184" t="s">
        <v>22</v>
      </c>
      <c r="I1446" s="186"/>
      <c r="L1446" s="183"/>
      <c r="M1446" s="187"/>
      <c r="T1446" s="188"/>
      <c r="AT1446" s="184" t="s">
        <v>192</v>
      </c>
      <c r="AU1446" s="184" t="s">
        <v>90</v>
      </c>
      <c r="AV1446" s="12" t="s">
        <v>24</v>
      </c>
      <c r="AW1446" s="12" t="s">
        <v>42</v>
      </c>
      <c r="AX1446" s="12" t="s">
        <v>79</v>
      </c>
      <c r="AY1446" s="184" t="s">
        <v>142</v>
      </c>
    </row>
    <row r="1447" spans="2:65" s="13" customFormat="1">
      <c r="B1447" s="189"/>
      <c r="D1447" s="177" t="s">
        <v>192</v>
      </c>
      <c r="E1447" s="190" t="s">
        <v>22</v>
      </c>
      <c r="F1447" s="191" t="s">
        <v>1168</v>
      </c>
      <c r="H1447" s="192">
        <v>29.4</v>
      </c>
      <c r="I1447" s="193"/>
      <c r="L1447" s="189"/>
      <c r="M1447" s="194"/>
      <c r="T1447" s="195"/>
      <c r="AT1447" s="190" t="s">
        <v>192</v>
      </c>
      <c r="AU1447" s="190" t="s">
        <v>90</v>
      </c>
      <c r="AV1447" s="13" t="s">
        <v>90</v>
      </c>
      <c r="AW1447" s="13" t="s">
        <v>42</v>
      </c>
      <c r="AX1447" s="13" t="s">
        <v>79</v>
      </c>
      <c r="AY1447" s="190" t="s">
        <v>142</v>
      </c>
    </row>
    <row r="1448" spans="2:65" s="13" customFormat="1">
      <c r="B1448" s="189"/>
      <c r="D1448" s="177" t="s">
        <v>192</v>
      </c>
      <c r="E1448" s="190" t="s">
        <v>22</v>
      </c>
      <c r="F1448" s="191" t="s">
        <v>1169</v>
      </c>
      <c r="H1448" s="192">
        <v>29.4</v>
      </c>
      <c r="I1448" s="193"/>
      <c r="L1448" s="189"/>
      <c r="M1448" s="194"/>
      <c r="T1448" s="195"/>
      <c r="AT1448" s="190" t="s">
        <v>192</v>
      </c>
      <c r="AU1448" s="190" t="s">
        <v>90</v>
      </c>
      <c r="AV1448" s="13" t="s">
        <v>90</v>
      </c>
      <c r="AW1448" s="13" t="s">
        <v>42</v>
      </c>
      <c r="AX1448" s="13" t="s">
        <v>79</v>
      </c>
      <c r="AY1448" s="190" t="s">
        <v>142</v>
      </c>
    </row>
    <row r="1449" spans="2:65" s="13" customFormat="1">
      <c r="B1449" s="189"/>
      <c r="D1449" s="177" t="s">
        <v>192</v>
      </c>
      <c r="E1449" s="190" t="s">
        <v>22</v>
      </c>
      <c r="F1449" s="191" t="s">
        <v>1170</v>
      </c>
      <c r="H1449" s="192">
        <v>29.4</v>
      </c>
      <c r="I1449" s="193"/>
      <c r="L1449" s="189"/>
      <c r="M1449" s="194"/>
      <c r="T1449" s="195"/>
      <c r="AT1449" s="190" t="s">
        <v>192</v>
      </c>
      <c r="AU1449" s="190" t="s">
        <v>90</v>
      </c>
      <c r="AV1449" s="13" t="s">
        <v>90</v>
      </c>
      <c r="AW1449" s="13" t="s">
        <v>42</v>
      </c>
      <c r="AX1449" s="13" t="s">
        <v>79</v>
      </c>
      <c r="AY1449" s="190" t="s">
        <v>142</v>
      </c>
    </row>
    <row r="1450" spans="2:65" s="13" customFormat="1">
      <c r="B1450" s="189"/>
      <c r="D1450" s="177" t="s">
        <v>192</v>
      </c>
      <c r="E1450" s="190" t="s">
        <v>22</v>
      </c>
      <c r="F1450" s="191" t="s">
        <v>1171</v>
      </c>
      <c r="H1450" s="192">
        <v>29.4</v>
      </c>
      <c r="I1450" s="193"/>
      <c r="L1450" s="189"/>
      <c r="M1450" s="194"/>
      <c r="T1450" s="195"/>
      <c r="AT1450" s="190" t="s">
        <v>192</v>
      </c>
      <c r="AU1450" s="190" t="s">
        <v>90</v>
      </c>
      <c r="AV1450" s="13" t="s">
        <v>90</v>
      </c>
      <c r="AW1450" s="13" t="s">
        <v>42</v>
      </c>
      <c r="AX1450" s="13" t="s">
        <v>79</v>
      </c>
      <c r="AY1450" s="190" t="s">
        <v>142</v>
      </c>
    </row>
    <row r="1451" spans="2:65" s="13" customFormat="1">
      <c r="B1451" s="189"/>
      <c r="D1451" s="177" t="s">
        <v>192</v>
      </c>
      <c r="E1451" s="190" t="s">
        <v>22</v>
      </c>
      <c r="F1451" s="191" t="s">
        <v>1172</v>
      </c>
      <c r="H1451" s="192">
        <v>29.4</v>
      </c>
      <c r="I1451" s="193"/>
      <c r="L1451" s="189"/>
      <c r="M1451" s="194"/>
      <c r="T1451" s="195"/>
      <c r="AT1451" s="190" t="s">
        <v>192</v>
      </c>
      <c r="AU1451" s="190" t="s">
        <v>90</v>
      </c>
      <c r="AV1451" s="13" t="s">
        <v>90</v>
      </c>
      <c r="AW1451" s="13" t="s">
        <v>42</v>
      </c>
      <c r="AX1451" s="13" t="s">
        <v>79</v>
      </c>
      <c r="AY1451" s="190" t="s">
        <v>142</v>
      </c>
    </row>
    <row r="1452" spans="2:65" s="14" customFormat="1">
      <c r="B1452" s="196"/>
      <c r="D1452" s="177" t="s">
        <v>192</v>
      </c>
      <c r="E1452" s="197" t="s">
        <v>22</v>
      </c>
      <c r="F1452" s="198" t="s">
        <v>198</v>
      </c>
      <c r="H1452" s="199">
        <v>147</v>
      </c>
      <c r="I1452" s="200"/>
      <c r="L1452" s="196"/>
      <c r="M1452" s="201"/>
      <c r="T1452" s="202"/>
      <c r="AT1452" s="197" t="s">
        <v>192</v>
      </c>
      <c r="AU1452" s="197" t="s">
        <v>90</v>
      </c>
      <c r="AV1452" s="14" t="s">
        <v>104</v>
      </c>
      <c r="AW1452" s="14" t="s">
        <v>42</v>
      </c>
      <c r="AX1452" s="14" t="s">
        <v>79</v>
      </c>
      <c r="AY1452" s="197" t="s">
        <v>142</v>
      </c>
    </row>
    <row r="1453" spans="2:65" s="15" customFormat="1">
      <c r="B1453" s="203"/>
      <c r="D1453" s="177" t="s">
        <v>192</v>
      </c>
      <c r="E1453" s="204" t="s">
        <v>22</v>
      </c>
      <c r="F1453" s="205" t="s">
        <v>202</v>
      </c>
      <c r="H1453" s="206">
        <v>147</v>
      </c>
      <c r="I1453" s="207"/>
      <c r="L1453" s="203"/>
      <c r="M1453" s="208"/>
      <c r="T1453" s="209"/>
      <c r="AT1453" s="204" t="s">
        <v>192</v>
      </c>
      <c r="AU1453" s="204" t="s">
        <v>90</v>
      </c>
      <c r="AV1453" s="15" t="s">
        <v>188</v>
      </c>
      <c r="AW1453" s="15" t="s">
        <v>42</v>
      </c>
      <c r="AX1453" s="15" t="s">
        <v>24</v>
      </c>
      <c r="AY1453" s="204" t="s">
        <v>142</v>
      </c>
    </row>
    <row r="1454" spans="2:65" s="1" customFormat="1" ht="25.5" customHeight="1">
      <c r="B1454" s="40"/>
      <c r="C1454" s="165" t="s">
        <v>1173</v>
      </c>
      <c r="D1454" s="165" t="s">
        <v>145</v>
      </c>
      <c r="E1454" s="166" t="s">
        <v>1174</v>
      </c>
      <c r="F1454" s="167" t="s">
        <v>1175</v>
      </c>
      <c r="G1454" s="168" t="s">
        <v>229</v>
      </c>
      <c r="H1454" s="169">
        <v>64.77</v>
      </c>
      <c r="I1454" s="170">
        <v>75</v>
      </c>
      <c r="J1454" s="171">
        <f>ROUND(I1454*H1454,2)</f>
        <v>4857.75</v>
      </c>
      <c r="K1454" s="167" t="s">
        <v>149</v>
      </c>
      <c r="L1454" s="40"/>
      <c r="M1454" s="172" t="s">
        <v>22</v>
      </c>
      <c r="N1454" s="173" t="s">
        <v>51</v>
      </c>
      <c r="P1454" s="174">
        <f>O1454*H1454</f>
        <v>0</v>
      </c>
      <c r="Q1454" s="174">
        <v>0</v>
      </c>
      <c r="R1454" s="174">
        <f>Q1454*H1454</f>
        <v>0</v>
      </c>
      <c r="S1454" s="174">
        <v>0.04</v>
      </c>
      <c r="T1454" s="175">
        <f>S1454*H1454</f>
        <v>2.5907999999999998</v>
      </c>
      <c r="AR1454" s="24" t="s">
        <v>333</v>
      </c>
      <c r="AT1454" s="24" t="s">
        <v>145</v>
      </c>
      <c r="AU1454" s="24" t="s">
        <v>90</v>
      </c>
      <c r="AY1454" s="24" t="s">
        <v>142</v>
      </c>
      <c r="BE1454" s="176">
        <f>IF(N1454="základní",J1454,0)</f>
        <v>0</v>
      </c>
      <c r="BF1454" s="176">
        <f>IF(N1454="snížená",J1454,0)</f>
        <v>4857.75</v>
      </c>
      <c r="BG1454" s="176">
        <f>IF(N1454="zákl. přenesená",J1454,0)</f>
        <v>0</v>
      </c>
      <c r="BH1454" s="176">
        <f>IF(N1454="sníž. přenesená",J1454,0)</f>
        <v>0</v>
      </c>
      <c r="BI1454" s="176">
        <f>IF(N1454="nulová",J1454,0)</f>
        <v>0</v>
      </c>
      <c r="BJ1454" s="24" t="s">
        <v>90</v>
      </c>
      <c r="BK1454" s="176">
        <f>ROUND(I1454*H1454,2)</f>
        <v>4857.75</v>
      </c>
      <c r="BL1454" s="24" t="s">
        <v>333</v>
      </c>
      <c r="BM1454" s="24" t="s">
        <v>1176</v>
      </c>
    </row>
    <row r="1455" spans="2:65" s="12" customFormat="1">
      <c r="B1455" s="183"/>
      <c r="D1455" s="177" t="s">
        <v>192</v>
      </c>
      <c r="E1455" s="184" t="s">
        <v>22</v>
      </c>
      <c r="F1455" s="185" t="s">
        <v>193</v>
      </c>
      <c r="H1455" s="184" t="s">
        <v>22</v>
      </c>
      <c r="I1455" s="186"/>
      <c r="L1455" s="183"/>
      <c r="M1455" s="187"/>
      <c r="T1455" s="188"/>
      <c r="AT1455" s="184" t="s">
        <v>192</v>
      </c>
      <c r="AU1455" s="184" t="s">
        <v>90</v>
      </c>
      <c r="AV1455" s="12" t="s">
        <v>24</v>
      </c>
      <c r="AW1455" s="12" t="s">
        <v>42</v>
      </c>
      <c r="AX1455" s="12" t="s">
        <v>79</v>
      </c>
      <c r="AY1455" s="184" t="s">
        <v>142</v>
      </c>
    </row>
    <row r="1456" spans="2:65" s="12" customFormat="1">
      <c r="B1456" s="183"/>
      <c r="D1456" s="177" t="s">
        <v>192</v>
      </c>
      <c r="E1456" s="184" t="s">
        <v>22</v>
      </c>
      <c r="F1456" s="185" t="s">
        <v>1177</v>
      </c>
      <c r="H1456" s="184" t="s">
        <v>22</v>
      </c>
      <c r="I1456" s="186"/>
      <c r="L1456" s="183"/>
      <c r="M1456" s="187"/>
      <c r="T1456" s="188"/>
      <c r="AT1456" s="184" t="s">
        <v>192</v>
      </c>
      <c r="AU1456" s="184" t="s">
        <v>90</v>
      </c>
      <c r="AV1456" s="12" t="s">
        <v>24</v>
      </c>
      <c r="AW1456" s="12" t="s">
        <v>42</v>
      </c>
      <c r="AX1456" s="12" t="s">
        <v>79</v>
      </c>
      <c r="AY1456" s="184" t="s">
        <v>142</v>
      </c>
    </row>
    <row r="1457" spans="2:51" s="13" customFormat="1">
      <c r="B1457" s="189"/>
      <c r="D1457" s="177" t="s">
        <v>192</v>
      </c>
      <c r="E1457" s="190" t="s">
        <v>22</v>
      </c>
      <c r="F1457" s="191" t="s">
        <v>1139</v>
      </c>
      <c r="H1457" s="192">
        <v>2.31</v>
      </c>
      <c r="I1457" s="193"/>
      <c r="L1457" s="189"/>
      <c r="M1457" s="194"/>
      <c r="T1457" s="195"/>
      <c r="AT1457" s="190" t="s">
        <v>192</v>
      </c>
      <c r="AU1457" s="190" t="s">
        <v>90</v>
      </c>
      <c r="AV1457" s="13" t="s">
        <v>90</v>
      </c>
      <c r="AW1457" s="13" t="s">
        <v>42</v>
      </c>
      <c r="AX1457" s="13" t="s">
        <v>79</v>
      </c>
      <c r="AY1457" s="190" t="s">
        <v>142</v>
      </c>
    </row>
    <row r="1458" spans="2:51" s="13" customFormat="1">
      <c r="B1458" s="189"/>
      <c r="D1458" s="177" t="s">
        <v>192</v>
      </c>
      <c r="E1458" s="190" t="s">
        <v>22</v>
      </c>
      <c r="F1458" s="191" t="s">
        <v>1140</v>
      </c>
      <c r="H1458" s="192">
        <v>10.119999999999999</v>
      </c>
      <c r="I1458" s="193"/>
      <c r="L1458" s="189"/>
      <c r="M1458" s="194"/>
      <c r="T1458" s="195"/>
      <c r="AT1458" s="190" t="s">
        <v>192</v>
      </c>
      <c r="AU1458" s="190" t="s">
        <v>90</v>
      </c>
      <c r="AV1458" s="13" t="s">
        <v>90</v>
      </c>
      <c r="AW1458" s="13" t="s">
        <v>42</v>
      </c>
      <c r="AX1458" s="13" t="s">
        <v>79</v>
      </c>
      <c r="AY1458" s="190" t="s">
        <v>142</v>
      </c>
    </row>
    <row r="1459" spans="2:51" s="13" customFormat="1">
      <c r="B1459" s="189"/>
      <c r="D1459" s="177" t="s">
        <v>192</v>
      </c>
      <c r="E1459" s="190" t="s">
        <v>22</v>
      </c>
      <c r="F1459" s="191" t="s">
        <v>1143</v>
      </c>
      <c r="H1459" s="192">
        <v>10.18</v>
      </c>
      <c r="I1459" s="193"/>
      <c r="L1459" s="189"/>
      <c r="M1459" s="194"/>
      <c r="T1459" s="195"/>
      <c r="AT1459" s="190" t="s">
        <v>192</v>
      </c>
      <c r="AU1459" s="190" t="s">
        <v>90</v>
      </c>
      <c r="AV1459" s="13" t="s">
        <v>90</v>
      </c>
      <c r="AW1459" s="13" t="s">
        <v>42</v>
      </c>
      <c r="AX1459" s="13" t="s">
        <v>79</v>
      </c>
      <c r="AY1459" s="190" t="s">
        <v>142</v>
      </c>
    </row>
    <row r="1460" spans="2:51" s="13" customFormat="1">
      <c r="B1460" s="189"/>
      <c r="D1460" s="177" t="s">
        <v>192</v>
      </c>
      <c r="E1460" s="190" t="s">
        <v>22</v>
      </c>
      <c r="F1460" s="191" t="s">
        <v>1144</v>
      </c>
      <c r="H1460" s="192">
        <v>0.91</v>
      </c>
      <c r="I1460" s="193"/>
      <c r="L1460" s="189"/>
      <c r="M1460" s="194"/>
      <c r="T1460" s="195"/>
      <c r="AT1460" s="190" t="s">
        <v>192</v>
      </c>
      <c r="AU1460" s="190" t="s">
        <v>90</v>
      </c>
      <c r="AV1460" s="13" t="s">
        <v>90</v>
      </c>
      <c r="AW1460" s="13" t="s">
        <v>42</v>
      </c>
      <c r="AX1460" s="13" t="s">
        <v>79</v>
      </c>
      <c r="AY1460" s="190" t="s">
        <v>142</v>
      </c>
    </row>
    <row r="1461" spans="2:51" s="13" customFormat="1">
      <c r="B1461" s="189"/>
      <c r="D1461" s="177" t="s">
        <v>192</v>
      </c>
      <c r="E1461" s="190" t="s">
        <v>22</v>
      </c>
      <c r="F1461" s="191" t="s">
        <v>1145</v>
      </c>
      <c r="H1461" s="192">
        <v>1.72</v>
      </c>
      <c r="I1461" s="193"/>
      <c r="L1461" s="189"/>
      <c r="M1461" s="194"/>
      <c r="T1461" s="195"/>
      <c r="AT1461" s="190" t="s">
        <v>192</v>
      </c>
      <c r="AU1461" s="190" t="s">
        <v>90</v>
      </c>
      <c r="AV1461" s="13" t="s">
        <v>90</v>
      </c>
      <c r="AW1461" s="13" t="s">
        <v>42</v>
      </c>
      <c r="AX1461" s="13" t="s">
        <v>79</v>
      </c>
      <c r="AY1461" s="190" t="s">
        <v>142</v>
      </c>
    </row>
    <row r="1462" spans="2:51" s="14" customFormat="1">
      <c r="B1462" s="196"/>
      <c r="D1462" s="177" t="s">
        <v>192</v>
      </c>
      <c r="E1462" s="197" t="s">
        <v>22</v>
      </c>
      <c r="F1462" s="198" t="s">
        <v>198</v>
      </c>
      <c r="H1462" s="199">
        <v>25.24</v>
      </c>
      <c r="I1462" s="200"/>
      <c r="L1462" s="196"/>
      <c r="M1462" s="201"/>
      <c r="T1462" s="202"/>
      <c r="AT1462" s="197" t="s">
        <v>192</v>
      </c>
      <c r="AU1462" s="197" t="s">
        <v>90</v>
      </c>
      <c r="AV1462" s="14" t="s">
        <v>104</v>
      </c>
      <c r="AW1462" s="14" t="s">
        <v>42</v>
      </c>
      <c r="AX1462" s="14" t="s">
        <v>79</v>
      </c>
      <c r="AY1462" s="197" t="s">
        <v>142</v>
      </c>
    </row>
    <row r="1463" spans="2:51" s="12" customFormat="1">
      <c r="B1463" s="183"/>
      <c r="D1463" s="177" t="s">
        <v>192</v>
      </c>
      <c r="E1463" s="184" t="s">
        <v>22</v>
      </c>
      <c r="F1463" s="185" t="s">
        <v>1178</v>
      </c>
      <c r="H1463" s="184" t="s">
        <v>22</v>
      </c>
      <c r="I1463" s="186"/>
      <c r="L1463" s="183"/>
      <c r="M1463" s="187"/>
      <c r="T1463" s="188"/>
      <c r="AT1463" s="184" t="s">
        <v>192</v>
      </c>
      <c r="AU1463" s="184" t="s">
        <v>90</v>
      </c>
      <c r="AV1463" s="12" t="s">
        <v>24</v>
      </c>
      <c r="AW1463" s="12" t="s">
        <v>42</v>
      </c>
      <c r="AX1463" s="12" t="s">
        <v>79</v>
      </c>
      <c r="AY1463" s="184" t="s">
        <v>142</v>
      </c>
    </row>
    <row r="1464" spans="2:51" s="13" customFormat="1">
      <c r="B1464" s="189"/>
      <c r="D1464" s="177" t="s">
        <v>192</v>
      </c>
      <c r="E1464" s="190" t="s">
        <v>22</v>
      </c>
      <c r="F1464" s="191" t="s">
        <v>1146</v>
      </c>
      <c r="H1464" s="192">
        <v>0.97</v>
      </c>
      <c r="I1464" s="193"/>
      <c r="L1464" s="189"/>
      <c r="M1464" s="194"/>
      <c r="T1464" s="195"/>
      <c r="AT1464" s="190" t="s">
        <v>192</v>
      </c>
      <c r="AU1464" s="190" t="s">
        <v>90</v>
      </c>
      <c r="AV1464" s="13" t="s">
        <v>90</v>
      </c>
      <c r="AW1464" s="13" t="s">
        <v>42</v>
      </c>
      <c r="AX1464" s="13" t="s">
        <v>79</v>
      </c>
      <c r="AY1464" s="190" t="s">
        <v>142</v>
      </c>
    </row>
    <row r="1465" spans="2:51" s="13" customFormat="1">
      <c r="B1465" s="189"/>
      <c r="D1465" s="177" t="s">
        <v>192</v>
      </c>
      <c r="E1465" s="190" t="s">
        <v>22</v>
      </c>
      <c r="F1465" s="191" t="s">
        <v>1147</v>
      </c>
      <c r="H1465" s="192">
        <v>2.4900000000000002</v>
      </c>
      <c r="I1465" s="193"/>
      <c r="L1465" s="189"/>
      <c r="M1465" s="194"/>
      <c r="T1465" s="195"/>
      <c r="AT1465" s="190" t="s">
        <v>192</v>
      </c>
      <c r="AU1465" s="190" t="s">
        <v>90</v>
      </c>
      <c r="AV1465" s="13" t="s">
        <v>90</v>
      </c>
      <c r="AW1465" s="13" t="s">
        <v>42</v>
      </c>
      <c r="AX1465" s="13" t="s">
        <v>79</v>
      </c>
      <c r="AY1465" s="190" t="s">
        <v>142</v>
      </c>
    </row>
    <row r="1466" spans="2:51" s="13" customFormat="1">
      <c r="B1466" s="189"/>
      <c r="D1466" s="177" t="s">
        <v>192</v>
      </c>
      <c r="E1466" s="190" t="s">
        <v>22</v>
      </c>
      <c r="F1466" s="191" t="s">
        <v>1148</v>
      </c>
      <c r="H1466" s="192">
        <v>9.0299999999999994</v>
      </c>
      <c r="I1466" s="193"/>
      <c r="L1466" s="189"/>
      <c r="M1466" s="194"/>
      <c r="T1466" s="195"/>
      <c r="AT1466" s="190" t="s">
        <v>192</v>
      </c>
      <c r="AU1466" s="190" t="s">
        <v>90</v>
      </c>
      <c r="AV1466" s="13" t="s">
        <v>90</v>
      </c>
      <c r="AW1466" s="13" t="s">
        <v>42</v>
      </c>
      <c r="AX1466" s="13" t="s">
        <v>79</v>
      </c>
      <c r="AY1466" s="190" t="s">
        <v>142</v>
      </c>
    </row>
    <row r="1467" spans="2:51" s="13" customFormat="1">
      <c r="B1467" s="189"/>
      <c r="D1467" s="177" t="s">
        <v>192</v>
      </c>
      <c r="E1467" s="190" t="s">
        <v>22</v>
      </c>
      <c r="F1467" s="191" t="s">
        <v>1152</v>
      </c>
      <c r="H1467" s="192">
        <v>13.47</v>
      </c>
      <c r="I1467" s="193"/>
      <c r="L1467" s="189"/>
      <c r="M1467" s="194"/>
      <c r="T1467" s="195"/>
      <c r="AT1467" s="190" t="s">
        <v>192</v>
      </c>
      <c r="AU1467" s="190" t="s">
        <v>90</v>
      </c>
      <c r="AV1467" s="13" t="s">
        <v>90</v>
      </c>
      <c r="AW1467" s="13" t="s">
        <v>42</v>
      </c>
      <c r="AX1467" s="13" t="s">
        <v>79</v>
      </c>
      <c r="AY1467" s="190" t="s">
        <v>142</v>
      </c>
    </row>
    <row r="1468" spans="2:51" s="14" customFormat="1">
      <c r="B1468" s="196"/>
      <c r="D1468" s="177" t="s">
        <v>192</v>
      </c>
      <c r="E1468" s="197" t="s">
        <v>22</v>
      </c>
      <c r="F1468" s="198" t="s">
        <v>198</v>
      </c>
      <c r="H1468" s="199">
        <v>25.96</v>
      </c>
      <c r="I1468" s="200"/>
      <c r="L1468" s="196"/>
      <c r="M1468" s="201"/>
      <c r="T1468" s="202"/>
      <c r="AT1468" s="197" t="s">
        <v>192</v>
      </c>
      <c r="AU1468" s="197" t="s">
        <v>90</v>
      </c>
      <c r="AV1468" s="14" t="s">
        <v>104</v>
      </c>
      <c r="AW1468" s="14" t="s">
        <v>42</v>
      </c>
      <c r="AX1468" s="14" t="s">
        <v>79</v>
      </c>
      <c r="AY1468" s="197" t="s">
        <v>142</v>
      </c>
    </row>
    <row r="1469" spans="2:51" s="12" customFormat="1">
      <c r="B1469" s="183"/>
      <c r="D1469" s="177" t="s">
        <v>192</v>
      </c>
      <c r="E1469" s="184" t="s">
        <v>22</v>
      </c>
      <c r="F1469" s="185" t="s">
        <v>1179</v>
      </c>
      <c r="H1469" s="184" t="s">
        <v>22</v>
      </c>
      <c r="I1469" s="186"/>
      <c r="L1469" s="183"/>
      <c r="M1469" s="187"/>
      <c r="T1469" s="188"/>
      <c r="AT1469" s="184" t="s">
        <v>192</v>
      </c>
      <c r="AU1469" s="184" t="s">
        <v>90</v>
      </c>
      <c r="AV1469" s="12" t="s">
        <v>24</v>
      </c>
      <c r="AW1469" s="12" t="s">
        <v>42</v>
      </c>
      <c r="AX1469" s="12" t="s">
        <v>79</v>
      </c>
      <c r="AY1469" s="184" t="s">
        <v>142</v>
      </c>
    </row>
    <row r="1470" spans="2:51" s="13" customFormat="1">
      <c r="B1470" s="189"/>
      <c r="D1470" s="177" t="s">
        <v>192</v>
      </c>
      <c r="E1470" s="190" t="s">
        <v>22</v>
      </c>
      <c r="F1470" s="191" t="s">
        <v>937</v>
      </c>
      <c r="H1470" s="192">
        <v>13.57</v>
      </c>
      <c r="I1470" s="193"/>
      <c r="L1470" s="189"/>
      <c r="M1470" s="194"/>
      <c r="T1470" s="195"/>
      <c r="AT1470" s="190" t="s">
        <v>192</v>
      </c>
      <c r="AU1470" s="190" t="s">
        <v>90</v>
      </c>
      <c r="AV1470" s="13" t="s">
        <v>90</v>
      </c>
      <c r="AW1470" s="13" t="s">
        <v>42</v>
      </c>
      <c r="AX1470" s="13" t="s">
        <v>79</v>
      </c>
      <c r="AY1470" s="190" t="s">
        <v>142</v>
      </c>
    </row>
    <row r="1471" spans="2:51" s="14" customFormat="1">
      <c r="B1471" s="196"/>
      <c r="D1471" s="177" t="s">
        <v>192</v>
      </c>
      <c r="E1471" s="197" t="s">
        <v>22</v>
      </c>
      <c r="F1471" s="198" t="s">
        <v>198</v>
      </c>
      <c r="H1471" s="199">
        <v>13.57</v>
      </c>
      <c r="I1471" s="200"/>
      <c r="L1471" s="196"/>
      <c r="M1471" s="201"/>
      <c r="T1471" s="202"/>
      <c r="AT1471" s="197" t="s">
        <v>192</v>
      </c>
      <c r="AU1471" s="197" t="s">
        <v>90</v>
      </c>
      <c r="AV1471" s="14" t="s">
        <v>104</v>
      </c>
      <c r="AW1471" s="14" t="s">
        <v>42</v>
      </c>
      <c r="AX1471" s="14" t="s">
        <v>79</v>
      </c>
      <c r="AY1471" s="197" t="s">
        <v>142</v>
      </c>
    </row>
    <row r="1472" spans="2:51" s="15" customFormat="1">
      <c r="B1472" s="203"/>
      <c r="D1472" s="177" t="s">
        <v>192</v>
      </c>
      <c r="E1472" s="204" t="s">
        <v>22</v>
      </c>
      <c r="F1472" s="205" t="s">
        <v>202</v>
      </c>
      <c r="H1472" s="206">
        <v>64.77</v>
      </c>
      <c r="I1472" s="207"/>
      <c r="L1472" s="203"/>
      <c r="M1472" s="208"/>
      <c r="T1472" s="209"/>
      <c r="AT1472" s="204" t="s">
        <v>192</v>
      </c>
      <c r="AU1472" s="204" t="s">
        <v>90</v>
      </c>
      <c r="AV1472" s="15" t="s">
        <v>188</v>
      </c>
      <c r="AW1472" s="15" t="s">
        <v>42</v>
      </c>
      <c r="AX1472" s="15" t="s">
        <v>24</v>
      </c>
      <c r="AY1472" s="204" t="s">
        <v>142</v>
      </c>
    </row>
    <row r="1473" spans="2:65" s="11" customFormat="1" ht="29.9" customHeight="1">
      <c r="B1473" s="153"/>
      <c r="D1473" s="154" t="s">
        <v>78</v>
      </c>
      <c r="E1473" s="163" t="s">
        <v>1180</v>
      </c>
      <c r="F1473" s="163" t="s">
        <v>1181</v>
      </c>
      <c r="I1473" s="156"/>
      <c r="J1473" s="164">
        <f>BK1473</f>
        <v>316174.55</v>
      </c>
      <c r="L1473" s="153"/>
      <c r="M1473" s="158"/>
      <c r="P1473" s="159">
        <f>SUM(P1474:P1611)</f>
        <v>0</v>
      </c>
      <c r="R1473" s="159">
        <f>SUM(R1474:R1611)</f>
        <v>8.7037478000000004</v>
      </c>
      <c r="T1473" s="160">
        <f>SUM(T1474:T1611)</f>
        <v>0</v>
      </c>
      <c r="AR1473" s="154" t="s">
        <v>90</v>
      </c>
      <c r="AT1473" s="161" t="s">
        <v>78</v>
      </c>
      <c r="AU1473" s="161" t="s">
        <v>24</v>
      </c>
      <c r="AY1473" s="154" t="s">
        <v>142</v>
      </c>
      <c r="BK1473" s="162">
        <f>SUM(BK1474:BK1611)</f>
        <v>316174.55</v>
      </c>
    </row>
    <row r="1474" spans="2:65" s="1" customFormat="1" ht="38.25" customHeight="1">
      <c r="B1474" s="40"/>
      <c r="C1474" s="165" t="s">
        <v>1182</v>
      </c>
      <c r="D1474" s="165" t="s">
        <v>145</v>
      </c>
      <c r="E1474" s="166" t="s">
        <v>1183</v>
      </c>
      <c r="F1474" s="167" t="s">
        <v>1184</v>
      </c>
      <c r="G1474" s="168" t="s">
        <v>229</v>
      </c>
      <c r="H1474" s="169">
        <v>20.43</v>
      </c>
      <c r="I1474" s="170">
        <v>650</v>
      </c>
      <c r="J1474" s="171">
        <f>ROUND(I1474*H1474,2)</f>
        <v>13279.5</v>
      </c>
      <c r="K1474" s="167" t="s">
        <v>22</v>
      </c>
      <c r="L1474" s="40"/>
      <c r="M1474" s="172" t="s">
        <v>22</v>
      </c>
      <c r="N1474" s="173" t="s">
        <v>51</v>
      </c>
      <c r="P1474" s="174">
        <f>O1474*H1474</f>
        <v>0</v>
      </c>
      <c r="Q1474" s="174">
        <v>0.02</v>
      </c>
      <c r="R1474" s="174">
        <f>Q1474*H1474</f>
        <v>0.40860000000000002</v>
      </c>
      <c r="S1474" s="174">
        <v>0</v>
      </c>
      <c r="T1474" s="175">
        <f>S1474*H1474</f>
        <v>0</v>
      </c>
      <c r="AR1474" s="24" t="s">
        <v>333</v>
      </c>
      <c r="AT1474" s="24" t="s">
        <v>145</v>
      </c>
      <c r="AU1474" s="24" t="s">
        <v>90</v>
      </c>
      <c r="AY1474" s="24" t="s">
        <v>142</v>
      </c>
      <c r="BE1474" s="176">
        <f>IF(N1474="základní",J1474,0)</f>
        <v>0</v>
      </c>
      <c r="BF1474" s="176">
        <f>IF(N1474="snížená",J1474,0)</f>
        <v>13279.5</v>
      </c>
      <c r="BG1474" s="176">
        <f>IF(N1474="zákl. přenesená",J1474,0)</f>
        <v>0</v>
      </c>
      <c r="BH1474" s="176">
        <f>IF(N1474="sníž. přenesená",J1474,0)</f>
        <v>0</v>
      </c>
      <c r="BI1474" s="176">
        <f>IF(N1474="nulová",J1474,0)</f>
        <v>0</v>
      </c>
      <c r="BJ1474" s="24" t="s">
        <v>90</v>
      </c>
      <c r="BK1474" s="176">
        <f>ROUND(I1474*H1474,2)</f>
        <v>13279.5</v>
      </c>
      <c r="BL1474" s="24" t="s">
        <v>333</v>
      </c>
      <c r="BM1474" s="24" t="s">
        <v>1185</v>
      </c>
    </row>
    <row r="1475" spans="2:65" s="1" customFormat="1" ht="104.5">
      <c r="B1475" s="40"/>
      <c r="D1475" s="177" t="s">
        <v>190</v>
      </c>
      <c r="F1475" s="178" t="s">
        <v>1186</v>
      </c>
      <c r="I1475" s="106"/>
      <c r="L1475" s="40"/>
      <c r="M1475" s="182"/>
      <c r="T1475" s="65"/>
      <c r="AT1475" s="24" t="s">
        <v>190</v>
      </c>
      <c r="AU1475" s="24" t="s">
        <v>90</v>
      </c>
    </row>
    <row r="1476" spans="2:65" s="12" customFormat="1">
      <c r="B1476" s="183"/>
      <c r="D1476" s="177" t="s">
        <v>192</v>
      </c>
      <c r="E1476" s="184" t="s">
        <v>22</v>
      </c>
      <c r="F1476" s="185" t="s">
        <v>193</v>
      </c>
      <c r="H1476" s="184" t="s">
        <v>22</v>
      </c>
      <c r="I1476" s="186"/>
      <c r="L1476" s="183"/>
      <c r="M1476" s="187"/>
      <c r="T1476" s="188"/>
      <c r="AT1476" s="184" t="s">
        <v>192</v>
      </c>
      <c r="AU1476" s="184" t="s">
        <v>90</v>
      </c>
      <c r="AV1476" s="12" t="s">
        <v>24</v>
      </c>
      <c r="AW1476" s="12" t="s">
        <v>42</v>
      </c>
      <c r="AX1476" s="12" t="s">
        <v>79</v>
      </c>
      <c r="AY1476" s="184" t="s">
        <v>142</v>
      </c>
    </row>
    <row r="1477" spans="2:65" s="12" customFormat="1">
      <c r="B1477" s="183"/>
      <c r="D1477" s="177" t="s">
        <v>192</v>
      </c>
      <c r="E1477" s="184" t="s">
        <v>22</v>
      </c>
      <c r="F1477" s="185" t="s">
        <v>194</v>
      </c>
      <c r="H1477" s="184" t="s">
        <v>22</v>
      </c>
      <c r="I1477" s="186"/>
      <c r="L1477" s="183"/>
      <c r="M1477" s="187"/>
      <c r="T1477" s="188"/>
      <c r="AT1477" s="184" t="s">
        <v>192</v>
      </c>
      <c r="AU1477" s="184" t="s">
        <v>90</v>
      </c>
      <c r="AV1477" s="12" t="s">
        <v>24</v>
      </c>
      <c r="AW1477" s="12" t="s">
        <v>42</v>
      </c>
      <c r="AX1477" s="12" t="s">
        <v>79</v>
      </c>
      <c r="AY1477" s="184" t="s">
        <v>142</v>
      </c>
    </row>
    <row r="1478" spans="2:65" s="13" customFormat="1">
      <c r="B1478" s="189"/>
      <c r="D1478" s="177" t="s">
        <v>192</v>
      </c>
      <c r="E1478" s="190" t="s">
        <v>22</v>
      </c>
      <c r="F1478" s="191" t="s">
        <v>624</v>
      </c>
      <c r="H1478" s="192">
        <v>3.4</v>
      </c>
      <c r="I1478" s="193"/>
      <c r="L1478" s="189"/>
      <c r="M1478" s="194"/>
      <c r="T1478" s="195"/>
      <c r="AT1478" s="190" t="s">
        <v>192</v>
      </c>
      <c r="AU1478" s="190" t="s">
        <v>90</v>
      </c>
      <c r="AV1478" s="13" t="s">
        <v>90</v>
      </c>
      <c r="AW1478" s="13" t="s">
        <v>42</v>
      </c>
      <c r="AX1478" s="13" t="s">
        <v>79</v>
      </c>
      <c r="AY1478" s="190" t="s">
        <v>142</v>
      </c>
    </row>
    <row r="1479" spans="2:65" s="13" customFormat="1">
      <c r="B1479" s="189"/>
      <c r="D1479" s="177" t="s">
        <v>192</v>
      </c>
      <c r="E1479" s="190" t="s">
        <v>22</v>
      </c>
      <c r="F1479" s="191" t="s">
        <v>628</v>
      </c>
      <c r="H1479" s="192">
        <v>3.37</v>
      </c>
      <c r="I1479" s="193"/>
      <c r="L1479" s="189"/>
      <c r="M1479" s="194"/>
      <c r="T1479" s="195"/>
      <c r="AT1479" s="190" t="s">
        <v>192</v>
      </c>
      <c r="AU1479" s="190" t="s">
        <v>90</v>
      </c>
      <c r="AV1479" s="13" t="s">
        <v>90</v>
      </c>
      <c r="AW1479" s="13" t="s">
        <v>42</v>
      </c>
      <c r="AX1479" s="13" t="s">
        <v>79</v>
      </c>
      <c r="AY1479" s="190" t="s">
        <v>142</v>
      </c>
    </row>
    <row r="1480" spans="2:65" s="14" customFormat="1">
      <c r="B1480" s="196"/>
      <c r="D1480" s="177" t="s">
        <v>192</v>
      </c>
      <c r="E1480" s="197" t="s">
        <v>22</v>
      </c>
      <c r="F1480" s="198" t="s">
        <v>198</v>
      </c>
      <c r="H1480" s="199">
        <v>6.77</v>
      </c>
      <c r="I1480" s="200"/>
      <c r="L1480" s="196"/>
      <c r="M1480" s="201"/>
      <c r="T1480" s="202"/>
      <c r="AT1480" s="197" t="s">
        <v>192</v>
      </c>
      <c r="AU1480" s="197" t="s">
        <v>90</v>
      </c>
      <c r="AV1480" s="14" t="s">
        <v>104</v>
      </c>
      <c r="AW1480" s="14" t="s">
        <v>42</v>
      </c>
      <c r="AX1480" s="14" t="s">
        <v>79</v>
      </c>
      <c r="AY1480" s="197" t="s">
        <v>142</v>
      </c>
    </row>
    <row r="1481" spans="2:65" s="12" customFormat="1">
      <c r="B1481" s="183"/>
      <c r="D1481" s="177" t="s">
        <v>192</v>
      </c>
      <c r="E1481" s="184" t="s">
        <v>22</v>
      </c>
      <c r="F1481" s="185" t="s">
        <v>199</v>
      </c>
      <c r="H1481" s="184" t="s">
        <v>22</v>
      </c>
      <c r="I1481" s="186"/>
      <c r="L1481" s="183"/>
      <c r="M1481" s="187"/>
      <c r="T1481" s="188"/>
      <c r="AT1481" s="184" t="s">
        <v>192</v>
      </c>
      <c r="AU1481" s="184" t="s">
        <v>90</v>
      </c>
      <c r="AV1481" s="12" t="s">
        <v>24</v>
      </c>
      <c r="AW1481" s="12" t="s">
        <v>42</v>
      </c>
      <c r="AX1481" s="12" t="s">
        <v>79</v>
      </c>
      <c r="AY1481" s="184" t="s">
        <v>142</v>
      </c>
    </row>
    <row r="1482" spans="2:65" s="13" customFormat="1">
      <c r="B1482" s="189"/>
      <c r="D1482" s="177" t="s">
        <v>192</v>
      </c>
      <c r="E1482" s="190" t="s">
        <v>22</v>
      </c>
      <c r="F1482" s="191" t="s">
        <v>634</v>
      </c>
      <c r="H1482" s="192">
        <v>3.39</v>
      </c>
      <c r="I1482" s="193"/>
      <c r="L1482" s="189"/>
      <c r="M1482" s="194"/>
      <c r="T1482" s="195"/>
      <c r="AT1482" s="190" t="s">
        <v>192</v>
      </c>
      <c r="AU1482" s="190" t="s">
        <v>90</v>
      </c>
      <c r="AV1482" s="13" t="s">
        <v>90</v>
      </c>
      <c r="AW1482" s="13" t="s">
        <v>42</v>
      </c>
      <c r="AX1482" s="13" t="s">
        <v>79</v>
      </c>
      <c r="AY1482" s="190" t="s">
        <v>142</v>
      </c>
    </row>
    <row r="1483" spans="2:65" s="13" customFormat="1">
      <c r="B1483" s="189"/>
      <c r="D1483" s="177" t="s">
        <v>192</v>
      </c>
      <c r="E1483" s="190" t="s">
        <v>22</v>
      </c>
      <c r="F1483" s="191" t="s">
        <v>639</v>
      </c>
      <c r="H1483" s="192">
        <v>3.15</v>
      </c>
      <c r="I1483" s="193"/>
      <c r="L1483" s="189"/>
      <c r="M1483" s="194"/>
      <c r="T1483" s="195"/>
      <c r="AT1483" s="190" t="s">
        <v>192</v>
      </c>
      <c r="AU1483" s="190" t="s">
        <v>90</v>
      </c>
      <c r="AV1483" s="13" t="s">
        <v>90</v>
      </c>
      <c r="AW1483" s="13" t="s">
        <v>42</v>
      </c>
      <c r="AX1483" s="13" t="s">
        <v>79</v>
      </c>
      <c r="AY1483" s="190" t="s">
        <v>142</v>
      </c>
    </row>
    <row r="1484" spans="2:65" s="14" customFormat="1">
      <c r="B1484" s="196"/>
      <c r="D1484" s="177" t="s">
        <v>192</v>
      </c>
      <c r="E1484" s="197" t="s">
        <v>22</v>
      </c>
      <c r="F1484" s="198" t="s">
        <v>198</v>
      </c>
      <c r="H1484" s="199">
        <v>6.54</v>
      </c>
      <c r="I1484" s="200"/>
      <c r="L1484" s="196"/>
      <c r="M1484" s="201"/>
      <c r="T1484" s="202"/>
      <c r="AT1484" s="197" t="s">
        <v>192</v>
      </c>
      <c r="AU1484" s="197" t="s">
        <v>90</v>
      </c>
      <c r="AV1484" s="14" t="s">
        <v>104</v>
      </c>
      <c r="AW1484" s="14" t="s">
        <v>42</v>
      </c>
      <c r="AX1484" s="14" t="s">
        <v>79</v>
      </c>
      <c r="AY1484" s="197" t="s">
        <v>142</v>
      </c>
    </row>
    <row r="1485" spans="2:65" s="12" customFormat="1">
      <c r="B1485" s="183"/>
      <c r="D1485" s="177" t="s">
        <v>192</v>
      </c>
      <c r="E1485" s="184" t="s">
        <v>22</v>
      </c>
      <c r="F1485" s="185" t="s">
        <v>200</v>
      </c>
      <c r="H1485" s="184" t="s">
        <v>22</v>
      </c>
      <c r="I1485" s="186"/>
      <c r="L1485" s="183"/>
      <c r="M1485" s="187"/>
      <c r="T1485" s="188"/>
      <c r="AT1485" s="184" t="s">
        <v>192</v>
      </c>
      <c r="AU1485" s="184" t="s">
        <v>90</v>
      </c>
      <c r="AV1485" s="12" t="s">
        <v>24</v>
      </c>
      <c r="AW1485" s="12" t="s">
        <v>42</v>
      </c>
      <c r="AX1485" s="12" t="s">
        <v>79</v>
      </c>
      <c r="AY1485" s="184" t="s">
        <v>142</v>
      </c>
    </row>
    <row r="1486" spans="2:65" s="13" customFormat="1">
      <c r="B1486" s="189"/>
      <c r="D1486" s="177" t="s">
        <v>192</v>
      </c>
      <c r="E1486" s="190" t="s">
        <v>22</v>
      </c>
      <c r="F1486" s="191" t="s">
        <v>645</v>
      </c>
      <c r="H1486" s="192">
        <v>3.57</v>
      </c>
      <c r="I1486" s="193"/>
      <c r="L1486" s="189"/>
      <c r="M1486" s="194"/>
      <c r="T1486" s="195"/>
      <c r="AT1486" s="190" t="s">
        <v>192</v>
      </c>
      <c r="AU1486" s="190" t="s">
        <v>90</v>
      </c>
      <c r="AV1486" s="13" t="s">
        <v>90</v>
      </c>
      <c r="AW1486" s="13" t="s">
        <v>42</v>
      </c>
      <c r="AX1486" s="13" t="s">
        <v>79</v>
      </c>
      <c r="AY1486" s="190" t="s">
        <v>142</v>
      </c>
    </row>
    <row r="1487" spans="2:65" s="13" customFormat="1">
      <c r="B1487" s="189"/>
      <c r="D1487" s="177" t="s">
        <v>192</v>
      </c>
      <c r="E1487" s="190" t="s">
        <v>22</v>
      </c>
      <c r="F1487" s="191" t="s">
        <v>650</v>
      </c>
      <c r="H1487" s="192">
        <v>3.55</v>
      </c>
      <c r="I1487" s="193"/>
      <c r="L1487" s="189"/>
      <c r="M1487" s="194"/>
      <c r="T1487" s="195"/>
      <c r="AT1487" s="190" t="s">
        <v>192</v>
      </c>
      <c r="AU1487" s="190" t="s">
        <v>90</v>
      </c>
      <c r="AV1487" s="13" t="s">
        <v>90</v>
      </c>
      <c r="AW1487" s="13" t="s">
        <v>42</v>
      </c>
      <c r="AX1487" s="13" t="s">
        <v>79</v>
      </c>
      <c r="AY1487" s="190" t="s">
        <v>142</v>
      </c>
    </row>
    <row r="1488" spans="2:65" s="14" customFormat="1">
      <c r="B1488" s="196"/>
      <c r="D1488" s="177" t="s">
        <v>192</v>
      </c>
      <c r="E1488" s="197" t="s">
        <v>22</v>
      </c>
      <c r="F1488" s="198" t="s">
        <v>198</v>
      </c>
      <c r="H1488" s="199">
        <v>7.12</v>
      </c>
      <c r="I1488" s="200"/>
      <c r="L1488" s="196"/>
      <c r="M1488" s="201"/>
      <c r="T1488" s="202"/>
      <c r="AT1488" s="197" t="s">
        <v>192</v>
      </c>
      <c r="AU1488" s="197" t="s">
        <v>90</v>
      </c>
      <c r="AV1488" s="14" t="s">
        <v>104</v>
      </c>
      <c r="AW1488" s="14" t="s">
        <v>42</v>
      </c>
      <c r="AX1488" s="14" t="s">
        <v>79</v>
      </c>
      <c r="AY1488" s="197" t="s">
        <v>142</v>
      </c>
    </row>
    <row r="1489" spans="2:65" s="15" customFormat="1">
      <c r="B1489" s="203"/>
      <c r="D1489" s="177" t="s">
        <v>192</v>
      </c>
      <c r="E1489" s="204" t="s">
        <v>22</v>
      </c>
      <c r="F1489" s="205" t="s">
        <v>202</v>
      </c>
      <c r="H1489" s="206">
        <v>20.43</v>
      </c>
      <c r="I1489" s="207"/>
      <c r="L1489" s="203"/>
      <c r="M1489" s="208"/>
      <c r="T1489" s="209"/>
      <c r="AT1489" s="204" t="s">
        <v>192</v>
      </c>
      <c r="AU1489" s="204" t="s">
        <v>90</v>
      </c>
      <c r="AV1489" s="15" t="s">
        <v>188</v>
      </c>
      <c r="AW1489" s="15" t="s">
        <v>42</v>
      </c>
      <c r="AX1489" s="15" t="s">
        <v>24</v>
      </c>
      <c r="AY1489" s="204" t="s">
        <v>142</v>
      </c>
    </row>
    <row r="1490" spans="2:65" s="1" customFormat="1" ht="25.5" customHeight="1">
      <c r="B1490" s="40"/>
      <c r="C1490" s="165" t="s">
        <v>1187</v>
      </c>
      <c r="D1490" s="165" t="s">
        <v>145</v>
      </c>
      <c r="E1490" s="166" t="s">
        <v>1188</v>
      </c>
      <c r="F1490" s="167" t="s">
        <v>1189</v>
      </c>
      <c r="G1490" s="168" t="s">
        <v>478</v>
      </c>
      <c r="H1490" s="169">
        <v>96.8</v>
      </c>
      <c r="I1490" s="170">
        <v>20</v>
      </c>
      <c r="J1490" s="171">
        <f>ROUND(I1490*H1490,2)</f>
        <v>1936</v>
      </c>
      <c r="K1490" s="167" t="s">
        <v>22</v>
      </c>
      <c r="L1490" s="40"/>
      <c r="M1490" s="172" t="s">
        <v>22</v>
      </c>
      <c r="N1490" s="173" t="s">
        <v>51</v>
      </c>
      <c r="P1490" s="174">
        <f>O1490*H1490</f>
        <v>0</v>
      </c>
      <c r="Q1490" s="174">
        <v>5.1999999999999995E-4</v>
      </c>
      <c r="R1490" s="174">
        <f>Q1490*H1490</f>
        <v>5.0335999999999992E-2</v>
      </c>
      <c r="S1490" s="174">
        <v>0</v>
      </c>
      <c r="T1490" s="175">
        <f>S1490*H1490</f>
        <v>0</v>
      </c>
      <c r="AR1490" s="24" t="s">
        <v>333</v>
      </c>
      <c r="AT1490" s="24" t="s">
        <v>145</v>
      </c>
      <c r="AU1490" s="24" t="s">
        <v>90</v>
      </c>
      <c r="AY1490" s="24" t="s">
        <v>142</v>
      </c>
      <c r="BE1490" s="176">
        <f>IF(N1490="základní",J1490,0)</f>
        <v>0</v>
      </c>
      <c r="BF1490" s="176">
        <f>IF(N1490="snížená",J1490,0)</f>
        <v>1936</v>
      </c>
      <c r="BG1490" s="176">
        <f>IF(N1490="zákl. přenesená",J1490,0)</f>
        <v>0</v>
      </c>
      <c r="BH1490" s="176">
        <f>IF(N1490="sníž. přenesená",J1490,0)</f>
        <v>0</v>
      </c>
      <c r="BI1490" s="176">
        <f>IF(N1490="nulová",J1490,0)</f>
        <v>0</v>
      </c>
      <c r="BJ1490" s="24" t="s">
        <v>90</v>
      </c>
      <c r="BK1490" s="176">
        <f>ROUND(I1490*H1490,2)</f>
        <v>1936</v>
      </c>
      <c r="BL1490" s="24" t="s">
        <v>333</v>
      </c>
      <c r="BM1490" s="24" t="s">
        <v>1190</v>
      </c>
    </row>
    <row r="1491" spans="2:65" s="1" customFormat="1" ht="104.5">
      <c r="B1491" s="40"/>
      <c r="D1491" s="177" t="s">
        <v>190</v>
      </c>
      <c r="F1491" s="178" t="s">
        <v>1186</v>
      </c>
      <c r="I1491" s="106"/>
      <c r="L1491" s="40"/>
      <c r="M1491" s="182"/>
      <c r="T1491" s="65"/>
      <c r="AT1491" s="24" t="s">
        <v>190</v>
      </c>
      <c r="AU1491" s="24" t="s">
        <v>90</v>
      </c>
    </row>
    <row r="1492" spans="2:65" s="12" customFormat="1">
      <c r="B1492" s="183"/>
      <c r="D1492" s="177" t="s">
        <v>192</v>
      </c>
      <c r="E1492" s="184" t="s">
        <v>22</v>
      </c>
      <c r="F1492" s="185" t="s">
        <v>193</v>
      </c>
      <c r="H1492" s="184" t="s">
        <v>22</v>
      </c>
      <c r="I1492" s="186"/>
      <c r="L1492" s="183"/>
      <c r="M1492" s="187"/>
      <c r="T1492" s="188"/>
      <c r="AT1492" s="184" t="s">
        <v>192</v>
      </c>
      <c r="AU1492" s="184" t="s">
        <v>90</v>
      </c>
      <c r="AV1492" s="12" t="s">
        <v>24</v>
      </c>
      <c r="AW1492" s="12" t="s">
        <v>42</v>
      </c>
      <c r="AX1492" s="12" t="s">
        <v>79</v>
      </c>
      <c r="AY1492" s="184" t="s">
        <v>142</v>
      </c>
    </row>
    <row r="1493" spans="2:65" s="12" customFormat="1">
      <c r="B1493" s="183"/>
      <c r="D1493" s="177" t="s">
        <v>192</v>
      </c>
      <c r="E1493" s="184" t="s">
        <v>22</v>
      </c>
      <c r="F1493" s="185" t="s">
        <v>723</v>
      </c>
      <c r="H1493" s="184" t="s">
        <v>22</v>
      </c>
      <c r="I1493" s="186"/>
      <c r="L1493" s="183"/>
      <c r="M1493" s="187"/>
      <c r="T1493" s="188"/>
      <c r="AT1493" s="184" t="s">
        <v>192</v>
      </c>
      <c r="AU1493" s="184" t="s">
        <v>90</v>
      </c>
      <c r="AV1493" s="12" t="s">
        <v>24</v>
      </c>
      <c r="AW1493" s="12" t="s">
        <v>42</v>
      </c>
      <c r="AX1493" s="12" t="s">
        <v>79</v>
      </c>
      <c r="AY1493" s="184" t="s">
        <v>142</v>
      </c>
    </row>
    <row r="1494" spans="2:65" s="13" customFormat="1">
      <c r="B1494" s="189"/>
      <c r="D1494" s="177" t="s">
        <v>192</v>
      </c>
      <c r="E1494" s="190" t="s">
        <v>22</v>
      </c>
      <c r="F1494" s="191" t="s">
        <v>1191</v>
      </c>
      <c r="H1494" s="192">
        <v>16.600000000000001</v>
      </c>
      <c r="I1494" s="193"/>
      <c r="L1494" s="189"/>
      <c r="M1494" s="194"/>
      <c r="T1494" s="195"/>
      <c r="AT1494" s="190" t="s">
        <v>192</v>
      </c>
      <c r="AU1494" s="190" t="s">
        <v>90</v>
      </c>
      <c r="AV1494" s="13" t="s">
        <v>90</v>
      </c>
      <c r="AW1494" s="13" t="s">
        <v>42</v>
      </c>
      <c r="AX1494" s="13" t="s">
        <v>79</v>
      </c>
      <c r="AY1494" s="190" t="s">
        <v>142</v>
      </c>
    </row>
    <row r="1495" spans="2:65" s="13" customFormat="1">
      <c r="B1495" s="189"/>
      <c r="D1495" s="177" t="s">
        <v>192</v>
      </c>
      <c r="E1495" s="190" t="s">
        <v>22</v>
      </c>
      <c r="F1495" s="191" t="s">
        <v>1192</v>
      </c>
      <c r="H1495" s="192">
        <v>15.2</v>
      </c>
      <c r="I1495" s="193"/>
      <c r="L1495" s="189"/>
      <c r="M1495" s="194"/>
      <c r="T1495" s="195"/>
      <c r="AT1495" s="190" t="s">
        <v>192</v>
      </c>
      <c r="AU1495" s="190" t="s">
        <v>90</v>
      </c>
      <c r="AV1495" s="13" t="s">
        <v>90</v>
      </c>
      <c r="AW1495" s="13" t="s">
        <v>42</v>
      </c>
      <c r="AX1495" s="13" t="s">
        <v>79</v>
      </c>
      <c r="AY1495" s="190" t="s">
        <v>142</v>
      </c>
    </row>
    <row r="1496" spans="2:65" s="13" customFormat="1">
      <c r="B1496" s="189"/>
      <c r="D1496" s="177" t="s">
        <v>192</v>
      </c>
      <c r="E1496" s="190" t="s">
        <v>22</v>
      </c>
      <c r="F1496" s="191" t="s">
        <v>1193</v>
      </c>
      <c r="H1496" s="192">
        <v>16.5</v>
      </c>
      <c r="I1496" s="193"/>
      <c r="L1496" s="189"/>
      <c r="M1496" s="194"/>
      <c r="T1496" s="195"/>
      <c r="AT1496" s="190" t="s">
        <v>192</v>
      </c>
      <c r="AU1496" s="190" t="s">
        <v>90</v>
      </c>
      <c r="AV1496" s="13" t="s">
        <v>90</v>
      </c>
      <c r="AW1496" s="13" t="s">
        <v>42</v>
      </c>
      <c r="AX1496" s="13" t="s">
        <v>79</v>
      </c>
      <c r="AY1496" s="190" t="s">
        <v>142</v>
      </c>
    </row>
    <row r="1497" spans="2:65" s="13" customFormat="1">
      <c r="B1497" s="189"/>
      <c r="D1497" s="177" t="s">
        <v>192</v>
      </c>
      <c r="E1497" s="190" t="s">
        <v>22</v>
      </c>
      <c r="F1497" s="191" t="s">
        <v>1194</v>
      </c>
      <c r="H1497" s="192">
        <v>16.5</v>
      </c>
      <c r="I1497" s="193"/>
      <c r="L1497" s="189"/>
      <c r="M1497" s="194"/>
      <c r="T1497" s="195"/>
      <c r="AT1497" s="190" t="s">
        <v>192</v>
      </c>
      <c r="AU1497" s="190" t="s">
        <v>90</v>
      </c>
      <c r="AV1497" s="13" t="s">
        <v>90</v>
      </c>
      <c r="AW1497" s="13" t="s">
        <v>42</v>
      </c>
      <c r="AX1497" s="13" t="s">
        <v>79</v>
      </c>
      <c r="AY1497" s="190" t="s">
        <v>142</v>
      </c>
    </row>
    <row r="1498" spans="2:65" s="13" customFormat="1">
      <c r="B1498" s="189"/>
      <c r="D1498" s="177" t="s">
        <v>192</v>
      </c>
      <c r="E1498" s="190" t="s">
        <v>22</v>
      </c>
      <c r="F1498" s="191" t="s">
        <v>1195</v>
      </c>
      <c r="H1498" s="192">
        <v>15.5</v>
      </c>
      <c r="I1498" s="193"/>
      <c r="L1498" s="189"/>
      <c r="M1498" s="194"/>
      <c r="T1498" s="195"/>
      <c r="AT1498" s="190" t="s">
        <v>192</v>
      </c>
      <c r="AU1498" s="190" t="s">
        <v>90</v>
      </c>
      <c r="AV1498" s="13" t="s">
        <v>90</v>
      </c>
      <c r="AW1498" s="13" t="s">
        <v>42</v>
      </c>
      <c r="AX1498" s="13" t="s">
        <v>79</v>
      </c>
      <c r="AY1498" s="190" t="s">
        <v>142</v>
      </c>
    </row>
    <row r="1499" spans="2:65" s="13" customFormat="1">
      <c r="B1499" s="189"/>
      <c r="D1499" s="177" t="s">
        <v>192</v>
      </c>
      <c r="E1499" s="190" t="s">
        <v>22</v>
      </c>
      <c r="F1499" s="191" t="s">
        <v>1196</v>
      </c>
      <c r="H1499" s="192">
        <v>16.5</v>
      </c>
      <c r="I1499" s="193"/>
      <c r="L1499" s="189"/>
      <c r="M1499" s="194"/>
      <c r="T1499" s="195"/>
      <c r="AT1499" s="190" t="s">
        <v>192</v>
      </c>
      <c r="AU1499" s="190" t="s">
        <v>90</v>
      </c>
      <c r="AV1499" s="13" t="s">
        <v>90</v>
      </c>
      <c r="AW1499" s="13" t="s">
        <v>42</v>
      </c>
      <c r="AX1499" s="13" t="s">
        <v>79</v>
      </c>
      <c r="AY1499" s="190" t="s">
        <v>142</v>
      </c>
    </row>
    <row r="1500" spans="2:65" s="14" customFormat="1">
      <c r="B1500" s="196"/>
      <c r="D1500" s="177" t="s">
        <v>192</v>
      </c>
      <c r="E1500" s="197" t="s">
        <v>22</v>
      </c>
      <c r="F1500" s="198" t="s">
        <v>198</v>
      </c>
      <c r="H1500" s="199">
        <v>96.8</v>
      </c>
      <c r="I1500" s="200"/>
      <c r="L1500" s="196"/>
      <c r="M1500" s="201"/>
      <c r="T1500" s="202"/>
      <c r="AT1500" s="197" t="s">
        <v>192</v>
      </c>
      <c r="AU1500" s="197" t="s">
        <v>90</v>
      </c>
      <c r="AV1500" s="14" t="s">
        <v>104</v>
      </c>
      <c r="AW1500" s="14" t="s">
        <v>42</v>
      </c>
      <c r="AX1500" s="14" t="s">
        <v>79</v>
      </c>
      <c r="AY1500" s="197" t="s">
        <v>142</v>
      </c>
    </row>
    <row r="1501" spans="2:65" s="15" customFormat="1">
      <c r="B1501" s="203"/>
      <c r="D1501" s="177" t="s">
        <v>192</v>
      </c>
      <c r="E1501" s="204" t="s">
        <v>22</v>
      </c>
      <c r="F1501" s="205" t="s">
        <v>202</v>
      </c>
      <c r="H1501" s="206">
        <v>96.8</v>
      </c>
      <c r="I1501" s="207"/>
      <c r="L1501" s="203"/>
      <c r="M1501" s="208"/>
      <c r="T1501" s="209"/>
      <c r="AT1501" s="204" t="s">
        <v>192</v>
      </c>
      <c r="AU1501" s="204" t="s">
        <v>90</v>
      </c>
      <c r="AV1501" s="15" t="s">
        <v>188</v>
      </c>
      <c r="AW1501" s="15" t="s">
        <v>42</v>
      </c>
      <c r="AX1501" s="15" t="s">
        <v>24</v>
      </c>
      <c r="AY1501" s="204" t="s">
        <v>142</v>
      </c>
    </row>
    <row r="1502" spans="2:65" s="1" customFormat="1" ht="38.25" customHeight="1">
      <c r="B1502" s="40"/>
      <c r="C1502" s="165" t="s">
        <v>1197</v>
      </c>
      <c r="D1502" s="165" t="s">
        <v>145</v>
      </c>
      <c r="E1502" s="166" t="s">
        <v>1198</v>
      </c>
      <c r="F1502" s="167" t="s">
        <v>1199</v>
      </c>
      <c r="G1502" s="168" t="s">
        <v>229</v>
      </c>
      <c r="H1502" s="169">
        <v>259.66000000000003</v>
      </c>
      <c r="I1502" s="170">
        <v>850</v>
      </c>
      <c r="J1502" s="171">
        <f>ROUND(I1502*H1502,2)</f>
        <v>220711</v>
      </c>
      <c r="K1502" s="167" t="s">
        <v>149</v>
      </c>
      <c r="L1502" s="40"/>
      <c r="M1502" s="172" t="s">
        <v>22</v>
      </c>
      <c r="N1502" s="173" t="s">
        <v>51</v>
      </c>
      <c r="P1502" s="174">
        <f>O1502*H1502</f>
        <v>0</v>
      </c>
      <c r="Q1502" s="174">
        <v>0.02</v>
      </c>
      <c r="R1502" s="174">
        <f>Q1502*H1502</f>
        <v>5.1932000000000009</v>
      </c>
      <c r="S1502" s="174">
        <v>0</v>
      </c>
      <c r="T1502" s="175">
        <f>S1502*H1502</f>
        <v>0</v>
      </c>
      <c r="AR1502" s="24" t="s">
        <v>333</v>
      </c>
      <c r="AT1502" s="24" t="s">
        <v>145</v>
      </c>
      <c r="AU1502" s="24" t="s">
        <v>90</v>
      </c>
      <c r="AY1502" s="24" t="s">
        <v>142</v>
      </c>
      <c r="BE1502" s="176">
        <f>IF(N1502="základní",J1502,0)</f>
        <v>0</v>
      </c>
      <c r="BF1502" s="176">
        <f>IF(N1502="snížená",J1502,0)</f>
        <v>220711</v>
      </c>
      <c r="BG1502" s="176">
        <f>IF(N1502="zákl. přenesená",J1502,0)</f>
        <v>0</v>
      </c>
      <c r="BH1502" s="176">
        <f>IF(N1502="sníž. přenesená",J1502,0)</f>
        <v>0</v>
      </c>
      <c r="BI1502" s="176">
        <f>IF(N1502="nulová",J1502,0)</f>
        <v>0</v>
      </c>
      <c r="BJ1502" s="24" t="s">
        <v>90</v>
      </c>
      <c r="BK1502" s="176">
        <f>ROUND(I1502*H1502,2)</f>
        <v>220711</v>
      </c>
      <c r="BL1502" s="24" t="s">
        <v>333</v>
      </c>
      <c r="BM1502" s="24" t="s">
        <v>1200</v>
      </c>
    </row>
    <row r="1503" spans="2:65" s="1" customFormat="1" ht="104.5">
      <c r="B1503" s="40"/>
      <c r="D1503" s="177" t="s">
        <v>190</v>
      </c>
      <c r="F1503" s="178" t="s">
        <v>1186</v>
      </c>
      <c r="I1503" s="106"/>
      <c r="L1503" s="40"/>
      <c r="M1503" s="182"/>
      <c r="T1503" s="65"/>
      <c r="AT1503" s="24" t="s">
        <v>190</v>
      </c>
      <c r="AU1503" s="24" t="s">
        <v>90</v>
      </c>
    </row>
    <row r="1504" spans="2:65" s="12" customFormat="1">
      <c r="B1504" s="183"/>
      <c r="D1504" s="177" t="s">
        <v>192</v>
      </c>
      <c r="E1504" s="184" t="s">
        <v>22</v>
      </c>
      <c r="F1504" s="185" t="s">
        <v>193</v>
      </c>
      <c r="H1504" s="184" t="s">
        <v>22</v>
      </c>
      <c r="I1504" s="186"/>
      <c r="L1504" s="183"/>
      <c r="M1504" s="187"/>
      <c r="T1504" s="188"/>
      <c r="AT1504" s="184" t="s">
        <v>192</v>
      </c>
      <c r="AU1504" s="184" t="s">
        <v>90</v>
      </c>
      <c r="AV1504" s="12" t="s">
        <v>24</v>
      </c>
      <c r="AW1504" s="12" t="s">
        <v>42</v>
      </c>
      <c r="AX1504" s="12" t="s">
        <v>79</v>
      </c>
      <c r="AY1504" s="184" t="s">
        <v>142</v>
      </c>
    </row>
    <row r="1505" spans="2:51" s="12" customFormat="1">
      <c r="B1505" s="183"/>
      <c r="D1505" s="177" t="s">
        <v>192</v>
      </c>
      <c r="E1505" s="184" t="s">
        <v>22</v>
      </c>
      <c r="F1505" s="185" t="s">
        <v>194</v>
      </c>
      <c r="H1505" s="184" t="s">
        <v>22</v>
      </c>
      <c r="I1505" s="186"/>
      <c r="L1505" s="183"/>
      <c r="M1505" s="187"/>
      <c r="T1505" s="188"/>
      <c r="AT1505" s="184" t="s">
        <v>192</v>
      </c>
      <c r="AU1505" s="184" t="s">
        <v>90</v>
      </c>
      <c r="AV1505" s="12" t="s">
        <v>24</v>
      </c>
      <c r="AW1505" s="12" t="s">
        <v>42</v>
      </c>
      <c r="AX1505" s="12" t="s">
        <v>79</v>
      </c>
      <c r="AY1505" s="184" t="s">
        <v>142</v>
      </c>
    </row>
    <row r="1506" spans="2:51" s="13" customFormat="1">
      <c r="B1506" s="189"/>
      <c r="D1506" s="177" t="s">
        <v>192</v>
      </c>
      <c r="E1506" s="190" t="s">
        <v>22</v>
      </c>
      <c r="F1506" s="191" t="s">
        <v>622</v>
      </c>
      <c r="H1506" s="192">
        <v>5.56</v>
      </c>
      <c r="I1506" s="193"/>
      <c r="L1506" s="189"/>
      <c r="M1506" s="194"/>
      <c r="T1506" s="195"/>
      <c r="AT1506" s="190" t="s">
        <v>192</v>
      </c>
      <c r="AU1506" s="190" t="s">
        <v>90</v>
      </c>
      <c r="AV1506" s="13" t="s">
        <v>90</v>
      </c>
      <c r="AW1506" s="13" t="s">
        <v>42</v>
      </c>
      <c r="AX1506" s="13" t="s">
        <v>79</v>
      </c>
      <c r="AY1506" s="190" t="s">
        <v>142</v>
      </c>
    </row>
    <row r="1507" spans="2:51" s="13" customFormat="1">
      <c r="B1507" s="189"/>
      <c r="D1507" s="177" t="s">
        <v>192</v>
      </c>
      <c r="E1507" s="190" t="s">
        <v>22</v>
      </c>
      <c r="F1507" s="191" t="s">
        <v>623</v>
      </c>
      <c r="H1507" s="192">
        <v>3.82</v>
      </c>
      <c r="I1507" s="193"/>
      <c r="L1507" s="189"/>
      <c r="M1507" s="194"/>
      <c r="T1507" s="195"/>
      <c r="AT1507" s="190" t="s">
        <v>192</v>
      </c>
      <c r="AU1507" s="190" t="s">
        <v>90</v>
      </c>
      <c r="AV1507" s="13" t="s">
        <v>90</v>
      </c>
      <c r="AW1507" s="13" t="s">
        <v>42</v>
      </c>
      <c r="AX1507" s="13" t="s">
        <v>79</v>
      </c>
      <c r="AY1507" s="190" t="s">
        <v>142</v>
      </c>
    </row>
    <row r="1508" spans="2:51" s="13" customFormat="1">
      <c r="B1508" s="189"/>
      <c r="D1508" s="177" t="s">
        <v>192</v>
      </c>
      <c r="E1508" s="190" t="s">
        <v>22</v>
      </c>
      <c r="F1508" s="191" t="s">
        <v>625</v>
      </c>
      <c r="H1508" s="192">
        <v>18.600000000000001</v>
      </c>
      <c r="I1508" s="193"/>
      <c r="L1508" s="189"/>
      <c r="M1508" s="194"/>
      <c r="T1508" s="195"/>
      <c r="AT1508" s="190" t="s">
        <v>192</v>
      </c>
      <c r="AU1508" s="190" t="s">
        <v>90</v>
      </c>
      <c r="AV1508" s="13" t="s">
        <v>90</v>
      </c>
      <c r="AW1508" s="13" t="s">
        <v>42</v>
      </c>
      <c r="AX1508" s="13" t="s">
        <v>79</v>
      </c>
      <c r="AY1508" s="190" t="s">
        <v>142</v>
      </c>
    </row>
    <row r="1509" spans="2:51" s="13" customFormat="1">
      <c r="B1509" s="189"/>
      <c r="D1509" s="177" t="s">
        <v>192</v>
      </c>
      <c r="E1509" s="190" t="s">
        <v>22</v>
      </c>
      <c r="F1509" s="191" t="s">
        <v>626</v>
      </c>
      <c r="H1509" s="192">
        <v>18.100000000000001</v>
      </c>
      <c r="I1509" s="193"/>
      <c r="L1509" s="189"/>
      <c r="M1509" s="194"/>
      <c r="T1509" s="195"/>
      <c r="AT1509" s="190" t="s">
        <v>192</v>
      </c>
      <c r="AU1509" s="190" t="s">
        <v>90</v>
      </c>
      <c r="AV1509" s="13" t="s">
        <v>90</v>
      </c>
      <c r="AW1509" s="13" t="s">
        <v>42</v>
      </c>
      <c r="AX1509" s="13" t="s">
        <v>79</v>
      </c>
      <c r="AY1509" s="190" t="s">
        <v>142</v>
      </c>
    </row>
    <row r="1510" spans="2:51" s="13" customFormat="1">
      <c r="B1510" s="189"/>
      <c r="D1510" s="177" t="s">
        <v>192</v>
      </c>
      <c r="E1510" s="190" t="s">
        <v>22</v>
      </c>
      <c r="F1510" s="191" t="s">
        <v>627</v>
      </c>
      <c r="H1510" s="192">
        <v>4.37</v>
      </c>
      <c r="I1510" s="193"/>
      <c r="L1510" s="189"/>
      <c r="M1510" s="194"/>
      <c r="T1510" s="195"/>
      <c r="AT1510" s="190" t="s">
        <v>192</v>
      </c>
      <c r="AU1510" s="190" t="s">
        <v>90</v>
      </c>
      <c r="AV1510" s="13" t="s">
        <v>90</v>
      </c>
      <c r="AW1510" s="13" t="s">
        <v>42</v>
      </c>
      <c r="AX1510" s="13" t="s">
        <v>79</v>
      </c>
      <c r="AY1510" s="190" t="s">
        <v>142</v>
      </c>
    </row>
    <row r="1511" spans="2:51" s="13" customFormat="1">
      <c r="B1511" s="189"/>
      <c r="D1511" s="177" t="s">
        <v>192</v>
      </c>
      <c r="E1511" s="190" t="s">
        <v>22</v>
      </c>
      <c r="F1511" s="191" t="s">
        <v>629</v>
      </c>
      <c r="H1511" s="192">
        <v>5.67</v>
      </c>
      <c r="I1511" s="193"/>
      <c r="L1511" s="189"/>
      <c r="M1511" s="194"/>
      <c r="T1511" s="195"/>
      <c r="AT1511" s="190" t="s">
        <v>192</v>
      </c>
      <c r="AU1511" s="190" t="s">
        <v>90</v>
      </c>
      <c r="AV1511" s="13" t="s">
        <v>90</v>
      </c>
      <c r="AW1511" s="13" t="s">
        <v>42</v>
      </c>
      <c r="AX1511" s="13" t="s">
        <v>79</v>
      </c>
      <c r="AY1511" s="190" t="s">
        <v>142</v>
      </c>
    </row>
    <row r="1512" spans="2:51" s="14" customFormat="1">
      <c r="B1512" s="196"/>
      <c r="D1512" s="177" t="s">
        <v>192</v>
      </c>
      <c r="E1512" s="197" t="s">
        <v>22</v>
      </c>
      <c r="F1512" s="198" t="s">
        <v>198</v>
      </c>
      <c r="H1512" s="199">
        <v>56.12</v>
      </c>
      <c r="I1512" s="200"/>
      <c r="L1512" s="196"/>
      <c r="M1512" s="201"/>
      <c r="T1512" s="202"/>
      <c r="AT1512" s="197" t="s">
        <v>192</v>
      </c>
      <c r="AU1512" s="197" t="s">
        <v>90</v>
      </c>
      <c r="AV1512" s="14" t="s">
        <v>104</v>
      </c>
      <c r="AW1512" s="14" t="s">
        <v>42</v>
      </c>
      <c r="AX1512" s="14" t="s">
        <v>79</v>
      </c>
      <c r="AY1512" s="197" t="s">
        <v>142</v>
      </c>
    </row>
    <row r="1513" spans="2:51" s="12" customFormat="1">
      <c r="B1513" s="183"/>
      <c r="D1513" s="177" t="s">
        <v>192</v>
      </c>
      <c r="E1513" s="184" t="s">
        <v>22</v>
      </c>
      <c r="F1513" s="185" t="s">
        <v>199</v>
      </c>
      <c r="H1513" s="184" t="s">
        <v>22</v>
      </c>
      <c r="I1513" s="186"/>
      <c r="L1513" s="183"/>
      <c r="M1513" s="187"/>
      <c r="T1513" s="188"/>
      <c r="AT1513" s="184" t="s">
        <v>192</v>
      </c>
      <c r="AU1513" s="184" t="s">
        <v>90</v>
      </c>
      <c r="AV1513" s="12" t="s">
        <v>24</v>
      </c>
      <c r="AW1513" s="12" t="s">
        <v>42</v>
      </c>
      <c r="AX1513" s="12" t="s">
        <v>79</v>
      </c>
      <c r="AY1513" s="184" t="s">
        <v>142</v>
      </c>
    </row>
    <row r="1514" spans="2:51" s="13" customFormat="1">
      <c r="B1514" s="189"/>
      <c r="D1514" s="177" t="s">
        <v>192</v>
      </c>
      <c r="E1514" s="190" t="s">
        <v>22</v>
      </c>
      <c r="F1514" s="191" t="s">
        <v>632</v>
      </c>
      <c r="H1514" s="192">
        <v>5.49</v>
      </c>
      <c r="I1514" s="193"/>
      <c r="L1514" s="189"/>
      <c r="M1514" s="194"/>
      <c r="T1514" s="195"/>
      <c r="AT1514" s="190" t="s">
        <v>192</v>
      </c>
      <c r="AU1514" s="190" t="s">
        <v>90</v>
      </c>
      <c r="AV1514" s="13" t="s">
        <v>90</v>
      </c>
      <c r="AW1514" s="13" t="s">
        <v>42</v>
      </c>
      <c r="AX1514" s="13" t="s">
        <v>79</v>
      </c>
      <c r="AY1514" s="190" t="s">
        <v>142</v>
      </c>
    </row>
    <row r="1515" spans="2:51" s="13" customFormat="1">
      <c r="B1515" s="189"/>
      <c r="D1515" s="177" t="s">
        <v>192</v>
      </c>
      <c r="E1515" s="190" t="s">
        <v>22</v>
      </c>
      <c r="F1515" s="191" t="s">
        <v>633</v>
      </c>
      <c r="H1515" s="192">
        <v>3.94</v>
      </c>
      <c r="I1515" s="193"/>
      <c r="L1515" s="189"/>
      <c r="M1515" s="194"/>
      <c r="T1515" s="195"/>
      <c r="AT1515" s="190" t="s">
        <v>192</v>
      </c>
      <c r="AU1515" s="190" t="s">
        <v>90</v>
      </c>
      <c r="AV1515" s="13" t="s">
        <v>90</v>
      </c>
      <c r="AW1515" s="13" t="s">
        <v>42</v>
      </c>
      <c r="AX1515" s="13" t="s">
        <v>79</v>
      </c>
      <c r="AY1515" s="190" t="s">
        <v>142</v>
      </c>
    </row>
    <row r="1516" spans="2:51" s="13" customFormat="1">
      <c r="B1516" s="189"/>
      <c r="D1516" s="177" t="s">
        <v>192</v>
      </c>
      <c r="E1516" s="190" t="s">
        <v>22</v>
      </c>
      <c r="F1516" s="191" t="s">
        <v>635</v>
      </c>
      <c r="H1516" s="192">
        <v>16.39</v>
      </c>
      <c r="I1516" s="193"/>
      <c r="L1516" s="189"/>
      <c r="M1516" s="194"/>
      <c r="T1516" s="195"/>
      <c r="AT1516" s="190" t="s">
        <v>192</v>
      </c>
      <c r="AU1516" s="190" t="s">
        <v>90</v>
      </c>
      <c r="AV1516" s="13" t="s">
        <v>90</v>
      </c>
      <c r="AW1516" s="13" t="s">
        <v>42</v>
      </c>
      <c r="AX1516" s="13" t="s">
        <v>79</v>
      </c>
      <c r="AY1516" s="190" t="s">
        <v>142</v>
      </c>
    </row>
    <row r="1517" spans="2:51" s="13" customFormat="1">
      <c r="B1517" s="189"/>
      <c r="D1517" s="177" t="s">
        <v>192</v>
      </c>
      <c r="E1517" s="190" t="s">
        <v>22</v>
      </c>
      <c r="F1517" s="191" t="s">
        <v>636</v>
      </c>
      <c r="H1517" s="192">
        <v>13.61</v>
      </c>
      <c r="I1517" s="193"/>
      <c r="L1517" s="189"/>
      <c r="M1517" s="194"/>
      <c r="T1517" s="195"/>
      <c r="AT1517" s="190" t="s">
        <v>192</v>
      </c>
      <c r="AU1517" s="190" t="s">
        <v>90</v>
      </c>
      <c r="AV1517" s="13" t="s">
        <v>90</v>
      </c>
      <c r="AW1517" s="13" t="s">
        <v>42</v>
      </c>
      <c r="AX1517" s="13" t="s">
        <v>79</v>
      </c>
      <c r="AY1517" s="190" t="s">
        <v>142</v>
      </c>
    </row>
    <row r="1518" spans="2:51" s="13" customFormat="1">
      <c r="B1518" s="189"/>
      <c r="D1518" s="177" t="s">
        <v>192</v>
      </c>
      <c r="E1518" s="190" t="s">
        <v>22</v>
      </c>
      <c r="F1518" s="191" t="s">
        <v>637</v>
      </c>
      <c r="H1518" s="192">
        <v>16.37</v>
      </c>
      <c r="I1518" s="193"/>
      <c r="L1518" s="189"/>
      <c r="M1518" s="194"/>
      <c r="T1518" s="195"/>
      <c r="AT1518" s="190" t="s">
        <v>192</v>
      </c>
      <c r="AU1518" s="190" t="s">
        <v>90</v>
      </c>
      <c r="AV1518" s="13" t="s">
        <v>90</v>
      </c>
      <c r="AW1518" s="13" t="s">
        <v>42</v>
      </c>
      <c r="AX1518" s="13" t="s">
        <v>79</v>
      </c>
      <c r="AY1518" s="190" t="s">
        <v>142</v>
      </c>
    </row>
    <row r="1519" spans="2:51" s="13" customFormat="1">
      <c r="B1519" s="189"/>
      <c r="D1519" s="177" t="s">
        <v>192</v>
      </c>
      <c r="E1519" s="190" t="s">
        <v>22</v>
      </c>
      <c r="F1519" s="191" t="s">
        <v>638</v>
      </c>
      <c r="H1519" s="192">
        <v>4.21</v>
      </c>
      <c r="I1519" s="193"/>
      <c r="L1519" s="189"/>
      <c r="M1519" s="194"/>
      <c r="T1519" s="195"/>
      <c r="AT1519" s="190" t="s">
        <v>192</v>
      </c>
      <c r="AU1519" s="190" t="s">
        <v>90</v>
      </c>
      <c r="AV1519" s="13" t="s">
        <v>90</v>
      </c>
      <c r="AW1519" s="13" t="s">
        <v>42</v>
      </c>
      <c r="AX1519" s="13" t="s">
        <v>79</v>
      </c>
      <c r="AY1519" s="190" t="s">
        <v>142</v>
      </c>
    </row>
    <row r="1520" spans="2:51" s="13" customFormat="1">
      <c r="B1520" s="189"/>
      <c r="D1520" s="177" t="s">
        <v>192</v>
      </c>
      <c r="E1520" s="190" t="s">
        <v>22</v>
      </c>
      <c r="F1520" s="191" t="s">
        <v>640</v>
      </c>
      <c r="H1520" s="192">
        <v>5.67</v>
      </c>
      <c r="I1520" s="193"/>
      <c r="L1520" s="189"/>
      <c r="M1520" s="194"/>
      <c r="T1520" s="195"/>
      <c r="AT1520" s="190" t="s">
        <v>192</v>
      </c>
      <c r="AU1520" s="190" t="s">
        <v>90</v>
      </c>
      <c r="AV1520" s="13" t="s">
        <v>90</v>
      </c>
      <c r="AW1520" s="13" t="s">
        <v>42</v>
      </c>
      <c r="AX1520" s="13" t="s">
        <v>79</v>
      </c>
      <c r="AY1520" s="190" t="s">
        <v>142</v>
      </c>
    </row>
    <row r="1521" spans="2:51" s="14" customFormat="1">
      <c r="B1521" s="196"/>
      <c r="D1521" s="177" t="s">
        <v>192</v>
      </c>
      <c r="E1521" s="197" t="s">
        <v>22</v>
      </c>
      <c r="F1521" s="198" t="s">
        <v>198</v>
      </c>
      <c r="H1521" s="199">
        <v>65.680000000000007</v>
      </c>
      <c r="I1521" s="200"/>
      <c r="L1521" s="196"/>
      <c r="M1521" s="201"/>
      <c r="T1521" s="202"/>
      <c r="AT1521" s="197" t="s">
        <v>192</v>
      </c>
      <c r="AU1521" s="197" t="s">
        <v>90</v>
      </c>
      <c r="AV1521" s="14" t="s">
        <v>104</v>
      </c>
      <c r="AW1521" s="14" t="s">
        <v>42</v>
      </c>
      <c r="AX1521" s="14" t="s">
        <v>79</v>
      </c>
      <c r="AY1521" s="197" t="s">
        <v>142</v>
      </c>
    </row>
    <row r="1522" spans="2:51" s="12" customFormat="1">
      <c r="B1522" s="183"/>
      <c r="D1522" s="177" t="s">
        <v>192</v>
      </c>
      <c r="E1522" s="184" t="s">
        <v>22</v>
      </c>
      <c r="F1522" s="185" t="s">
        <v>200</v>
      </c>
      <c r="H1522" s="184" t="s">
        <v>22</v>
      </c>
      <c r="I1522" s="186"/>
      <c r="L1522" s="183"/>
      <c r="M1522" s="187"/>
      <c r="T1522" s="188"/>
      <c r="AT1522" s="184" t="s">
        <v>192</v>
      </c>
      <c r="AU1522" s="184" t="s">
        <v>90</v>
      </c>
      <c r="AV1522" s="12" t="s">
        <v>24</v>
      </c>
      <c r="AW1522" s="12" t="s">
        <v>42</v>
      </c>
      <c r="AX1522" s="12" t="s">
        <v>79</v>
      </c>
      <c r="AY1522" s="184" t="s">
        <v>142</v>
      </c>
    </row>
    <row r="1523" spans="2:51" s="13" customFormat="1">
      <c r="B1523" s="189"/>
      <c r="D1523" s="177" t="s">
        <v>192</v>
      </c>
      <c r="E1523" s="190" t="s">
        <v>22</v>
      </c>
      <c r="F1523" s="191" t="s">
        <v>643</v>
      </c>
      <c r="H1523" s="192">
        <v>5.49</v>
      </c>
      <c r="I1523" s="193"/>
      <c r="L1523" s="189"/>
      <c r="M1523" s="194"/>
      <c r="T1523" s="195"/>
      <c r="AT1523" s="190" t="s">
        <v>192</v>
      </c>
      <c r="AU1523" s="190" t="s">
        <v>90</v>
      </c>
      <c r="AV1523" s="13" t="s">
        <v>90</v>
      </c>
      <c r="AW1523" s="13" t="s">
        <v>42</v>
      </c>
      <c r="AX1523" s="13" t="s">
        <v>79</v>
      </c>
      <c r="AY1523" s="190" t="s">
        <v>142</v>
      </c>
    </row>
    <row r="1524" spans="2:51" s="13" customFormat="1">
      <c r="B1524" s="189"/>
      <c r="D1524" s="177" t="s">
        <v>192</v>
      </c>
      <c r="E1524" s="190" t="s">
        <v>22</v>
      </c>
      <c r="F1524" s="191" t="s">
        <v>644</v>
      </c>
      <c r="H1524" s="192">
        <v>4.3</v>
      </c>
      <c r="I1524" s="193"/>
      <c r="L1524" s="189"/>
      <c r="M1524" s="194"/>
      <c r="T1524" s="195"/>
      <c r="AT1524" s="190" t="s">
        <v>192</v>
      </c>
      <c r="AU1524" s="190" t="s">
        <v>90</v>
      </c>
      <c r="AV1524" s="13" t="s">
        <v>90</v>
      </c>
      <c r="AW1524" s="13" t="s">
        <v>42</v>
      </c>
      <c r="AX1524" s="13" t="s">
        <v>79</v>
      </c>
      <c r="AY1524" s="190" t="s">
        <v>142</v>
      </c>
    </row>
    <row r="1525" spans="2:51" s="13" customFormat="1">
      <c r="B1525" s="189"/>
      <c r="D1525" s="177" t="s">
        <v>192</v>
      </c>
      <c r="E1525" s="190" t="s">
        <v>22</v>
      </c>
      <c r="F1525" s="191" t="s">
        <v>646</v>
      </c>
      <c r="H1525" s="192">
        <v>16.5</v>
      </c>
      <c r="I1525" s="193"/>
      <c r="L1525" s="189"/>
      <c r="M1525" s="194"/>
      <c r="T1525" s="195"/>
      <c r="AT1525" s="190" t="s">
        <v>192</v>
      </c>
      <c r="AU1525" s="190" t="s">
        <v>90</v>
      </c>
      <c r="AV1525" s="13" t="s">
        <v>90</v>
      </c>
      <c r="AW1525" s="13" t="s">
        <v>42</v>
      </c>
      <c r="AX1525" s="13" t="s">
        <v>79</v>
      </c>
      <c r="AY1525" s="190" t="s">
        <v>142</v>
      </c>
    </row>
    <row r="1526" spans="2:51" s="13" customFormat="1">
      <c r="B1526" s="189"/>
      <c r="D1526" s="177" t="s">
        <v>192</v>
      </c>
      <c r="E1526" s="190" t="s">
        <v>22</v>
      </c>
      <c r="F1526" s="191" t="s">
        <v>647</v>
      </c>
      <c r="H1526" s="192">
        <v>13.72</v>
      </c>
      <c r="I1526" s="193"/>
      <c r="L1526" s="189"/>
      <c r="M1526" s="194"/>
      <c r="T1526" s="195"/>
      <c r="AT1526" s="190" t="s">
        <v>192</v>
      </c>
      <c r="AU1526" s="190" t="s">
        <v>90</v>
      </c>
      <c r="AV1526" s="13" t="s">
        <v>90</v>
      </c>
      <c r="AW1526" s="13" t="s">
        <v>42</v>
      </c>
      <c r="AX1526" s="13" t="s">
        <v>79</v>
      </c>
      <c r="AY1526" s="190" t="s">
        <v>142</v>
      </c>
    </row>
    <row r="1527" spans="2:51" s="13" customFormat="1">
      <c r="B1527" s="189"/>
      <c r="D1527" s="177" t="s">
        <v>192</v>
      </c>
      <c r="E1527" s="190" t="s">
        <v>22</v>
      </c>
      <c r="F1527" s="191" t="s">
        <v>648</v>
      </c>
      <c r="H1527" s="192">
        <v>16.43</v>
      </c>
      <c r="I1527" s="193"/>
      <c r="L1527" s="189"/>
      <c r="M1527" s="194"/>
      <c r="T1527" s="195"/>
      <c r="AT1527" s="190" t="s">
        <v>192</v>
      </c>
      <c r="AU1527" s="190" t="s">
        <v>90</v>
      </c>
      <c r="AV1527" s="13" t="s">
        <v>90</v>
      </c>
      <c r="AW1527" s="13" t="s">
        <v>42</v>
      </c>
      <c r="AX1527" s="13" t="s">
        <v>79</v>
      </c>
      <c r="AY1527" s="190" t="s">
        <v>142</v>
      </c>
    </row>
    <row r="1528" spans="2:51" s="13" customFormat="1">
      <c r="B1528" s="189"/>
      <c r="D1528" s="177" t="s">
        <v>192</v>
      </c>
      <c r="E1528" s="190" t="s">
        <v>22</v>
      </c>
      <c r="F1528" s="191" t="s">
        <v>649</v>
      </c>
      <c r="H1528" s="192">
        <v>4.45</v>
      </c>
      <c r="I1528" s="193"/>
      <c r="L1528" s="189"/>
      <c r="M1528" s="194"/>
      <c r="T1528" s="195"/>
      <c r="AT1528" s="190" t="s">
        <v>192</v>
      </c>
      <c r="AU1528" s="190" t="s">
        <v>90</v>
      </c>
      <c r="AV1528" s="13" t="s">
        <v>90</v>
      </c>
      <c r="AW1528" s="13" t="s">
        <v>42</v>
      </c>
      <c r="AX1528" s="13" t="s">
        <v>79</v>
      </c>
      <c r="AY1528" s="190" t="s">
        <v>142</v>
      </c>
    </row>
    <row r="1529" spans="2:51" s="13" customFormat="1">
      <c r="B1529" s="189"/>
      <c r="D1529" s="177" t="s">
        <v>192</v>
      </c>
      <c r="E1529" s="190" t="s">
        <v>22</v>
      </c>
      <c r="F1529" s="191" t="s">
        <v>651</v>
      </c>
      <c r="H1529" s="192">
        <v>5.6</v>
      </c>
      <c r="I1529" s="193"/>
      <c r="L1529" s="189"/>
      <c r="M1529" s="194"/>
      <c r="T1529" s="195"/>
      <c r="AT1529" s="190" t="s">
        <v>192</v>
      </c>
      <c r="AU1529" s="190" t="s">
        <v>90</v>
      </c>
      <c r="AV1529" s="13" t="s">
        <v>90</v>
      </c>
      <c r="AW1529" s="13" t="s">
        <v>42</v>
      </c>
      <c r="AX1529" s="13" t="s">
        <v>79</v>
      </c>
      <c r="AY1529" s="190" t="s">
        <v>142</v>
      </c>
    </row>
    <row r="1530" spans="2:51" s="14" customFormat="1">
      <c r="B1530" s="196"/>
      <c r="D1530" s="177" t="s">
        <v>192</v>
      </c>
      <c r="E1530" s="197" t="s">
        <v>22</v>
      </c>
      <c r="F1530" s="198" t="s">
        <v>198</v>
      </c>
      <c r="H1530" s="199">
        <v>66.489999999999995</v>
      </c>
      <c r="I1530" s="200"/>
      <c r="L1530" s="196"/>
      <c r="M1530" s="201"/>
      <c r="T1530" s="202"/>
      <c r="AT1530" s="197" t="s">
        <v>192</v>
      </c>
      <c r="AU1530" s="197" t="s">
        <v>90</v>
      </c>
      <c r="AV1530" s="14" t="s">
        <v>104</v>
      </c>
      <c r="AW1530" s="14" t="s">
        <v>42</v>
      </c>
      <c r="AX1530" s="14" t="s">
        <v>79</v>
      </c>
      <c r="AY1530" s="197" t="s">
        <v>142</v>
      </c>
    </row>
    <row r="1531" spans="2:51" s="12" customFormat="1">
      <c r="B1531" s="183"/>
      <c r="D1531" s="177" t="s">
        <v>192</v>
      </c>
      <c r="E1531" s="184" t="s">
        <v>22</v>
      </c>
      <c r="F1531" s="185" t="s">
        <v>201</v>
      </c>
      <c r="H1531" s="184" t="s">
        <v>22</v>
      </c>
      <c r="I1531" s="186"/>
      <c r="L1531" s="183"/>
      <c r="M1531" s="187"/>
      <c r="T1531" s="188"/>
      <c r="AT1531" s="184" t="s">
        <v>192</v>
      </c>
      <c r="AU1531" s="184" t="s">
        <v>90</v>
      </c>
      <c r="AV1531" s="12" t="s">
        <v>24</v>
      </c>
      <c r="AW1531" s="12" t="s">
        <v>42</v>
      </c>
      <c r="AX1531" s="12" t="s">
        <v>79</v>
      </c>
      <c r="AY1531" s="184" t="s">
        <v>142</v>
      </c>
    </row>
    <row r="1532" spans="2:51" s="13" customFormat="1">
      <c r="B1532" s="189"/>
      <c r="D1532" s="177" t="s">
        <v>192</v>
      </c>
      <c r="E1532" s="190" t="s">
        <v>22</v>
      </c>
      <c r="F1532" s="191" t="s">
        <v>1201</v>
      </c>
      <c r="H1532" s="192">
        <v>5.49</v>
      </c>
      <c r="I1532" s="193"/>
      <c r="L1532" s="189"/>
      <c r="M1532" s="194"/>
      <c r="T1532" s="195"/>
      <c r="AT1532" s="190" t="s">
        <v>192</v>
      </c>
      <c r="AU1532" s="190" t="s">
        <v>90</v>
      </c>
      <c r="AV1532" s="13" t="s">
        <v>90</v>
      </c>
      <c r="AW1532" s="13" t="s">
        <v>42</v>
      </c>
      <c r="AX1532" s="13" t="s">
        <v>79</v>
      </c>
      <c r="AY1532" s="190" t="s">
        <v>142</v>
      </c>
    </row>
    <row r="1533" spans="2:51" s="13" customFormat="1">
      <c r="B1533" s="189"/>
      <c r="D1533" s="177" t="s">
        <v>192</v>
      </c>
      <c r="E1533" s="190" t="s">
        <v>22</v>
      </c>
      <c r="F1533" s="191" t="s">
        <v>656</v>
      </c>
      <c r="H1533" s="192">
        <v>5.01</v>
      </c>
      <c r="I1533" s="193"/>
      <c r="L1533" s="189"/>
      <c r="M1533" s="194"/>
      <c r="T1533" s="195"/>
      <c r="AT1533" s="190" t="s">
        <v>192</v>
      </c>
      <c r="AU1533" s="190" t="s">
        <v>90</v>
      </c>
      <c r="AV1533" s="13" t="s">
        <v>90</v>
      </c>
      <c r="AW1533" s="13" t="s">
        <v>42</v>
      </c>
      <c r="AX1533" s="13" t="s">
        <v>79</v>
      </c>
      <c r="AY1533" s="190" t="s">
        <v>142</v>
      </c>
    </row>
    <row r="1534" spans="2:51" s="13" customFormat="1">
      <c r="B1534" s="189"/>
      <c r="D1534" s="177" t="s">
        <v>192</v>
      </c>
      <c r="E1534" s="190" t="s">
        <v>22</v>
      </c>
      <c r="F1534" s="191" t="s">
        <v>657</v>
      </c>
      <c r="H1534" s="192">
        <v>16.45</v>
      </c>
      <c r="I1534" s="193"/>
      <c r="L1534" s="189"/>
      <c r="M1534" s="194"/>
      <c r="T1534" s="195"/>
      <c r="AT1534" s="190" t="s">
        <v>192</v>
      </c>
      <c r="AU1534" s="190" t="s">
        <v>90</v>
      </c>
      <c r="AV1534" s="13" t="s">
        <v>90</v>
      </c>
      <c r="AW1534" s="13" t="s">
        <v>42</v>
      </c>
      <c r="AX1534" s="13" t="s">
        <v>79</v>
      </c>
      <c r="AY1534" s="190" t="s">
        <v>142</v>
      </c>
    </row>
    <row r="1535" spans="2:51" s="13" customFormat="1">
      <c r="B1535" s="189"/>
      <c r="D1535" s="177" t="s">
        <v>192</v>
      </c>
      <c r="E1535" s="190" t="s">
        <v>22</v>
      </c>
      <c r="F1535" s="191" t="s">
        <v>658</v>
      </c>
      <c r="H1535" s="192">
        <v>14</v>
      </c>
      <c r="I1535" s="193"/>
      <c r="L1535" s="189"/>
      <c r="M1535" s="194"/>
      <c r="T1535" s="195"/>
      <c r="AT1535" s="190" t="s">
        <v>192</v>
      </c>
      <c r="AU1535" s="190" t="s">
        <v>90</v>
      </c>
      <c r="AV1535" s="13" t="s">
        <v>90</v>
      </c>
      <c r="AW1535" s="13" t="s">
        <v>42</v>
      </c>
      <c r="AX1535" s="13" t="s">
        <v>79</v>
      </c>
      <c r="AY1535" s="190" t="s">
        <v>142</v>
      </c>
    </row>
    <row r="1536" spans="2:51" s="13" customFormat="1">
      <c r="B1536" s="189"/>
      <c r="D1536" s="177" t="s">
        <v>192</v>
      </c>
      <c r="E1536" s="190" t="s">
        <v>22</v>
      </c>
      <c r="F1536" s="191" t="s">
        <v>659</v>
      </c>
      <c r="H1536" s="192">
        <v>16.36</v>
      </c>
      <c r="I1536" s="193"/>
      <c r="L1536" s="189"/>
      <c r="M1536" s="194"/>
      <c r="T1536" s="195"/>
      <c r="AT1536" s="190" t="s">
        <v>192</v>
      </c>
      <c r="AU1536" s="190" t="s">
        <v>90</v>
      </c>
      <c r="AV1536" s="13" t="s">
        <v>90</v>
      </c>
      <c r="AW1536" s="13" t="s">
        <v>42</v>
      </c>
      <c r="AX1536" s="13" t="s">
        <v>79</v>
      </c>
      <c r="AY1536" s="190" t="s">
        <v>142</v>
      </c>
    </row>
    <row r="1537" spans="2:65" s="13" customFormat="1">
      <c r="B1537" s="189"/>
      <c r="D1537" s="177" t="s">
        <v>192</v>
      </c>
      <c r="E1537" s="190" t="s">
        <v>22</v>
      </c>
      <c r="F1537" s="191" t="s">
        <v>660</v>
      </c>
      <c r="H1537" s="192">
        <v>14.06</v>
      </c>
      <c r="I1537" s="193"/>
      <c r="L1537" s="189"/>
      <c r="M1537" s="194"/>
      <c r="T1537" s="195"/>
      <c r="AT1537" s="190" t="s">
        <v>192</v>
      </c>
      <c r="AU1537" s="190" t="s">
        <v>90</v>
      </c>
      <c r="AV1537" s="13" t="s">
        <v>90</v>
      </c>
      <c r="AW1537" s="13" t="s">
        <v>42</v>
      </c>
      <c r="AX1537" s="13" t="s">
        <v>79</v>
      </c>
      <c r="AY1537" s="190" t="s">
        <v>142</v>
      </c>
    </row>
    <row r="1538" spans="2:65" s="14" customFormat="1">
      <c r="B1538" s="196"/>
      <c r="D1538" s="177" t="s">
        <v>192</v>
      </c>
      <c r="E1538" s="197" t="s">
        <v>22</v>
      </c>
      <c r="F1538" s="198" t="s">
        <v>198</v>
      </c>
      <c r="H1538" s="199">
        <v>71.37</v>
      </c>
      <c r="I1538" s="200"/>
      <c r="L1538" s="196"/>
      <c r="M1538" s="201"/>
      <c r="T1538" s="202"/>
      <c r="AT1538" s="197" t="s">
        <v>192</v>
      </c>
      <c r="AU1538" s="197" t="s">
        <v>90</v>
      </c>
      <c r="AV1538" s="14" t="s">
        <v>104</v>
      </c>
      <c r="AW1538" s="14" t="s">
        <v>42</v>
      </c>
      <c r="AX1538" s="14" t="s">
        <v>79</v>
      </c>
      <c r="AY1538" s="197" t="s">
        <v>142</v>
      </c>
    </row>
    <row r="1539" spans="2:65" s="15" customFormat="1">
      <c r="B1539" s="203"/>
      <c r="D1539" s="177" t="s">
        <v>192</v>
      </c>
      <c r="E1539" s="204" t="s">
        <v>22</v>
      </c>
      <c r="F1539" s="205" t="s">
        <v>202</v>
      </c>
      <c r="H1539" s="206">
        <v>259.66000000000003</v>
      </c>
      <c r="I1539" s="207"/>
      <c r="L1539" s="203"/>
      <c r="M1539" s="208"/>
      <c r="T1539" s="209"/>
      <c r="AT1539" s="204" t="s">
        <v>192</v>
      </c>
      <c r="AU1539" s="204" t="s">
        <v>90</v>
      </c>
      <c r="AV1539" s="15" t="s">
        <v>188</v>
      </c>
      <c r="AW1539" s="15" t="s">
        <v>42</v>
      </c>
      <c r="AX1539" s="15" t="s">
        <v>24</v>
      </c>
      <c r="AY1539" s="204" t="s">
        <v>142</v>
      </c>
    </row>
    <row r="1540" spans="2:65" s="1" customFormat="1" ht="38.25" customHeight="1">
      <c r="B1540" s="40"/>
      <c r="C1540" s="165" t="s">
        <v>1202</v>
      </c>
      <c r="D1540" s="165" t="s">
        <v>145</v>
      </c>
      <c r="E1540" s="166" t="s">
        <v>1203</v>
      </c>
      <c r="F1540" s="167" t="s">
        <v>1204</v>
      </c>
      <c r="G1540" s="168" t="s">
        <v>478</v>
      </c>
      <c r="H1540" s="169">
        <v>391.71</v>
      </c>
      <c r="I1540" s="170">
        <v>40</v>
      </c>
      <c r="J1540" s="171">
        <f>ROUND(I1540*H1540,2)</f>
        <v>15668.4</v>
      </c>
      <c r="K1540" s="167" t="s">
        <v>149</v>
      </c>
      <c r="L1540" s="40"/>
      <c r="M1540" s="172" t="s">
        <v>22</v>
      </c>
      <c r="N1540" s="173" t="s">
        <v>51</v>
      </c>
      <c r="P1540" s="174">
        <f>O1540*H1540</f>
        <v>0</v>
      </c>
      <c r="Q1540" s="174">
        <v>2.5999999999999998E-4</v>
      </c>
      <c r="R1540" s="174">
        <f>Q1540*H1540</f>
        <v>0.10184459999999998</v>
      </c>
      <c r="S1540" s="174">
        <v>0</v>
      </c>
      <c r="T1540" s="175">
        <f>S1540*H1540</f>
        <v>0</v>
      </c>
      <c r="AR1540" s="24" t="s">
        <v>333</v>
      </c>
      <c r="AT1540" s="24" t="s">
        <v>145</v>
      </c>
      <c r="AU1540" s="24" t="s">
        <v>90</v>
      </c>
      <c r="AY1540" s="24" t="s">
        <v>142</v>
      </c>
      <c r="BE1540" s="176">
        <f>IF(N1540="základní",J1540,0)</f>
        <v>0</v>
      </c>
      <c r="BF1540" s="176">
        <f>IF(N1540="snížená",J1540,0)</f>
        <v>15668.4</v>
      </c>
      <c r="BG1540" s="176">
        <f>IF(N1540="zákl. přenesená",J1540,0)</f>
        <v>0</v>
      </c>
      <c r="BH1540" s="176">
        <f>IF(N1540="sníž. přenesená",J1540,0)</f>
        <v>0</v>
      </c>
      <c r="BI1540" s="176">
        <f>IF(N1540="nulová",J1540,0)</f>
        <v>0</v>
      </c>
      <c r="BJ1540" s="24" t="s">
        <v>90</v>
      </c>
      <c r="BK1540" s="176">
        <f>ROUND(I1540*H1540,2)</f>
        <v>15668.4</v>
      </c>
      <c r="BL1540" s="24" t="s">
        <v>333</v>
      </c>
      <c r="BM1540" s="24" t="s">
        <v>1205</v>
      </c>
    </row>
    <row r="1541" spans="2:65" s="1" customFormat="1" ht="104.5">
      <c r="B1541" s="40"/>
      <c r="D1541" s="177" t="s">
        <v>190</v>
      </c>
      <c r="F1541" s="178" t="s">
        <v>1186</v>
      </c>
      <c r="I1541" s="106"/>
      <c r="L1541" s="40"/>
      <c r="M1541" s="182"/>
      <c r="T1541" s="65"/>
      <c r="AT1541" s="24" t="s">
        <v>190</v>
      </c>
      <c r="AU1541" s="24" t="s">
        <v>90</v>
      </c>
    </row>
    <row r="1542" spans="2:65" s="12" customFormat="1">
      <c r="B1542" s="183"/>
      <c r="D1542" s="177" t="s">
        <v>192</v>
      </c>
      <c r="E1542" s="184" t="s">
        <v>22</v>
      </c>
      <c r="F1542" s="185" t="s">
        <v>193</v>
      </c>
      <c r="H1542" s="184" t="s">
        <v>22</v>
      </c>
      <c r="I1542" s="186"/>
      <c r="L1542" s="183"/>
      <c r="M1542" s="187"/>
      <c r="T1542" s="188"/>
      <c r="AT1542" s="184" t="s">
        <v>192</v>
      </c>
      <c r="AU1542" s="184" t="s">
        <v>90</v>
      </c>
      <c r="AV1542" s="12" t="s">
        <v>24</v>
      </c>
      <c r="AW1542" s="12" t="s">
        <v>42</v>
      </c>
      <c r="AX1542" s="12" t="s">
        <v>79</v>
      </c>
      <c r="AY1542" s="184" t="s">
        <v>142</v>
      </c>
    </row>
    <row r="1543" spans="2:65" s="12" customFormat="1">
      <c r="B1543" s="183"/>
      <c r="D1543" s="177" t="s">
        <v>192</v>
      </c>
      <c r="E1543" s="184" t="s">
        <v>22</v>
      </c>
      <c r="F1543" s="185" t="s">
        <v>1206</v>
      </c>
      <c r="H1543" s="184" t="s">
        <v>22</v>
      </c>
      <c r="I1543" s="186"/>
      <c r="L1543" s="183"/>
      <c r="M1543" s="187"/>
      <c r="T1543" s="188"/>
      <c r="AT1543" s="184" t="s">
        <v>192</v>
      </c>
      <c r="AU1543" s="184" t="s">
        <v>90</v>
      </c>
      <c r="AV1543" s="12" t="s">
        <v>24</v>
      </c>
      <c r="AW1543" s="12" t="s">
        <v>42</v>
      </c>
      <c r="AX1543" s="12" t="s">
        <v>79</v>
      </c>
      <c r="AY1543" s="184" t="s">
        <v>142</v>
      </c>
    </row>
    <row r="1544" spans="2:65" s="12" customFormat="1">
      <c r="B1544" s="183"/>
      <c r="D1544" s="177" t="s">
        <v>192</v>
      </c>
      <c r="E1544" s="184" t="s">
        <v>22</v>
      </c>
      <c r="F1544" s="185" t="s">
        <v>194</v>
      </c>
      <c r="H1544" s="184" t="s">
        <v>22</v>
      </c>
      <c r="I1544" s="186"/>
      <c r="L1544" s="183"/>
      <c r="M1544" s="187"/>
      <c r="T1544" s="188"/>
      <c r="AT1544" s="184" t="s">
        <v>192</v>
      </c>
      <c r="AU1544" s="184" t="s">
        <v>90</v>
      </c>
      <c r="AV1544" s="12" t="s">
        <v>24</v>
      </c>
      <c r="AW1544" s="12" t="s">
        <v>42</v>
      </c>
      <c r="AX1544" s="12" t="s">
        <v>79</v>
      </c>
      <c r="AY1544" s="184" t="s">
        <v>142</v>
      </c>
    </row>
    <row r="1545" spans="2:65" s="13" customFormat="1">
      <c r="B1545" s="189"/>
      <c r="D1545" s="177" t="s">
        <v>192</v>
      </c>
      <c r="E1545" s="190" t="s">
        <v>22</v>
      </c>
      <c r="F1545" s="191" t="s">
        <v>1207</v>
      </c>
      <c r="H1545" s="192">
        <v>9.6</v>
      </c>
      <c r="I1545" s="193"/>
      <c r="L1545" s="189"/>
      <c r="M1545" s="194"/>
      <c r="T1545" s="195"/>
      <c r="AT1545" s="190" t="s">
        <v>192</v>
      </c>
      <c r="AU1545" s="190" t="s">
        <v>90</v>
      </c>
      <c r="AV1545" s="13" t="s">
        <v>90</v>
      </c>
      <c r="AW1545" s="13" t="s">
        <v>42</v>
      </c>
      <c r="AX1545" s="13" t="s">
        <v>79</v>
      </c>
      <c r="AY1545" s="190" t="s">
        <v>142</v>
      </c>
    </row>
    <row r="1546" spans="2:65" s="13" customFormat="1">
      <c r="B1546" s="189"/>
      <c r="D1546" s="177" t="s">
        <v>192</v>
      </c>
      <c r="E1546" s="190" t="s">
        <v>22</v>
      </c>
      <c r="F1546" s="191" t="s">
        <v>1208</v>
      </c>
      <c r="H1546" s="192">
        <v>8.3000000000000007</v>
      </c>
      <c r="I1546" s="193"/>
      <c r="L1546" s="189"/>
      <c r="M1546" s="194"/>
      <c r="T1546" s="195"/>
      <c r="AT1546" s="190" t="s">
        <v>192</v>
      </c>
      <c r="AU1546" s="190" t="s">
        <v>90</v>
      </c>
      <c r="AV1546" s="13" t="s">
        <v>90</v>
      </c>
      <c r="AW1546" s="13" t="s">
        <v>42</v>
      </c>
      <c r="AX1546" s="13" t="s">
        <v>79</v>
      </c>
      <c r="AY1546" s="190" t="s">
        <v>142</v>
      </c>
    </row>
    <row r="1547" spans="2:65" s="13" customFormat="1">
      <c r="B1547" s="189"/>
      <c r="D1547" s="177" t="s">
        <v>192</v>
      </c>
      <c r="E1547" s="190" t="s">
        <v>22</v>
      </c>
      <c r="F1547" s="191" t="s">
        <v>1209</v>
      </c>
      <c r="H1547" s="192">
        <v>17.399999999999999</v>
      </c>
      <c r="I1547" s="193"/>
      <c r="L1547" s="189"/>
      <c r="M1547" s="194"/>
      <c r="T1547" s="195"/>
      <c r="AT1547" s="190" t="s">
        <v>192</v>
      </c>
      <c r="AU1547" s="190" t="s">
        <v>90</v>
      </c>
      <c r="AV1547" s="13" t="s">
        <v>90</v>
      </c>
      <c r="AW1547" s="13" t="s">
        <v>42</v>
      </c>
      <c r="AX1547" s="13" t="s">
        <v>79</v>
      </c>
      <c r="AY1547" s="190" t="s">
        <v>142</v>
      </c>
    </row>
    <row r="1548" spans="2:65" s="13" customFormat="1">
      <c r="B1548" s="189"/>
      <c r="D1548" s="177" t="s">
        <v>192</v>
      </c>
      <c r="E1548" s="190" t="s">
        <v>22</v>
      </c>
      <c r="F1548" s="191" t="s">
        <v>1210</v>
      </c>
      <c r="H1548" s="192">
        <v>17.399999999999999</v>
      </c>
      <c r="I1548" s="193"/>
      <c r="L1548" s="189"/>
      <c r="M1548" s="194"/>
      <c r="T1548" s="195"/>
      <c r="AT1548" s="190" t="s">
        <v>192</v>
      </c>
      <c r="AU1548" s="190" t="s">
        <v>90</v>
      </c>
      <c r="AV1548" s="13" t="s">
        <v>90</v>
      </c>
      <c r="AW1548" s="13" t="s">
        <v>42</v>
      </c>
      <c r="AX1548" s="13" t="s">
        <v>79</v>
      </c>
      <c r="AY1548" s="190" t="s">
        <v>142</v>
      </c>
    </row>
    <row r="1549" spans="2:65" s="13" customFormat="1">
      <c r="B1549" s="189"/>
      <c r="D1549" s="177" t="s">
        <v>192</v>
      </c>
      <c r="E1549" s="190" t="s">
        <v>22</v>
      </c>
      <c r="F1549" s="191" t="s">
        <v>1211</v>
      </c>
      <c r="H1549" s="192">
        <v>8.3000000000000007</v>
      </c>
      <c r="I1549" s="193"/>
      <c r="L1549" s="189"/>
      <c r="M1549" s="194"/>
      <c r="T1549" s="195"/>
      <c r="AT1549" s="190" t="s">
        <v>192</v>
      </c>
      <c r="AU1549" s="190" t="s">
        <v>90</v>
      </c>
      <c r="AV1549" s="13" t="s">
        <v>90</v>
      </c>
      <c r="AW1549" s="13" t="s">
        <v>42</v>
      </c>
      <c r="AX1549" s="13" t="s">
        <v>79</v>
      </c>
      <c r="AY1549" s="190" t="s">
        <v>142</v>
      </c>
    </row>
    <row r="1550" spans="2:65" s="13" customFormat="1">
      <c r="B1550" s="189"/>
      <c r="D1550" s="177" t="s">
        <v>192</v>
      </c>
      <c r="E1550" s="190" t="s">
        <v>22</v>
      </c>
      <c r="F1550" s="191" t="s">
        <v>1212</v>
      </c>
      <c r="H1550" s="192">
        <v>9.6</v>
      </c>
      <c r="I1550" s="193"/>
      <c r="L1550" s="189"/>
      <c r="M1550" s="194"/>
      <c r="T1550" s="195"/>
      <c r="AT1550" s="190" t="s">
        <v>192</v>
      </c>
      <c r="AU1550" s="190" t="s">
        <v>90</v>
      </c>
      <c r="AV1550" s="13" t="s">
        <v>90</v>
      </c>
      <c r="AW1550" s="13" t="s">
        <v>42</v>
      </c>
      <c r="AX1550" s="13" t="s">
        <v>79</v>
      </c>
      <c r="AY1550" s="190" t="s">
        <v>142</v>
      </c>
    </row>
    <row r="1551" spans="2:65" s="14" customFormat="1">
      <c r="B1551" s="196"/>
      <c r="D1551" s="177" t="s">
        <v>192</v>
      </c>
      <c r="E1551" s="197" t="s">
        <v>22</v>
      </c>
      <c r="F1551" s="198" t="s">
        <v>198</v>
      </c>
      <c r="H1551" s="199">
        <v>70.599999999999994</v>
      </c>
      <c r="I1551" s="200"/>
      <c r="L1551" s="196"/>
      <c r="M1551" s="201"/>
      <c r="T1551" s="202"/>
      <c r="AT1551" s="197" t="s">
        <v>192</v>
      </c>
      <c r="AU1551" s="197" t="s">
        <v>90</v>
      </c>
      <c r="AV1551" s="14" t="s">
        <v>104</v>
      </c>
      <c r="AW1551" s="14" t="s">
        <v>42</v>
      </c>
      <c r="AX1551" s="14" t="s">
        <v>79</v>
      </c>
      <c r="AY1551" s="197" t="s">
        <v>142</v>
      </c>
    </row>
    <row r="1552" spans="2:65" s="12" customFormat="1">
      <c r="B1552" s="183"/>
      <c r="D1552" s="177" t="s">
        <v>192</v>
      </c>
      <c r="E1552" s="184" t="s">
        <v>22</v>
      </c>
      <c r="F1552" s="185" t="s">
        <v>199</v>
      </c>
      <c r="H1552" s="184" t="s">
        <v>22</v>
      </c>
      <c r="I1552" s="186"/>
      <c r="L1552" s="183"/>
      <c r="M1552" s="187"/>
      <c r="T1552" s="188"/>
      <c r="AT1552" s="184" t="s">
        <v>192</v>
      </c>
      <c r="AU1552" s="184" t="s">
        <v>90</v>
      </c>
      <c r="AV1552" s="12" t="s">
        <v>24</v>
      </c>
      <c r="AW1552" s="12" t="s">
        <v>42</v>
      </c>
      <c r="AX1552" s="12" t="s">
        <v>79</v>
      </c>
      <c r="AY1552" s="184" t="s">
        <v>142</v>
      </c>
    </row>
    <row r="1553" spans="2:51" s="13" customFormat="1">
      <c r="B1553" s="189"/>
      <c r="D1553" s="177" t="s">
        <v>192</v>
      </c>
      <c r="E1553" s="190" t="s">
        <v>22</v>
      </c>
      <c r="F1553" s="191" t="s">
        <v>1213</v>
      </c>
      <c r="H1553" s="192">
        <v>9.6</v>
      </c>
      <c r="I1553" s="193"/>
      <c r="L1553" s="189"/>
      <c r="M1553" s="194"/>
      <c r="T1553" s="195"/>
      <c r="AT1553" s="190" t="s">
        <v>192</v>
      </c>
      <c r="AU1553" s="190" t="s">
        <v>90</v>
      </c>
      <c r="AV1553" s="13" t="s">
        <v>90</v>
      </c>
      <c r="AW1553" s="13" t="s">
        <v>42</v>
      </c>
      <c r="AX1553" s="13" t="s">
        <v>79</v>
      </c>
      <c r="AY1553" s="190" t="s">
        <v>142</v>
      </c>
    </row>
    <row r="1554" spans="2:51" s="13" customFormat="1">
      <c r="B1554" s="189"/>
      <c r="D1554" s="177" t="s">
        <v>192</v>
      </c>
      <c r="E1554" s="190" t="s">
        <v>22</v>
      </c>
      <c r="F1554" s="191" t="s">
        <v>1214</v>
      </c>
      <c r="H1554" s="192">
        <v>8.3000000000000007</v>
      </c>
      <c r="I1554" s="193"/>
      <c r="L1554" s="189"/>
      <c r="M1554" s="194"/>
      <c r="T1554" s="195"/>
      <c r="AT1554" s="190" t="s">
        <v>192</v>
      </c>
      <c r="AU1554" s="190" t="s">
        <v>90</v>
      </c>
      <c r="AV1554" s="13" t="s">
        <v>90</v>
      </c>
      <c r="AW1554" s="13" t="s">
        <v>42</v>
      </c>
      <c r="AX1554" s="13" t="s">
        <v>79</v>
      </c>
      <c r="AY1554" s="190" t="s">
        <v>142</v>
      </c>
    </row>
    <row r="1555" spans="2:51" s="13" customFormat="1">
      <c r="B1555" s="189"/>
      <c r="D1555" s="177" t="s">
        <v>192</v>
      </c>
      <c r="E1555" s="190" t="s">
        <v>22</v>
      </c>
      <c r="F1555" s="191" t="s">
        <v>1191</v>
      </c>
      <c r="H1555" s="192">
        <v>16.600000000000001</v>
      </c>
      <c r="I1555" s="193"/>
      <c r="L1555" s="189"/>
      <c r="M1555" s="194"/>
      <c r="T1555" s="195"/>
      <c r="AT1555" s="190" t="s">
        <v>192</v>
      </c>
      <c r="AU1555" s="190" t="s">
        <v>90</v>
      </c>
      <c r="AV1555" s="13" t="s">
        <v>90</v>
      </c>
      <c r="AW1555" s="13" t="s">
        <v>42</v>
      </c>
      <c r="AX1555" s="13" t="s">
        <v>79</v>
      </c>
      <c r="AY1555" s="190" t="s">
        <v>142</v>
      </c>
    </row>
    <row r="1556" spans="2:51" s="13" customFormat="1">
      <c r="B1556" s="189"/>
      <c r="D1556" s="177" t="s">
        <v>192</v>
      </c>
      <c r="E1556" s="190" t="s">
        <v>22</v>
      </c>
      <c r="F1556" s="191" t="s">
        <v>1192</v>
      </c>
      <c r="H1556" s="192">
        <v>15.2</v>
      </c>
      <c r="I1556" s="193"/>
      <c r="L1556" s="189"/>
      <c r="M1556" s="194"/>
      <c r="T1556" s="195"/>
      <c r="AT1556" s="190" t="s">
        <v>192</v>
      </c>
      <c r="AU1556" s="190" t="s">
        <v>90</v>
      </c>
      <c r="AV1556" s="13" t="s">
        <v>90</v>
      </c>
      <c r="AW1556" s="13" t="s">
        <v>42</v>
      </c>
      <c r="AX1556" s="13" t="s">
        <v>79</v>
      </c>
      <c r="AY1556" s="190" t="s">
        <v>142</v>
      </c>
    </row>
    <row r="1557" spans="2:51" s="13" customFormat="1">
      <c r="B1557" s="189"/>
      <c r="D1557" s="177" t="s">
        <v>192</v>
      </c>
      <c r="E1557" s="190" t="s">
        <v>22</v>
      </c>
      <c r="F1557" s="191" t="s">
        <v>1215</v>
      </c>
      <c r="H1557" s="192">
        <v>16.600000000000001</v>
      </c>
      <c r="I1557" s="193"/>
      <c r="L1557" s="189"/>
      <c r="M1557" s="194"/>
      <c r="T1557" s="195"/>
      <c r="AT1557" s="190" t="s">
        <v>192</v>
      </c>
      <c r="AU1557" s="190" t="s">
        <v>90</v>
      </c>
      <c r="AV1557" s="13" t="s">
        <v>90</v>
      </c>
      <c r="AW1557" s="13" t="s">
        <v>42</v>
      </c>
      <c r="AX1557" s="13" t="s">
        <v>79</v>
      </c>
      <c r="AY1557" s="190" t="s">
        <v>142</v>
      </c>
    </row>
    <row r="1558" spans="2:51" s="13" customFormat="1">
      <c r="B1558" s="189"/>
      <c r="D1558" s="177" t="s">
        <v>192</v>
      </c>
      <c r="E1558" s="190" t="s">
        <v>22</v>
      </c>
      <c r="F1558" s="191" t="s">
        <v>1216</v>
      </c>
      <c r="H1558" s="192">
        <v>8.3000000000000007</v>
      </c>
      <c r="I1558" s="193"/>
      <c r="L1558" s="189"/>
      <c r="M1558" s="194"/>
      <c r="T1558" s="195"/>
      <c r="AT1558" s="190" t="s">
        <v>192</v>
      </c>
      <c r="AU1558" s="190" t="s">
        <v>90</v>
      </c>
      <c r="AV1558" s="13" t="s">
        <v>90</v>
      </c>
      <c r="AW1558" s="13" t="s">
        <v>42</v>
      </c>
      <c r="AX1558" s="13" t="s">
        <v>79</v>
      </c>
      <c r="AY1558" s="190" t="s">
        <v>142</v>
      </c>
    </row>
    <row r="1559" spans="2:51" s="13" customFormat="1">
      <c r="B1559" s="189"/>
      <c r="D1559" s="177" t="s">
        <v>192</v>
      </c>
      <c r="E1559" s="190" t="s">
        <v>22</v>
      </c>
      <c r="F1559" s="191" t="s">
        <v>1217</v>
      </c>
      <c r="H1559" s="192">
        <v>9.6</v>
      </c>
      <c r="I1559" s="193"/>
      <c r="L1559" s="189"/>
      <c r="M1559" s="194"/>
      <c r="T1559" s="195"/>
      <c r="AT1559" s="190" t="s">
        <v>192</v>
      </c>
      <c r="AU1559" s="190" t="s">
        <v>90</v>
      </c>
      <c r="AV1559" s="13" t="s">
        <v>90</v>
      </c>
      <c r="AW1559" s="13" t="s">
        <v>42</v>
      </c>
      <c r="AX1559" s="13" t="s">
        <v>79</v>
      </c>
      <c r="AY1559" s="190" t="s">
        <v>142</v>
      </c>
    </row>
    <row r="1560" spans="2:51" s="14" customFormat="1">
      <c r="B1560" s="196"/>
      <c r="D1560" s="177" t="s">
        <v>192</v>
      </c>
      <c r="E1560" s="197" t="s">
        <v>22</v>
      </c>
      <c r="F1560" s="198" t="s">
        <v>198</v>
      </c>
      <c r="H1560" s="199">
        <v>84.2</v>
      </c>
      <c r="I1560" s="200"/>
      <c r="L1560" s="196"/>
      <c r="M1560" s="201"/>
      <c r="T1560" s="202"/>
      <c r="AT1560" s="197" t="s">
        <v>192</v>
      </c>
      <c r="AU1560" s="197" t="s">
        <v>90</v>
      </c>
      <c r="AV1560" s="14" t="s">
        <v>104</v>
      </c>
      <c r="AW1560" s="14" t="s">
        <v>42</v>
      </c>
      <c r="AX1560" s="14" t="s">
        <v>79</v>
      </c>
      <c r="AY1560" s="197" t="s">
        <v>142</v>
      </c>
    </row>
    <row r="1561" spans="2:51" s="12" customFormat="1">
      <c r="B1561" s="183"/>
      <c r="D1561" s="177" t="s">
        <v>192</v>
      </c>
      <c r="E1561" s="184" t="s">
        <v>22</v>
      </c>
      <c r="F1561" s="185" t="s">
        <v>200</v>
      </c>
      <c r="H1561" s="184" t="s">
        <v>22</v>
      </c>
      <c r="I1561" s="186"/>
      <c r="L1561" s="183"/>
      <c r="M1561" s="187"/>
      <c r="T1561" s="188"/>
      <c r="AT1561" s="184" t="s">
        <v>192</v>
      </c>
      <c r="AU1561" s="184" t="s">
        <v>90</v>
      </c>
      <c r="AV1561" s="12" t="s">
        <v>24</v>
      </c>
      <c r="AW1561" s="12" t="s">
        <v>42</v>
      </c>
      <c r="AX1561" s="12" t="s">
        <v>79</v>
      </c>
      <c r="AY1561" s="184" t="s">
        <v>142</v>
      </c>
    </row>
    <row r="1562" spans="2:51" s="13" customFormat="1">
      <c r="B1562" s="189"/>
      <c r="D1562" s="177" t="s">
        <v>192</v>
      </c>
      <c r="E1562" s="190" t="s">
        <v>22</v>
      </c>
      <c r="F1562" s="191" t="s">
        <v>1218</v>
      </c>
      <c r="H1562" s="192">
        <v>9.6</v>
      </c>
      <c r="I1562" s="193"/>
      <c r="L1562" s="189"/>
      <c r="M1562" s="194"/>
      <c r="T1562" s="195"/>
      <c r="AT1562" s="190" t="s">
        <v>192</v>
      </c>
      <c r="AU1562" s="190" t="s">
        <v>90</v>
      </c>
      <c r="AV1562" s="13" t="s">
        <v>90</v>
      </c>
      <c r="AW1562" s="13" t="s">
        <v>42</v>
      </c>
      <c r="AX1562" s="13" t="s">
        <v>79</v>
      </c>
      <c r="AY1562" s="190" t="s">
        <v>142</v>
      </c>
    </row>
    <row r="1563" spans="2:51" s="13" customFormat="1">
      <c r="B1563" s="189"/>
      <c r="D1563" s="177" t="s">
        <v>192</v>
      </c>
      <c r="E1563" s="190" t="s">
        <v>22</v>
      </c>
      <c r="F1563" s="191" t="s">
        <v>1219</v>
      </c>
      <c r="H1563" s="192">
        <v>8.3000000000000007</v>
      </c>
      <c r="I1563" s="193"/>
      <c r="L1563" s="189"/>
      <c r="M1563" s="194"/>
      <c r="T1563" s="195"/>
      <c r="AT1563" s="190" t="s">
        <v>192</v>
      </c>
      <c r="AU1563" s="190" t="s">
        <v>90</v>
      </c>
      <c r="AV1563" s="13" t="s">
        <v>90</v>
      </c>
      <c r="AW1563" s="13" t="s">
        <v>42</v>
      </c>
      <c r="AX1563" s="13" t="s">
        <v>79</v>
      </c>
      <c r="AY1563" s="190" t="s">
        <v>142</v>
      </c>
    </row>
    <row r="1564" spans="2:51" s="13" customFormat="1">
      <c r="B1564" s="189"/>
      <c r="D1564" s="177" t="s">
        <v>192</v>
      </c>
      <c r="E1564" s="190" t="s">
        <v>22</v>
      </c>
      <c r="F1564" s="191" t="s">
        <v>1220</v>
      </c>
      <c r="H1564" s="192">
        <v>16.600000000000001</v>
      </c>
      <c r="I1564" s="193"/>
      <c r="L1564" s="189"/>
      <c r="M1564" s="194"/>
      <c r="T1564" s="195"/>
      <c r="AT1564" s="190" t="s">
        <v>192</v>
      </c>
      <c r="AU1564" s="190" t="s">
        <v>90</v>
      </c>
      <c r="AV1564" s="13" t="s">
        <v>90</v>
      </c>
      <c r="AW1564" s="13" t="s">
        <v>42</v>
      </c>
      <c r="AX1564" s="13" t="s">
        <v>79</v>
      </c>
      <c r="AY1564" s="190" t="s">
        <v>142</v>
      </c>
    </row>
    <row r="1565" spans="2:51" s="13" customFormat="1">
      <c r="B1565" s="189"/>
      <c r="D1565" s="177" t="s">
        <v>192</v>
      </c>
      <c r="E1565" s="190" t="s">
        <v>22</v>
      </c>
      <c r="F1565" s="191" t="s">
        <v>1221</v>
      </c>
      <c r="H1565" s="192">
        <v>15.2</v>
      </c>
      <c r="I1565" s="193"/>
      <c r="L1565" s="189"/>
      <c r="M1565" s="194"/>
      <c r="T1565" s="195"/>
      <c r="AT1565" s="190" t="s">
        <v>192</v>
      </c>
      <c r="AU1565" s="190" t="s">
        <v>90</v>
      </c>
      <c r="AV1565" s="13" t="s">
        <v>90</v>
      </c>
      <c r="AW1565" s="13" t="s">
        <v>42</v>
      </c>
      <c r="AX1565" s="13" t="s">
        <v>79</v>
      </c>
      <c r="AY1565" s="190" t="s">
        <v>142</v>
      </c>
    </row>
    <row r="1566" spans="2:51" s="13" customFormat="1">
      <c r="B1566" s="189"/>
      <c r="D1566" s="177" t="s">
        <v>192</v>
      </c>
      <c r="E1566" s="190" t="s">
        <v>22</v>
      </c>
      <c r="F1566" s="191" t="s">
        <v>1222</v>
      </c>
      <c r="H1566" s="192">
        <v>16.600000000000001</v>
      </c>
      <c r="I1566" s="193"/>
      <c r="L1566" s="189"/>
      <c r="M1566" s="194"/>
      <c r="T1566" s="195"/>
      <c r="AT1566" s="190" t="s">
        <v>192</v>
      </c>
      <c r="AU1566" s="190" t="s">
        <v>90</v>
      </c>
      <c r="AV1566" s="13" t="s">
        <v>90</v>
      </c>
      <c r="AW1566" s="13" t="s">
        <v>42</v>
      </c>
      <c r="AX1566" s="13" t="s">
        <v>79</v>
      </c>
      <c r="AY1566" s="190" t="s">
        <v>142</v>
      </c>
    </row>
    <row r="1567" spans="2:51" s="13" customFormat="1">
      <c r="B1567" s="189"/>
      <c r="D1567" s="177" t="s">
        <v>192</v>
      </c>
      <c r="E1567" s="190" t="s">
        <v>22</v>
      </c>
      <c r="F1567" s="191" t="s">
        <v>1223</v>
      </c>
      <c r="H1567" s="192">
        <v>8.3000000000000007</v>
      </c>
      <c r="I1567" s="193"/>
      <c r="L1567" s="189"/>
      <c r="M1567" s="194"/>
      <c r="T1567" s="195"/>
      <c r="AT1567" s="190" t="s">
        <v>192</v>
      </c>
      <c r="AU1567" s="190" t="s">
        <v>90</v>
      </c>
      <c r="AV1567" s="13" t="s">
        <v>90</v>
      </c>
      <c r="AW1567" s="13" t="s">
        <v>42</v>
      </c>
      <c r="AX1567" s="13" t="s">
        <v>79</v>
      </c>
      <c r="AY1567" s="190" t="s">
        <v>142</v>
      </c>
    </row>
    <row r="1568" spans="2:51" s="13" customFormat="1">
      <c r="B1568" s="189"/>
      <c r="D1568" s="177" t="s">
        <v>192</v>
      </c>
      <c r="E1568" s="190" t="s">
        <v>22</v>
      </c>
      <c r="F1568" s="191" t="s">
        <v>1224</v>
      </c>
      <c r="H1568" s="192">
        <v>9.6</v>
      </c>
      <c r="I1568" s="193"/>
      <c r="L1568" s="189"/>
      <c r="M1568" s="194"/>
      <c r="T1568" s="195"/>
      <c r="AT1568" s="190" t="s">
        <v>192</v>
      </c>
      <c r="AU1568" s="190" t="s">
        <v>90</v>
      </c>
      <c r="AV1568" s="13" t="s">
        <v>90</v>
      </c>
      <c r="AW1568" s="13" t="s">
        <v>42</v>
      </c>
      <c r="AX1568" s="13" t="s">
        <v>79</v>
      </c>
      <c r="AY1568" s="190" t="s">
        <v>142</v>
      </c>
    </row>
    <row r="1569" spans="2:51" s="14" customFormat="1">
      <c r="B1569" s="196"/>
      <c r="D1569" s="177" t="s">
        <v>192</v>
      </c>
      <c r="E1569" s="197" t="s">
        <v>22</v>
      </c>
      <c r="F1569" s="198" t="s">
        <v>198</v>
      </c>
      <c r="H1569" s="199">
        <v>84.2</v>
      </c>
      <c r="I1569" s="200"/>
      <c r="L1569" s="196"/>
      <c r="M1569" s="201"/>
      <c r="T1569" s="202"/>
      <c r="AT1569" s="197" t="s">
        <v>192</v>
      </c>
      <c r="AU1569" s="197" t="s">
        <v>90</v>
      </c>
      <c r="AV1569" s="14" t="s">
        <v>104</v>
      </c>
      <c r="AW1569" s="14" t="s">
        <v>42</v>
      </c>
      <c r="AX1569" s="14" t="s">
        <v>79</v>
      </c>
      <c r="AY1569" s="197" t="s">
        <v>142</v>
      </c>
    </row>
    <row r="1570" spans="2:51" s="12" customFormat="1">
      <c r="B1570" s="183"/>
      <c r="D1570" s="177" t="s">
        <v>192</v>
      </c>
      <c r="E1570" s="184" t="s">
        <v>22</v>
      </c>
      <c r="F1570" s="185" t="s">
        <v>201</v>
      </c>
      <c r="H1570" s="184" t="s">
        <v>22</v>
      </c>
      <c r="I1570" s="186"/>
      <c r="L1570" s="183"/>
      <c r="M1570" s="187"/>
      <c r="T1570" s="188"/>
      <c r="AT1570" s="184" t="s">
        <v>192</v>
      </c>
      <c r="AU1570" s="184" t="s">
        <v>90</v>
      </c>
      <c r="AV1570" s="12" t="s">
        <v>24</v>
      </c>
      <c r="AW1570" s="12" t="s">
        <v>42</v>
      </c>
      <c r="AX1570" s="12" t="s">
        <v>79</v>
      </c>
      <c r="AY1570" s="184" t="s">
        <v>142</v>
      </c>
    </row>
    <row r="1571" spans="2:51" s="13" customFormat="1">
      <c r="B1571" s="189"/>
      <c r="D1571" s="177" t="s">
        <v>192</v>
      </c>
      <c r="E1571" s="190" t="s">
        <v>22</v>
      </c>
      <c r="F1571" s="191" t="s">
        <v>1225</v>
      </c>
      <c r="H1571" s="192">
        <v>9.1</v>
      </c>
      <c r="I1571" s="193"/>
      <c r="L1571" s="189"/>
      <c r="M1571" s="194"/>
      <c r="T1571" s="195"/>
      <c r="AT1571" s="190" t="s">
        <v>192</v>
      </c>
      <c r="AU1571" s="190" t="s">
        <v>90</v>
      </c>
      <c r="AV1571" s="13" t="s">
        <v>90</v>
      </c>
      <c r="AW1571" s="13" t="s">
        <v>42</v>
      </c>
      <c r="AX1571" s="13" t="s">
        <v>79</v>
      </c>
      <c r="AY1571" s="190" t="s">
        <v>142</v>
      </c>
    </row>
    <row r="1572" spans="2:51" s="13" customFormat="1">
      <c r="B1572" s="189"/>
      <c r="D1572" s="177" t="s">
        <v>192</v>
      </c>
      <c r="E1572" s="190" t="s">
        <v>22</v>
      </c>
      <c r="F1572" s="191" t="s">
        <v>1226</v>
      </c>
      <c r="H1572" s="192">
        <v>8.9</v>
      </c>
      <c r="I1572" s="193"/>
      <c r="L1572" s="189"/>
      <c r="M1572" s="194"/>
      <c r="T1572" s="195"/>
      <c r="AT1572" s="190" t="s">
        <v>192</v>
      </c>
      <c r="AU1572" s="190" t="s">
        <v>90</v>
      </c>
      <c r="AV1572" s="13" t="s">
        <v>90</v>
      </c>
      <c r="AW1572" s="13" t="s">
        <v>42</v>
      </c>
      <c r="AX1572" s="13" t="s">
        <v>79</v>
      </c>
      <c r="AY1572" s="190" t="s">
        <v>142</v>
      </c>
    </row>
    <row r="1573" spans="2:51" s="13" customFormat="1">
      <c r="B1573" s="189"/>
      <c r="D1573" s="177" t="s">
        <v>192</v>
      </c>
      <c r="E1573" s="190" t="s">
        <v>22</v>
      </c>
      <c r="F1573" s="191" t="s">
        <v>1227</v>
      </c>
      <c r="H1573" s="192">
        <v>16.600000000000001</v>
      </c>
      <c r="I1573" s="193"/>
      <c r="L1573" s="189"/>
      <c r="M1573" s="194"/>
      <c r="T1573" s="195"/>
      <c r="AT1573" s="190" t="s">
        <v>192</v>
      </c>
      <c r="AU1573" s="190" t="s">
        <v>90</v>
      </c>
      <c r="AV1573" s="13" t="s">
        <v>90</v>
      </c>
      <c r="AW1573" s="13" t="s">
        <v>42</v>
      </c>
      <c r="AX1573" s="13" t="s">
        <v>79</v>
      </c>
      <c r="AY1573" s="190" t="s">
        <v>142</v>
      </c>
    </row>
    <row r="1574" spans="2:51" s="13" customFormat="1">
      <c r="B1574" s="189"/>
      <c r="D1574" s="177" t="s">
        <v>192</v>
      </c>
      <c r="E1574" s="190" t="s">
        <v>22</v>
      </c>
      <c r="F1574" s="191" t="s">
        <v>1228</v>
      </c>
      <c r="H1574" s="192">
        <v>15.6</v>
      </c>
      <c r="I1574" s="193"/>
      <c r="L1574" s="189"/>
      <c r="M1574" s="194"/>
      <c r="T1574" s="195"/>
      <c r="AT1574" s="190" t="s">
        <v>192</v>
      </c>
      <c r="AU1574" s="190" t="s">
        <v>90</v>
      </c>
      <c r="AV1574" s="13" t="s">
        <v>90</v>
      </c>
      <c r="AW1574" s="13" t="s">
        <v>42</v>
      </c>
      <c r="AX1574" s="13" t="s">
        <v>79</v>
      </c>
      <c r="AY1574" s="190" t="s">
        <v>142</v>
      </c>
    </row>
    <row r="1575" spans="2:51" s="13" customFormat="1">
      <c r="B1575" s="189"/>
      <c r="D1575" s="177" t="s">
        <v>192</v>
      </c>
      <c r="E1575" s="190" t="s">
        <v>22</v>
      </c>
      <c r="F1575" s="191" t="s">
        <v>1229</v>
      </c>
      <c r="H1575" s="192">
        <v>16.600000000000001</v>
      </c>
      <c r="I1575" s="193"/>
      <c r="L1575" s="189"/>
      <c r="M1575" s="194"/>
      <c r="T1575" s="195"/>
      <c r="AT1575" s="190" t="s">
        <v>192</v>
      </c>
      <c r="AU1575" s="190" t="s">
        <v>90</v>
      </c>
      <c r="AV1575" s="13" t="s">
        <v>90</v>
      </c>
      <c r="AW1575" s="13" t="s">
        <v>42</v>
      </c>
      <c r="AX1575" s="13" t="s">
        <v>79</v>
      </c>
      <c r="AY1575" s="190" t="s">
        <v>142</v>
      </c>
    </row>
    <row r="1576" spans="2:51" s="13" customFormat="1">
      <c r="B1576" s="189"/>
      <c r="D1576" s="177" t="s">
        <v>192</v>
      </c>
      <c r="E1576" s="190" t="s">
        <v>22</v>
      </c>
      <c r="F1576" s="191" t="s">
        <v>1230</v>
      </c>
      <c r="H1576" s="192">
        <v>15.3</v>
      </c>
      <c r="I1576" s="193"/>
      <c r="L1576" s="189"/>
      <c r="M1576" s="194"/>
      <c r="T1576" s="195"/>
      <c r="AT1576" s="190" t="s">
        <v>192</v>
      </c>
      <c r="AU1576" s="190" t="s">
        <v>90</v>
      </c>
      <c r="AV1576" s="13" t="s">
        <v>90</v>
      </c>
      <c r="AW1576" s="13" t="s">
        <v>42</v>
      </c>
      <c r="AX1576" s="13" t="s">
        <v>79</v>
      </c>
      <c r="AY1576" s="190" t="s">
        <v>142</v>
      </c>
    </row>
    <row r="1577" spans="2:51" s="14" customFormat="1">
      <c r="B1577" s="196"/>
      <c r="D1577" s="177" t="s">
        <v>192</v>
      </c>
      <c r="E1577" s="197" t="s">
        <v>22</v>
      </c>
      <c r="F1577" s="198" t="s">
        <v>198</v>
      </c>
      <c r="H1577" s="199">
        <v>82.1</v>
      </c>
      <c r="I1577" s="200"/>
      <c r="L1577" s="196"/>
      <c r="M1577" s="201"/>
      <c r="T1577" s="202"/>
      <c r="AT1577" s="197" t="s">
        <v>192</v>
      </c>
      <c r="AU1577" s="197" t="s">
        <v>90</v>
      </c>
      <c r="AV1577" s="14" t="s">
        <v>104</v>
      </c>
      <c r="AW1577" s="14" t="s">
        <v>42</v>
      </c>
      <c r="AX1577" s="14" t="s">
        <v>79</v>
      </c>
      <c r="AY1577" s="197" t="s">
        <v>142</v>
      </c>
    </row>
    <row r="1578" spans="2:51" s="12" customFormat="1">
      <c r="B1578" s="183"/>
      <c r="D1578" s="177" t="s">
        <v>192</v>
      </c>
      <c r="E1578" s="184" t="s">
        <v>22</v>
      </c>
      <c r="F1578" s="185" t="s">
        <v>1231</v>
      </c>
      <c r="H1578" s="184" t="s">
        <v>22</v>
      </c>
      <c r="I1578" s="186"/>
      <c r="L1578" s="183"/>
      <c r="M1578" s="187"/>
      <c r="T1578" s="188"/>
      <c r="AT1578" s="184" t="s">
        <v>192</v>
      </c>
      <c r="AU1578" s="184" t="s">
        <v>90</v>
      </c>
      <c r="AV1578" s="12" t="s">
        <v>24</v>
      </c>
      <c r="AW1578" s="12" t="s">
        <v>42</v>
      </c>
      <c r="AX1578" s="12" t="s">
        <v>79</v>
      </c>
      <c r="AY1578" s="184" t="s">
        <v>142</v>
      </c>
    </row>
    <row r="1579" spans="2:51" s="12" customFormat="1">
      <c r="B1579" s="183"/>
      <c r="D1579" s="177" t="s">
        <v>192</v>
      </c>
      <c r="E1579" s="184" t="s">
        <v>22</v>
      </c>
      <c r="F1579" s="185" t="s">
        <v>194</v>
      </c>
      <c r="H1579" s="184" t="s">
        <v>22</v>
      </c>
      <c r="I1579" s="186"/>
      <c r="L1579" s="183"/>
      <c r="M1579" s="187"/>
      <c r="T1579" s="188"/>
      <c r="AT1579" s="184" t="s">
        <v>192</v>
      </c>
      <c r="AU1579" s="184" t="s">
        <v>90</v>
      </c>
      <c r="AV1579" s="12" t="s">
        <v>24</v>
      </c>
      <c r="AW1579" s="12" t="s">
        <v>42</v>
      </c>
      <c r="AX1579" s="12" t="s">
        <v>79</v>
      </c>
      <c r="AY1579" s="184" t="s">
        <v>142</v>
      </c>
    </row>
    <row r="1580" spans="2:51" s="13" customFormat="1">
      <c r="B1580" s="189"/>
      <c r="D1580" s="177" t="s">
        <v>192</v>
      </c>
      <c r="E1580" s="190" t="s">
        <v>22</v>
      </c>
      <c r="F1580" s="191" t="s">
        <v>1232</v>
      </c>
      <c r="H1580" s="192">
        <v>9.1</v>
      </c>
      <c r="I1580" s="193"/>
      <c r="L1580" s="189"/>
      <c r="M1580" s="194"/>
      <c r="T1580" s="195"/>
      <c r="AT1580" s="190" t="s">
        <v>192</v>
      </c>
      <c r="AU1580" s="190" t="s">
        <v>90</v>
      </c>
      <c r="AV1580" s="13" t="s">
        <v>90</v>
      </c>
      <c r="AW1580" s="13" t="s">
        <v>42</v>
      </c>
      <c r="AX1580" s="13" t="s">
        <v>79</v>
      </c>
      <c r="AY1580" s="190" t="s">
        <v>142</v>
      </c>
    </row>
    <row r="1581" spans="2:51" s="13" customFormat="1">
      <c r="B1581" s="189"/>
      <c r="D1581" s="177" t="s">
        <v>192</v>
      </c>
      <c r="E1581" s="190" t="s">
        <v>22</v>
      </c>
      <c r="F1581" s="191" t="s">
        <v>1233</v>
      </c>
      <c r="H1581" s="192">
        <v>9.1</v>
      </c>
      <c r="I1581" s="193"/>
      <c r="L1581" s="189"/>
      <c r="M1581" s="194"/>
      <c r="T1581" s="195"/>
      <c r="AT1581" s="190" t="s">
        <v>192</v>
      </c>
      <c r="AU1581" s="190" t="s">
        <v>90</v>
      </c>
      <c r="AV1581" s="13" t="s">
        <v>90</v>
      </c>
      <c r="AW1581" s="13" t="s">
        <v>42</v>
      </c>
      <c r="AX1581" s="13" t="s">
        <v>79</v>
      </c>
      <c r="AY1581" s="190" t="s">
        <v>142</v>
      </c>
    </row>
    <row r="1582" spans="2:51" s="14" customFormat="1">
      <c r="B1582" s="196"/>
      <c r="D1582" s="177" t="s">
        <v>192</v>
      </c>
      <c r="E1582" s="197" t="s">
        <v>22</v>
      </c>
      <c r="F1582" s="198" t="s">
        <v>198</v>
      </c>
      <c r="H1582" s="199">
        <v>18.2</v>
      </c>
      <c r="I1582" s="200"/>
      <c r="L1582" s="196"/>
      <c r="M1582" s="201"/>
      <c r="T1582" s="202"/>
      <c r="AT1582" s="197" t="s">
        <v>192</v>
      </c>
      <c r="AU1582" s="197" t="s">
        <v>90</v>
      </c>
      <c r="AV1582" s="14" t="s">
        <v>104</v>
      </c>
      <c r="AW1582" s="14" t="s">
        <v>42</v>
      </c>
      <c r="AX1582" s="14" t="s">
        <v>79</v>
      </c>
      <c r="AY1582" s="197" t="s">
        <v>142</v>
      </c>
    </row>
    <row r="1583" spans="2:51" s="12" customFormat="1">
      <c r="B1583" s="183"/>
      <c r="D1583" s="177" t="s">
        <v>192</v>
      </c>
      <c r="E1583" s="184" t="s">
        <v>22</v>
      </c>
      <c r="F1583" s="185" t="s">
        <v>199</v>
      </c>
      <c r="H1583" s="184" t="s">
        <v>22</v>
      </c>
      <c r="I1583" s="186"/>
      <c r="L1583" s="183"/>
      <c r="M1583" s="187"/>
      <c r="T1583" s="188"/>
      <c r="AT1583" s="184" t="s">
        <v>192</v>
      </c>
      <c r="AU1583" s="184" t="s">
        <v>90</v>
      </c>
      <c r="AV1583" s="12" t="s">
        <v>24</v>
      </c>
      <c r="AW1583" s="12" t="s">
        <v>42</v>
      </c>
      <c r="AX1583" s="12" t="s">
        <v>79</v>
      </c>
      <c r="AY1583" s="184" t="s">
        <v>142</v>
      </c>
    </row>
    <row r="1584" spans="2:51" s="13" customFormat="1">
      <c r="B1584" s="189"/>
      <c r="D1584" s="177" t="s">
        <v>192</v>
      </c>
      <c r="E1584" s="190" t="s">
        <v>22</v>
      </c>
      <c r="F1584" s="191" t="s">
        <v>1234</v>
      </c>
      <c r="H1584" s="192">
        <v>9.1</v>
      </c>
      <c r="I1584" s="193"/>
      <c r="L1584" s="189"/>
      <c r="M1584" s="194"/>
      <c r="T1584" s="195"/>
      <c r="AT1584" s="190" t="s">
        <v>192</v>
      </c>
      <c r="AU1584" s="190" t="s">
        <v>90</v>
      </c>
      <c r="AV1584" s="13" t="s">
        <v>90</v>
      </c>
      <c r="AW1584" s="13" t="s">
        <v>42</v>
      </c>
      <c r="AX1584" s="13" t="s">
        <v>79</v>
      </c>
      <c r="AY1584" s="190" t="s">
        <v>142</v>
      </c>
    </row>
    <row r="1585" spans="2:65" s="13" customFormat="1">
      <c r="B1585" s="189"/>
      <c r="D1585" s="177" t="s">
        <v>192</v>
      </c>
      <c r="E1585" s="190" t="s">
        <v>22</v>
      </c>
      <c r="F1585" s="191" t="s">
        <v>1235</v>
      </c>
      <c r="H1585" s="192">
        <v>9.1</v>
      </c>
      <c r="I1585" s="193"/>
      <c r="L1585" s="189"/>
      <c r="M1585" s="194"/>
      <c r="T1585" s="195"/>
      <c r="AT1585" s="190" t="s">
        <v>192</v>
      </c>
      <c r="AU1585" s="190" t="s">
        <v>90</v>
      </c>
      <c r="AV1585" s="13" t="s">
        <v>90</v>
      </c>
      <c r="AW1585" s="13" t="s">
        <v>42</v>
      </c>
      <c r="AX1585" s="13" t="s">
        <v>79</v>
      </c>
      <c r="AY1585" s="190" t="s">
        <v>142</v>
      </c>
    </row>
    <row r="1586" spans="2:65" s="14" customFormat="1">
      <c r="B1586" s="196"/>
      <c r="D1586" s="177" t="s">
        <v>192</v>
      </c>
      <c r="E1586" s="197" t="s">
        <v>22</v>
      </c>
      <c r="F1586" s="198" t="s">
        <v>198</v>
      </c>
      <c r="H1586" s="199">
        <v>18.2</v>
      </c>
      <c r="I1586" s="200"/>
      <c r="L1586" s="196"/>
      <c r="M1586" s="201"/>
      <c r="T1586" s="202"/>
      <c r="AT1586" s="197" t="s">
        <v>192</v>
      </c>
      <c r="AU1586" s="197" t="s">
        <v>90</v>
      </c>
      <c r="AV1586" s="14" t="s">
        <v>104</v>
      </c>
      <c r="AW1586" s="14" t="s">
        <v>42</v>
      </c>
      <c r="AX1586" s="14" t="s">
        <v>79</v>
      </c>
      <c r="AY1586" s="197" t="s">
        <v>142</v>
      </c>
    </row>
    <row r="1587" spans="2:65" s="12" customFormat="1">
      <c r="B1587" s="183"/>
      <c r="D1587" s="177" t="s">
        <v>192</v>
      </c>
      <c r="E1587" s="184" t="s">
        <v>22</v>
      </c>
      <c r="F1587" s="185" t="s">
        <v>200</v>
      </c>
      <c r="H1587" s="184" t="s">
        <v>22</v>
      </c>
      <c r="I1587" s="186"/>
      <c r="L1587" s="183"/>
      <c r="M1587" s="187"/>
      <c r="T1587" s="188"/>
      <c r="AT1587" s="184" t="s">
        <v>192</v>
      </c>
      <c r="AU1587" s="184" t="s">
        <v>90</v>
      </c>
      <c r="AV1587" s="12" t="s">
        <v>24</v>
      </c>
      <c r="AW1587" s="12" t="s">
        <v>42</v>
      </c>
      <c r="AX1587" s="12" t="s">
        <v>79</v>
      </c>
      <c r="AY1587" s="184" t="s">
        <v>142</v>
      </c>
    </row>
    <row r="1588" spans="2:65" s="13" customFormat="1">
      <c r="B1588" s="189"/>
      <c r="D1588" s="177" t="s">
        <v>192</v>
      </c>
      <c r="E1588" s="190" t="s">
        <v>22</v>
      </c>
      <c r="F1588" s="191" t="s">
        <v>1236</v>
      </c>
      <c r="H1588" s="192">
        <v>9.1</v>
      </c>
      <c r="I1588" s="193"/>
      <c r="L1588" s="189"/>
      <c r="M1588" s="194"/>
      <c r="T1588" s="195"/>
      <c r="AT1588" s="190" t="s">
        <v>192</v>
      </c>
      <c r="AU1588" s="190" t="s">
        <v>90</v>
      </c>
      <c r="AV1588" s="13" t="s">
        <v>90</v>
      </c>
      <c r="AW1588" s="13" t="s">
        <v>42</v>
      </c>
      <c r="AX1588" s="13" t="s">
        <v>79</v>
      </c>
      <c r="AY1588" s="190" t="s">
        <v>142</v>
      </c>
    </row>
    <row r="1589" spans="2:65" s="13" customFormat="1">
      <c r="B1589" s="189"/>
      <c r="D1589" s="177" t="s">
        <v>192</v>
      </c>
      <c r="E1589" s="190" t="s">
        <v>22</v>
      </c>
      <c r="F1589" s="191" t="s">
        <v>1237</v>
      </c>
      <c r="H1589" s="192">
        <v>9.1</v>
      </c>
      <c r="I1589" s="193"/>
      <c r="L1589" s="189"/>
      <c r="M1589" s="194"/>
      <c r="T1589" s="195"/>
      <c r="AT1589" s="190" t="s">
        <v>192</v>
      </c>
      <c r="AU1589" s="190" t="s">
        <v>90</v>
      </c>
      <c r="AV1589" s="13" t="s">
        <v>90</v>
      </c>
      <c r="AW1589" s="13" t="s">
        <v>42</v>
      </c>
      <c r="AX1589" s="13" t="s">
        <v>79</v>
      </c>
      <c r="AY1589" s="190" t="s">
        <v>142</v>
      </c>
    </row>
    <row r="1590" spans="2:65" s="14" customFormat="1">
      <c r="B1590" s="196"/>
      <c r="D1590" s="177" t="s">
        <v>192</v>
      </c>
      <c r="E1590" s="197" t="s">
        <v>22</v>
      </c>
      <c r="F1590" s="198" t="s">
        <v>198</v>
      </c>
      <c r="H1590" s="199">
        <v>18.2</v>
      </c>
      <c r="I1590" s="200"/>
      <c r="L1590" s="196"/>
      <c r="M1590" s="201"/>
      <c r="T1590" s="202"/>
      <c r="AT1590" s="197" t="s">
        <v>192</v>
      </c>
      <c r="AU1590" s="197" t="s">
        <v>90</v>
      </c>
      <c r="AV1590" s="14" t="s">
        <v>104</v>
      </c>
      <c r="AW1590" s="14" t="s">
        <v>42</v>
      </c>
      <c r="AX1590" s="14" t="s">
        <v>79</v>
      </c>
      <c r="AY1590" s="197" t="s">
        <v>142</v>
      </c>
    </row>
    <row r="1591" spans="2:65" s="12" customFormat="1">
      <c r="B1591" s="183"/>
      <c r="D1591" s="177" t="s">
        <v>192</v>
      </c>
      <c r="E1591" s="184" t="s">
        <v>22</v>
      </c>
      <c r="F1591" s="185" t="s">
        <v>201</v>
      </c>
      <c r="H1591" s="184" t="s">
        <v>22</v>
      </c>
      <c r="I1591" s="186"/>
      <c r="L1591" s="183"/>
      <c r="M1591" s="187"/>
      <c r="T1591" s="188"/>
      <c r="AT1591" s="184" t="s">
        <v>192</v>
      </c>
      <c r="AU1591" s="184" t="s">
        <v>90</v>
      </c>
      <c r="AV1591" s="12" t="s">
        <v>24</v>
      </c>
      <c r="AW1591" s="12" t="s">
        <v>42</v>
      </c>
      <c r="AX1591" s="12" t="s">
        <v>79</v>
      </c>
      <c r="AY1591" s="184" t="s">
        <v>142</v>
      </c>
    </row>
    <row r="1592" spans="2:65" s="13" customFormat="1">
      <c r="B1592" s="189"/>
      <c r="D1592" s="177" t="s">
        <v>192</v>
      </c>
      <c r="E1592" s="190" t="s">
        <v>22</v>
      </c>
      <c r="F1592" s="191" t="s">
        <v>1238</v>
      </c>
      <c r="H1592" s="192">
        <v>16.010000000000002</v>
      </c>
      <c r="I1592" s="193"/>
      <c r="L1592" s="189"/>
      <c r="M1592" s="194"/>
      <c r="T1592" s="195"/>
      <c r="AT1592" s="190" t="s">
        <v>192</v>
      </c>
      <c r="AU1592" s="190" t="s">
        <v>90</v>
      </c>
      <c r="AV1592" s="13" t="s">
        <v>90</v>
      </c>
      <c r="AW1592" s="13" t="s">
        <v>42</v>
      </c>
      <c r="AX1592" s="13" t="s">
        <v>79</v>
      </c>
      <c r="AY1592" s="190" t="s">
        <v>142</v>
      </c>
    </row>
    <row r="1593" spans="2:65" s="14" customFormat="1">
      <c r="B1593" s="196"/>
      <c r="D1593" s="177" t="s">
        <v>192</v>
      </c>
      <c r="E1593" s="197" t="s">
        <v>22</v>
      </c>
      <c r="F1593" s="198" t="s">
        <v>198</v>
      </c>
      <c r="H1593" s="199">
        <v>16.010000000000002</v>
      </c>
      <c r="I1593" s="200"/>
      <c r="L1593" s="196"/>
      <c r="M1593" s="201"/>
      <c r="T1593" s="202"/>
      <c r="AT1593" s="197" t="s">
        <v>192</v>
      </c>
      <c r="AU1593" s="197" t="s">
        <v>90</v>
      </c>
      <c r="AV1593" s="14" t="s">
        <v>104</v>
      </c>
      <c r="AW1593" s="14" t="s">
        <v>42</v>
      </c>
      <c r="AX1593" s="14" t="s">
        <v>79</v>
      </c>
      <c r="AY1593" s="197" t="s">
        <v>142</v>
      </c>
    </row>
    <row r="1594" spans="2:65" s="15" customFormat="1">
      <c r="B1594" s="203"/>
      <c r="D1594" s="177" t="s">
        <v>192</v>
      </c>
      <c r="E1594" s="204" t="s">
        <v>22</v>
      </c>
      <c r="F1594" s="205" t="s">
        <v>202</v>
      </c>
      <c r="H1594" s="206">
        <v>391.71</v>
      </c>
      <c r="I1594" s="207"/>
      <c r="L1594" s="203"/>
      <c r="M1594" s="208"/>
      <c r="T1594" s="209"/>
      <c r="AT1594" s="204" t="s">
        <v>192</v>
      </c>
      <c r="AU1594" s="204" t="s">
        <v>90</v>
      </c>
      <c r="AV1594" s="15" t="s">
        <v>188</v>
      </c>
      <c r="AW1594" s="15" t="s">
        <v>42</v>
      </c>
      <c r="AX1594" s="15" t="s">
        <v>24</v>
      </c>
      <c r="AY1594" s="204" t="s">
        <v>142</v>
      </c>
    </row>
    <row r="1595" spans="2:65" s="1" customFormat="1" ht="25.5" customHeight="1">
      <c r="B1595" s="40"/>
      <c r="C1595" s="165" t="s">
        <v>1239</v>
      </c>
      <c r="D1595" s="165" t="s">
        <v>145</v>
      </c>
      <c r="E1595" s="166" t="s">
        <v>1240</v>
      </c>
      <c r="F1595" s="167" t="s">
        <v>1241</v>
      </c>
      <c r="G1595" s="168" t="s">
        <v>229</v>
      </c>
      <c r="H1595" s="169">
        <v>280.08999999999997</v>
      </c>
      <c r="I1595" s="170">
        <v>25</v>
      </c>
      <c r="J1595" s="171">
        <f>ROUND(I1595*H1595,2)</f>
        <v>7002.25</v>
      </c>
      <c r="K1595" s="167" t="s">
        <v>149</v>
      </c>
      <c r="L1595" s="40"/>
      <c r="M1595" s="172" t="s">
        <v>22</v>
      </c>
      <c r="N1595" s="173" t="s">
        <v>51</v>
      </c>
      <c r="P1595" s="174">
        <f>O1595*H1595</f>
        <v>0</v>
      </c>
      <c r="Q1595" s="174">
        <v>1E-4</v>
      </c>
      <c r="R1595" s="174">
        <f>Q1595*H1595</f>
        <v>2.8008999999999999E-2</v>
      </c>
      <c r="S1595" s="174">
        <v>0</v>
      </c>
      <c r="T1595" s="175">
        <f>S1595*H1595</f>
        <v>0</v>
      </c>
      <c r="AR1595" s="24" t="s">
        <v>333</v>
      </c>
      <c r="AT1595" s="24" t="s">
        <v>145</v>
      </c>
      <c r="AU1595" s="24" t="s">
        <v>90</v>
      </c>
      <c r="AY1595" s="24" t="s">
        <v>142</v>
      </c>
      <c r="BE1595" s="176">
        <f>IF(N1595="základní",J1595,0)</f>
        <v>0</v>
      </c>
      <c r="BF1595" s="176">
        <f>IF(N1595="snížená",J1595,0)</f>
        <v>7002.25</v>
      </c>
      <c r="BG1595" s="176">
        <f>IF(N1595="zákl. přenesená",J1595,0)</f>
        <v>0</v>
      </c>
      <c r="BH1595" s="176">
        <f>IF(N1595="sníž. přenesená",J1595,0)</f>
        <v>0</v>
      </c>
      <c r="BI1595" s="176">
        <f>IF(N1595="nulová",J1595,0)</f>
        <v>0</v>
      </c>
      <c r="BJ1595" s="24" t="s">
        <v>90</v>
      </c>
      <c r="BK1595" s="176">
        <f>ROUND(I1595*H1595,2)</f>
        <v>7002.25</v>
      </c>
      <c r="BL1595" s="24" t="s">
        <v>333</v>
      </c>
      <c r="BM1595" s="24" t="s">
        <v>1242</v>
      </c>
    </row>
    <row r="1596" spans="2:65" s="1" customFormat="1" ht="104.5">
      <c r="B1596" s="40"/>
      <c r="D1596" s="177" t="s">
        <v>190</v>
      </c>
      <c r="F1596" s="178" t="s">
        <v>1186</v>
      </c>
      <c r="I1596" s="106"/>
      <c r="L1596" s="40"/>
      <c r="M1596" s="182"/>
      <c r="T1596" s="65"/>
      <c r="AT1596" s="24" t="s">
        <v>190</v>
      </c>
      <c r="AU1596" s="24" t="s">
        <v>90</v>
      </c>
    </row>
    <row r="1597" spans="2:65" s="13" customFormat="1">
      <c r="B1597" s="189"/>
      <c r="D1597" s="177" t="s">
        <v>192</v>
      </c>
      <c r="E1597" s="190" t="s">
        <v>22</v>
      </c>
      <c r="F1597" s="191" t="s">
        <v>1243</v>
      </c>
      <c r="H1597" s="192">
        <v>280.08999999999997</v>
      </c>
      <c r="I1597" s="193"/>
      <c r="L1597" s="189"/>
      <c r="M1597" s="194"/>
      <c r="T1597" s="195"/>
      <c r="AT1597" s="190" t="s">
        <v>192</v>
      </c>
      <c r="AU1597" s="190" t="s">
        <v>90</v>
      </c>
      <c r="AV1597" s="13" t="s">
        <v>90</v>
      </c>
      <c r="AW1597" s="13" t="s">
        <v>42</v>
      </c>
      <c r="AX1597" s="13" t="s">
        <v>24</v>
      </c>
      <c r="AY1597" s="190" t="s">
        <v>142</v>
      </c>
    </row>
    <row r="1598" spans="2:65" s="1" customFormat="1" ht="25.5" customHeight="1">
      <c r="B1598" s="40"/>
      <c r="C1598" s="165" t="s">
        <v>1244</v>
      </c>
      <c r="D1598" s="165" t="s">
        <v>145</v>
      </c>
      <c r="E1598" s="166" t="s">
        <v>1245</v>
      </c>
      <c r="F1598" s="167" t="s">
        <v>1246</v>
      </c>
      <c r="G1598" s="168" t="s">
        <v>229</v>
      </c>
      <c r="H1598" s="169">
        <v>93.02</v>
      </c>
      <c r="I1598" s="170">
        <v>520</v>
      </c>
      <c r="J1598" s="171">
        <f>ROUND(I1598*H1598,2)</f>
        <v>48370.400000000001</v>
      </c>
      <c r="K1598" s="167" t="s">
        <v>149</v>
      </c>
      <c r="L1598" s="40"/>
      <c r="M1598" s="172" t="s">
        <v>22</v>
      </c>
      <c r="N1598" s="173" t="s">
        <v>51</v>
      </c>
      <c r="P1598" s="174">
        <f>O1598*H1598</f>
        <v>0</v>
      </c>
      <c r="Q1598" s="174">
        <v>3.141E-2</v>
      </c>
      <c r="R1598" s="174">
        <f>Q1598*H1598</f>
        <v>2.9217581999999997</v>
      </c>
      <c r="S1598" s="174">
        <v>0</v>
      </c>
      <c r="T1598" s="175">
        <f>S1598*H1598</f>
        <v>0</v>
      </c>
      <c r="AR1598" s="24" t="s">
        <v>333</v>
      </c>
      <c r="AT1598" s="24" t="s">
        <v>145</v>
      </c>
      <c r="AU1598" s="24" t="s">
        <v>90</v>
      </c>
      <c r="AY1598" s="24" t="s">
        <v>142</v>
      </c>
      <c r="BE1598" s="176">
        <f>IF(N1598="základní",J1598,0)</f>
        <v>0</v>
      </c>
      <c r="BF1598" s="176">
        <f>IF(N1598="snížená",J1598,0)</f>
        <v>48370.400000000001</v>
      </c>
      <c r="BG1598" s="176">
        <f>IF(N1598="zákl. přenesená",J1598,0)</f>
        <v>0</v>
      </c>
      <c r="BH1598" s="176">
        <f>IF(N1598="sníž. přenesená",J1598,0)</f>
        <v>0</v>
      </c>
      <c r="BI1598" s="176">
        <f>IF(N1598="nulová",J1598,0)</f>
        <v>0</v>
      </c>
      <c r="BJ1598" s="24" t="s">
        <v>90</v>
      </c>
      <c r="BK1598" s="176">
        <f>ROUND(I1598*H1598,2)</f>
        <v>48370.400000000001</v>
      </c>
      <c r="BL1598" s="24" t="s">
        <v>333</v>
      </c>
      <c r="BM1598" s="24" t="s">
        <v>1247</v>
      </c>
    </row>
    <row r="1599" spans="2:65" s="1" customFormat="1" ht="57">
      <c r="B1599" s="40"/>
      <c r="D1599" s="177" t="s">
        <v>190</v>
      </c>
      <c r="F1599" s="178" t="s">
        <v>1248</v>
      </c>
      <c r="I1599" s="106"/>
      <c r="L1599" s="40"/>
      <c r="M1599" s="182"/>
      <c r="T1599" s="65"/>
      <c r="AT1599" s="24" t="s">
        <v>190</v>
      </c>
      <c r="AU1599" s="24" t="s">
        <v>90</v>
      </c>
    </row>
    <row r="1600" spans="2:65" s="12" customFormat="1">
      <c r="B1600" s="183"/>
      <c r="D1600" s="177" t="s">
        <v>192</v>
      </c>
      <c r="E1600" s="184" t="s">
        <v>22</v>
      </c>
      <c r="F1600" s="185" t="s">
        <v>193</v>
      </c>
      <c r="H1600" s="184" t="s">
        <v>22</v>
      </c>
      <c r="I1600" s="186"/>
      <c r="L1600" s="183"/>
      <c r="M1600" s="187"/>
      <c r="T1600" s="188"/>
      <c r="AT1600" s="184" t="s">
        <v>192</v>
      </c>
      <c r="AU1600" s="184" t="s">
        <v>90</v>
      </c>
      <c r="AV1600" s="12" t="s">
        <v>24</v>
      </c>
      <c r="AW1600" s="12" t="s">
        <v>42</v>
      </c>
      <c r="AX1600" s="12" t="s">
        <v>79</v>
      </c>
      <c r="AY1600" s="184" t="s">
        <v>142</v>
      </c>
    </row>
    <row r="1601" spans="2:65" s="12" customFormat="1">
      <c r="B1601" s="183"/>
      <c r="D1601" s="177" t="s">
        <v>192</v>
      </c>
      <c r="E1601" s="184" t="s">
        <v>22</v>
      </c>
      <c r="F1601" s="185" t="s">
        <v>723</v>
      </c>
      <c r="H1601" s="184" t="s">
        <v>22</v>
      </c>
      <c r="I1601" s="186"/>
      <c r="L1601" s="183"/>
      <c r="M1601" s="187"/>
      <c r="T1601" s="188"/>
      <c r="AT1601" s="184" t="s">
        <v>192</v>
      </c>
      <c r="AU1601" s="184" t="s">
        <v>90</v>
      </c>
      <c r="AV1601" s="12" t="s">
        <v>24</v>
      </c>
      <c r="AW1601" s="12" t="s">
        <v>42</v>
      </c>
      <c r="AX1601" s="12" t="s">
        <v>79</v>
      </c>
      <c r="AY1601" s="184" t="s">
        <v>142</v>
      </c>
    </row>
    <row r="1602" spans="2:65" s="13" customFormat="1">
      <c r="B1602" s="189"/>
      <c r="D1602" s="177" t="s">
        <v>192</v>
      </c>
      <c r="E1602" s="190" t="s">
        <v>22</v>
      </c>
      <c r="F1602" s="191" t="s">
        <v>635</v>
      </c>
      <c r="H1602" s="192">
        <v>16.39</v>
      </c>
      <c r="I1602" s="193"/>
      <c r="L1602" s="189"/>
      <c r="M1602" s="194"/>
      <c r="T1602" s="195"/>
      <c r="AT1602" s="190" t="s">
        <v>192</v>
      </c>
      <c r="AU1602" s="190" t="s">
        <v>90</v>
      </c>
      <c r="AV1602" s="13" t="s">
        <v>90</v>
      </c>
      <c r="AW1602" s="13" t="s">
        <v>42</v>
      </c>
      <c r="AX1602" s="13" t="s">
        <v>79</v>
      </c>
      <c r="AY1602" s="190" t="s">
        <v>142</v>
      </c>
    </row>
    <row r="1603" spans="2:65" s="13" customFormat="1">
      <c r="B1603" s="189"/>
      <c r="D1603" s="177" t="s">
        <v>192</v>
      </c>
      <c r="E1603" s="190" t="s">
        <v>22</v>
      </c>
      <c r="F1603" s="191" t="s">
        <v>636</v>
      </c>
      <c r="H1603" s="192">
        <v>13.61</v>
      </c>
      <c r="I1603" s="193"/>
      <c r="L1603" s="189"/>
      <c r="M1603" s="194"/>
      <c r="T1603" s="195"/>
      <c r="AT1603" s="190" t="s">
        <v>192</v>
      </c>
      <c r="AU1603" s="190" t="s">
        <v>90</v>
      </c>
      <c r="AV1603" s="13" t="s">
        <v>90</v>
      </c>
      <c r="AW1603" s="13" t="s">
        <v>42</v>
      </c>
      <c r="AX1603" s="13" t="s">
        <v>79</v>
      </c>
      <c r="AY1603" s="190" t="s">
        <v>142</v>
      </c>
    </row>
    <row r="1604" spans="2:65" s="13" customFormat="1">
      <c r="B1604" s="189"/>
      <c r="D1604" s="177" t="s">
        <v>192</v>
      </c>
      <c r="E1604" s="190" t="s">
        <v>22</v>
      </c>
      <c r="F1604" s="191" t="s">
        <v>637</v>
      </c>
      <c r="H1604" s="192">
        <v>16.37</v>
      </c>
      <c r="I1604" s="193"/>
      <c r="L1604" s="189"/>
      <c r="M1604" s="194"/>
      <c r="T1604" s="195"/>
      <c r="AT1604" s="190" t="s">
        <v>192</v>
      </c>
      <c r="AU1604" s="190" t="s">
        <v>90</v>
      </c>
      <c r="AV1604" s="13" t="s">
        <v>90</v>
      </c>
      <c r="AW1604" s="13" t="s">
        <v>42</v>
      </c>
      <c r="AX1604" s="13" t="s">
        <v>79</v>
      </c>
      <c r="AY1604" s="190" t="s">
        <v>142</v>
      </c>
    </row>
    <row r="1605" spans="2:65" s="13" customFormat="1">
      <c r="B1605" s="189"/>
      <c r="D1605" s="177" t="s">
        <v>192</v>
      </c>
      <c r="E1605" s="190" t="s">
        <v>22</v>
      </c>
      <c r="F1605" s="191" t="s">
        <v>646</v>
      </c>
      <c r="H1605" s="192">
        <v>16.5</v>
      </c>
      <c r="I1605" s="193"/>
      <c r="L1605" s="189"/>
      <c r="M1605" s="194"/>
      <c r="T1605" s="195"/>
      <c r="AT1605" s="190" t="s">
        <v>192</v>
      </c>
      <c r="AU1605" s="190" t="s">
        <v>90</v>
      </c>
      <c r="AV1605" s="13" t="s">
        <v>90</v>
      </c>
      <c r="AW1605" s="13" t="s">
        <v>42</v>
      </c>
      <c r="AX1605" s="13" t="s">
        <v>79</v>
      </c>
      <c r="AY1605" s="190" t="s">
        <v>142</v>
      </c>
    </row>
    <row r="1606" spans="2:65" s="13" customFormat="1">
      <c r="B1606" s="189"/>
      <c r="D1606" s="177" t="s">
        <v>192</v>
      </c>
      <c r="E1606" s="190" t="s">
        <v>22</v>
      </c>
      <c r="F1606" s="191" t="s">
        <v>647</v>
      </c>
      <c r="H1606" s="192">
        <v>13.72</v>
      </c>
      <c r="I1606" s="193"/>
      <c r="L1606" s="189"/>
      <c r="M1606" s="194"/>
      <c r="T1606" s="195"/>
      <c r="AT1606" s="190" t="s">
        <v>192</v>
      </c>
      <c r="AU1606" s="190" t="s">
        <v>90</v>
      </c>
      <c r="AV1606" s="13" t="s">
        <v>90</v>
      </c>
      <c r="AW1606" s="13" t="s">
        <v>42</v>
      </c>
      <c r="AX1606" s="13" t="s">
        <v>79</v>
      </c>
      <c r="AY1606" s="190" t="s">
        <v>142</v>
      </c>
    </row>
    <row r="1607" spans="2:65" s="13" customFormat="1">
      <c r="B1607" s="189"/>
      <c r="D1607" s="177" t="s">
        <v>192</v>
      </c>
      <c r="E1607" s="190" t="s">
        <v>22</v>
      </c>
      <c r="F1607" s="191" t="s">
        <v>648</v>
      </c>
      <c r="H1607" s="192">
        <v>16.43</v>
      </c>
      <c r="I1607" s="193"/>
      <c r="L1607" s="189"/>
      <c r="M1607" s="194"/>
      <c r="T1607" s="195"/>
      <c r="AT1607" s="190" t="s">
        <v>192</v>
      </c>
      <c r="AU1607" s="190" t="s">
        <v>90</v>
      </c>
      <c r="AV1607" s="13" t="s">
        <v>90</v>
      </c>
      <c r="AW1607" s="13" t="s">
        <v>42</v>
      </c>
      <c r="AX1607" s="13" t="s">
        <v>79</v>
      </c>
      <c r="AY1607" s="190" t="s">
        <v>142</v>
      </c>
    </row>
    <row r="1608" spans="2:65" s="14" customFormat="1">
      <c r="B1608" s="196"/>
      <c r="D1608" s="177" t="s">
        <v>192</v>
      </c>
      <c r="E1608" s="197" t="s">
        <v>22</v>
      </c>
      <c r="F1608" s="198" t="s">
        <v>198</v>
      </c>
      <c r="H1608" s="199">
        <v>93.02</v>
      </c>
      <c r="I1608" s="200"/>
      <c r="L1608" s="196"/>
      <c r="M1608" s="201"/>
      <c r="T1608" s="202"/>
      <c r="AT1608" s="197" t="s">
        <v>192</v>
      </c>
      <c r="AU1608" s="197" t="s">
        <v>90</v>
      </c>
      <c r="AV1608" s="14" t="s">
        <v>104</v>
      </c>
      <c r="AW1608" s="14" t="s">
        <v>42</v>
      </c>
      <c r="AX1608" s="14" t="s">
        <v>79</v>
      </c>
      <c r="AY1608" s="197" t="s">
        <v>142</v>
      </c>
    </row>
    <row r="1609" spans="2:65" s="15" customFormat="1">
      <c r="B1609" s="203"/>
      <c r="D1609" s="177" t="s">
        <v>192</v>
      </c>
      <c r="E1609" s="204" t="s">
        <v>22</v>
      </c>
      <c r="F1609" s="205" t="s">
        <v>202</v>
      </c>
      <c r="H1609" s="206">
        <v>93.02</v>
      </c>
      <c r="I1609" s="207"/>
      <c r="L1609" s="203"/>
      <c r="M1609" s="208"/>
      <c r="T1609" s="209"/>
      <c r="AT1609" s="204" t="s">
        <v>192</v>
      </c>
      <c r="AU1609" s="204" t="s">
        <v>90</v>
      </c>
      <c r="AV1609" s="15" t="s">
        <v>188</v>
      </c>
      <c r="AW1609" s="15" t="s">
        <v>42</v>
      </c>
      <c r="AX1609" s="15" t="s">
        <v>24</v>
      </c>
      <c r="AY1609" s="204" t="s">
        <v>142</v>
      </c>
    </row>
    <row r="1610" spans="2:65" s="1" customFormat="1" ht="38.25" customHeight="1">
      <c r="B1610" s="40"/>
      <c r="C1610" s="165" t="s">
        <v>1249</v>
      </c>
      <c r="D1610" s="165" t="s">
        <v>145</v>
      </c>
      <c r="E1610" s="166" t="s">
        <v>1250</v>
      </c>
      <c r="F1610" s="167" t="s">
        <v>1251</v>
      </c>
      <c r="G1610" s="168" t="s">
        <v>1005</v>
      </c>
      <c r="H1610" s="220">
        <v>3069</v>
      </c>
      <c r="I1610" s="170">
        <v>3</v>
      </c>
      <c r="J1610" s="171">
        <f>ROUND(I1610*H1610,2)</f>
        <v>9207</v>
      </c>
      <c r="K1610" s="167" t="s">
        <v>149</v>
      </c>
      <c r="L1610" s="40"/>
      <c r="M1610" s="172" t="s">
        <v>22</v>
      </c>
      <c r="N1610" s="173" t="s">
        <v>51</v>
      </c>
      <c r="P1610" s="174">
        <f>O1610*H1610</f>
        <v>0</v>
      </c>
      <c r="Q1610" s="174">
        <v>0</v>
      </c>
      <c r="R1610" s="174">
        <f>Q1610*H1610</f>
        <v>0</v>
      </c>
      <c r="S1610" s="174">
        <v>0</v>
      </c>
      <c r="T1610" s="175">
        <f>S1610*H1610</f>
        <v>0</v>
      </c>
      <c r="AR1610" s="24" t="s">
        <v>333</v>
      </c>
      <c r="AT1610" s="24" t="s">
        <v>145</v>
      </c>
      <c r="AU1610" s="24" t="s">
        <v>90</v>
      </c>
      <c r="AY1610" s="24" t="s">
        <v>142</v>
      </c>
      <c r="BE1610" s="176">
        <f>IF(N1610="základní",J1610,0)</f>
        <v>0</v>
      </c>
      <c r="BF1610" s="176">
        <f>IF(N1610="snížená",J1610,0)</f>
        <v>9207</v>
      </c>
      <c r="BG1610" s="176">
        <f>IF(N1610="zákl. přenesená",J1610,0)</f>
        <v>0</v>
      </c>
      <c r="BH1610" s="176">
        <f>IF(N1610="sníž. přenesená",J1610,0)</f>
        <v>0</v>
      </c>
      <c r="BI1610" s="176">
        <f>IF(N1610="nulová",J1610,0)</f>
        <v>0</v>
      </c>
      <c r="BJ1610" s="24" t="s">
        <v>90</v>
      </c>
      <c r="BK1610" s="176">
        <f>ROUND(I1610*H1610,2)</f>
        <v>9207</v>
      </c>
      <c r="BL1610" s="24" t="s">
        <v>333</v>
      </c>
      <c r="BM1610" s="24" t="s">
        <v>1252</v>
      </c>
    </row>
    <row r="1611" spans="2:65" s="1" customFormat="1" ht="95">
      <c r="B1611" s="40"/>
      <c r="D1611" s="177" t="s">
        <v>190</v>
      </c>
      <c r="F1611" s="178" t="s">
        <v>1253</v>
      </c>
      <c r="I1611" s="106"/>
      <c r="L1611" s="40"/>
      <c r="M1611" s="182"/>
      <c r="T1611" s="65"/>
      <c r="AT1611" s="24" t="s">
        <v>190</v>
      </c>
      <c r="AU1611" s="24" t="s">
        <v>90</v>
      </c>
    </row>
    <row r="1612" spans="2:65" s="11" customFormat="1" ht="29.9" customHeight="1">
      <c r="B1612" s="153"/>
      <c r="D1612" s="154" t="s">
        <v>78</v>
      </c>
      <c r="E1612" s="163" t="s">
        <v>1254</v>
      </c>
      <c r="F1612" s="163" t="s">
        <v>1255</v>
      </c>
      <c r="I1612" s="156"/>
      <c r="J1612" s="164">
        <f>BK1612</f>
        <v>10950</v>
      </c>
      <c r="L1612" s="153"/>
      <c r="M1612" s="158"/>
      <c r="P1612" s="159">
        <f>SUM(P1613:P1644)</f>
        <v>0</v>
      </c>
      <c r="R1612" s="159">
        <f>SUM(R1613:R1644)</f>
        <v>9.0600000000000003E-3</v>
      </c>
      <c r="T1612" s="160">
        <f>SUM(T1613:T1644)</f>
        <v>0.28682600000000003</v>
      </c>
      <c r="AR1612" s="154" t="s">
        <v>90</v>
      </c>
      <c r="AT1612" s="161" t="s">
        <v>78</v>
      </c>
      <c r="AU1612" s="161" t="s">
        <v>24</v>
      </c>
      <c r="AY1612" s="154" t="s">
        <v>142</v>
      </c>
      <c r="BK1612" s="162">
        <f>SUM(BK1613:BK1644)</f>
        <v>10950</v>
      </c>
    </row>
    <row r="1613" spans="2:65" s="1" customFormat="1" ht="16.5" customHeight="1">
      <c r="B1613" s="40"/>
      <c r="C1613" s="165" t="s">
        <v>1256</v>
      </c>
      <c r="D1613" s="165" t="s">
        <v>145</v>
      </c>
      <c r="E1613" s="166" t="s">
        <v>1257</v>
      </c>
      <c r="F1613" s="167" t="s">
        <v>1258</v>
      </c>
      <c r="G1613" s="168" t="s">
        <v>187</v>
      </c>
      <c r="H1613" s="169">
        <v>1</v>
      </c>
      <c r="I1613" s="170">
        <v>2800</v>
      </c>
      <c r="J1613" s="171">
        <f>ROUND(I1613*H1613,2)</f>
        <v>2800</v>
      </c>
      <c r="K1613" s="167" t="s">
        <v>22</v>
      </c>
      <c r="L1613" s="40"/>
      <c r="M1613" s="172" t="s">
        <v>22</v>
      </c>
      <c r="N1613" s="173" t="s">
        <v>51</v>
      </c>
      <c r="P1613" s="174">
        <f>O1613*H1613</f>
        <v>0</v>
      </c>
      <c r="Q1613" s="174">
        <v>9.0600000000000003E-3</v>
      </c>
      <c r="R1613" s="174">
        <f>Q1613*H1613</f>
        <v>9.0600000000000003E-3</v>
      </c>
      <c r="S1613" s="174">
        <v>0</v>
      </c>
      <c r="T1613" s="175">
        <f>S1613*H1613</f>
        <v>0</v>
      </c>
      <c r="AR1613" s="24" t="s">
        <v>333</v>
      </c>
      <c r="AT1613" s="24" t="s">
        <v>145</v>
      </c>
      <c r="AU1613" s="24" t="s">
        <v>90</v>
      </c>
      <c r="AY1613" s="24" t="s">
        <v>142</v>
      </c>
      <c r="BE1613" s="176">
        <f>IF(N1613="základní",J1613,0)</f>
        <v>0</v>
      </c>
      <c r="BF1613" s="176">
        <f>IF(N1613="snížená",J1613,0)</f>
        <v>2800</v>
      </c>
      <c r="BG1613" s="176">
        <f>IF(N1613="zákl. přenesená",J1613,0)</f>
        <v>0</v>
      </c>
      <c r="BH1613" s="176">
        <f>IF(N1613="sníž. přenesená",J1613,0)</f>
        <v>0</v>
      </c>
      <c r="BI1613" s="176">
        <f>IF(N1613="nulová",J1613,0)</f>
        <v>0</v>
      </c>
      <c r="BJ1613" s="24" t="s">
        <v>90</v>
      </c>
      <c r="BK1613" s="176">
        <f>ROUND(I1613*H1613,2)</f>
        <v>2800</v>
      </c>
      <c r="BL1613" s="24" t="s">
        <v>333</v>
      </c>
      <c r="BM1613" s="24" t="s">
        <v>1259</v>
      </c>
    </row>
    <row r="1614" spans="2:65" s="1" customFormat="1" ht="38">
      <c r="B1614" s="40"/>
      <c r="D1614" s="177" t="s">
        <v>190</v>
      </c>
      <c r="F1614" s="178" t="s">
        <v>1260</v>
      </c>
      <c r="I1614" s="106"/>
      <c r="L1614" s="40"/>
      <c r="M1614" s="182"/>
      <c r="T1614" s="65"/>
      <c r="AT1614" s="24" t="s">
        <v>190</v>
      </c>
      <c r="AU1614" s="24" t="s">
        <v>90</v>
      </c>
    </row>
    <row r="1615" spans="2:65" s="1" customFormat="1" ht="38">
      <c r="B1615" s="40"/>
      <c r="D1615" s="177" t="s">
        <v>152</v>
      </c>
      <c r="F1615" s="178" t="s">
        <v>1261</v>
      </c>
      <c r="I1615" s="106"/>
      <c r="L1615" s="40"/>
      <c r="M1615" s="182"/>
      <c r="T1615" s="65"/>
      <c r="AT1615" s="24" t="s">
        <v>152</v>
      </c>
      <c r="AU1615" s="24" t="s">
        <v>90</v>
      </c>
    </row>
    <row r="1616" spans="2:65" s="12" customFormat="1">
      <c r="B1616" s="183"/>
      <c r="D1616" s="177" t="s">
        <v>192</v>
      </c>
      <c r="E1616" s="184" t="s">
        <v>22</v>
      </c>
      <c r="F1616" s="185" t="s">
        <v>691</v>
      </c>
      <c r="H1616" s="184" t="s">
        <v>22</v>
      </c>
      <c r="I1616" s="186"/>
      <c r="L1616" s="183"/>
      <c r="M1616" s="187"/>
      <c r="T1616" s="188"/>
      <c r="AT1616" s="184" t="s">
        <v>192</v>
      </c>
      <c r="AU1616" s="184" t="s">
        <v>90</v>
      </c>
      <c r="AV1616" s="12" t="s">
        <v>24</v>
      </c>
      <c r="AW1616" s="12" t="s">
        <v>42</v>
      </c>
      <c r="AX1616" s="12" t="s">
        <v>79</v>
      </c>
      <c r="AY1616" s="184" t="s">
        <v>142</v>
      </c>
    </row>
    <row r="1617" spans="2:65" s="13" customFormat="1">
      <c r="B1617" s="189"/>
      <c r="D1617" s="177" t="s">
        <v>192</v>
      </c>
      <c r="E1617" s="190" t="s">
        <v>22</v>
      </c>
      <c r="F1617" s="191" t="s">
        <v>1262</v>
      </c>
      <c r="H1617" s="192">
        <v>1</v>
      </c>
      <c r="I1617" s="193"/>
      <c r="L1617" s="189"/>
      <c r="M1617" s="194"/>
      <c r="T1617" s="195"/>
      <c r="AT1617" s="190" t="s">
        <v>192</v>
      </c>
      <c r="AU1617" s="190" t="s">
        <v>90</v>
      </c>
      <c r="AV1617" s="13" t="s">
        <v>90</v>
      </c>
      <c r="AW1617" s="13" t="s">
        <v>42</v>
      </c>
      <c r="AX1617" s="13" t="s">
        <v>79</v>
      </c>
      <c r="AY1617" s="190" t="s">
        <v>142</v>
      </c>
    </row>
    <row r="1618" spans="2:65" s="14" customFormat="1">
      <c r="B1618" s="196"/>
      <c r="D1618" s="177" t="s">
        <v>192</v>
      </c>
      <c r="E1618" s="197" t="s">
        <v>22</v>
      </c>
      <c r="F1618" s="198" t="s">
        <v>198</v>
      </c>
      <c r="H1618" s="199">
        <v>1</v>
      </c>
      <c r="I1618" s="200"/>
      <c r="L1618" s="196"/>
      <c r="M1618" s="201"/>
      <c r="T1618" s="202"/>
      <c r="AT1618" s="197" t="s">
        <v>192</v>
      </c>
      <c r="AU1618" s="197" t="s">
        <v>90</v>
      </c>
      <c r="AV1618" s="14" t="s">
        <v>104</v>
      </c>
      <c r="AW1618" s="14" t="s">
        <v>42</v>
      </c>
      <c r="AX1618" s="14" t="s">
        <v>79</v>
      </c>
      <c r="AY1618" s="197" t="s">
        <v>142</v>
      </c>
    </row>
    <row r="1619" spans="2:65" s="15" customFormat="1">
      <c r="B1619" s="203"/>
      <c r="D1619" s="177" t="s">
        <v>192</v>
      </c>
      <c r="E1619" s="204" t="s">
        <v>22</v>
      </c>
      <c r="F1619" s="205" t="s">
        <v>202</v>
      </c>
      <c r="H1619" s="206">
        <v>1</v>
      </c>
      <c r="I1619" s="207"/>
      <c r="L1619" s="203"/>
      <c r="M1619" s="208"/>
      <c r="T1619" s="209"/>
      <c r="AT1619" s="204" t="s">
        <v>192</v>
      </c>
      <c r="AU1619" s="204" t="s">
        <v>90</v>
      </c>
      <c r="AV1619" s="15" t="s">
        <v>188</v>
      </c>
      <c r="AW1619" s="15" t="s">
        <v>42</v>
      </c>
      <c r="AX1619" s="15" t="s">
        <v>24</v>
      </c>
      <c r="AY1619" s="204" t="s">
        <v>142</v>
      </c>
    </row>
    <row r="1620" spans="2:65" s="1" customFormat="1" ht="25.5" customHeight="1">
      <c r="B1620" s="40"/>
      <c r="C1620" s="165" t="s">
        <v>1263</v>
      </c>
      <c r="D1620" s="165" t="s">
        <v>145</v>
      </c>
      <c r="E1620" s="166" t="s">
        <v>1264</v>
      </c>
      <c r="F1620" s="167" t="s">
        <v>1265</v>
      </c>
      <c r="G1620" s="168" t="s">
        <v>478</v>
      </c>
      <c r="H1620" s="169">
        <v>1.6</v>
      </c>
      <c r="I1620" s="170">
        <v>70</v>
      </c>
      <c r="J1620" s="171">
        <f>ROUND(I1620*H1620,2)</f>
        <v>112</v>
      </c>
      <c r="K1620" s="167" t="s">
        <v>149</v>
      </c>
      <c r="L1620" s="40"/>
      <c r="M1620" s="172" t="s">
        <v>22</v>
      </c>
      <c r="N1620" s="173" t="s">
        <v>51</v>
      </c>
      <c r="P1620" s="174">
        <f>O1620*H1620</f>
        <v>0</v>
      </c>
      <c r="Q1620" s="174">
        <v>0</v>
      </c>
      <c r="R1620" s="174">
        <f>Q1620*H1620</f>
        <v>0</v>
      </c>
      <c r="S1620" s="174">
        <v>1.7700000000000001E-3</v>
      </c>
      <c r="T1620" s="175">
        <f>S1620*H1620</f>
        <v>2.8320000000000003E-3</v>
      </c>
      <c r="AR1620" s="24" t="s">
        <v>333</v>
      </c>
      <c r="AT1620" s="24" t="s">
        <v>145</v>
      </c>
      <c r="AU1620" s="24" t="s">
        <v>90</v>
      </c>
      <c r="AY1620" s="24" t="s">
        <v>142</v>
      </c>
      <c r="BE1620" s="176">
        <f>IF(N1620="základní",J1620,0)</f>
        <v>0</v>
      </c>
      <c r="BF1620" s="176">
        <f>IF(N1620="snížená",J1620,0)</f>
        <v>112</v>
      </c>
      <c r="BG1620" s="176">
        <f>IF(N1620="zákl. přenesená",J1620,0)</f>
        <v>0</v>
      </c>
      <c r="BH1620" s="176">
        <f>IF(N1620="sníž. přenesená",J1620,0)</f>
        <v>0</v>
      </c>
      <c r="BI1620" s="176">
        <f>IF(N1620="nulová",J1620,0)</f>
        <v>0</v>
      </c>
      <c r="BJ1620" s="24" t="s">
        <v>90</v>
      </c>
      <c r="BK1620" s="176">
        <f>ROUND(I1620*H1620,2)</f>
        <v>112</v>
      </c>
      <c r="BL1620" s="24" t="s">
        <v>333</v>
      </c>
      <c r="BM1620" s="24" t="s">
        <v>1266</v>
      </c>
    </row>
    <row r="1621" spans="2:65" s="1" customFormat="1" ht="25.5" customHeight="1">
      <c r="B1621" s="40"/>
      <c r="C1621" s="165" t="s">
        <v>1267</v>
      </c>
      <c r="D1621" s="165" t="s">
        <v>145</v>
      </c>
      <c r="E1621" s="166" t="s">
        <v>1268</v>
      </c>
      <c r="F1621" s="167" t="s">
        <v>1269</v>
      </c>
      <c r="G1621" s="168" t="s">
        <v>478</v>
      </c>
      <c r="H1621" s="169">
        <v>20.2</v>
      </c>
      <c r="I1621" s="170">
        <v>50</v>
      </c>
      <c r="J1621" s="171">
        <f>ROUND(I1621*H1621,2)</f>
        <v>1010</v>
      </c>
      <c r="K1621" s="167" t="s">
        <v>149</v>
      </c>
      <c r="L1621" s="40"/>
      <c r="M1621" s="172" t="s">
        <v>22</v>
      </c>
      <c r="N1621" s="173" t="s">
        <v>51</v>
      </c>
      <c r="P1621" s="174">
        <f>O1621*H1621</f>
        <v>0</v>
      </c>
      <c r="Q1621" s="174">
        <v>0</v>
      </c>
      <c r="R1621" s="174">
        <f>Q1621*H1621</f>
        <v>0</v>
      </c>
      <c r="S1621" s="174">
        <v>1.7700000000000001E-3</v>
      </c>
      <c r="T1621" s="175">
        <f>S1621*H1621</f>
        <v>3.5754000000000001E-2</v>
      </c>
      <c r="AR1621" s="24" t="s">
        <v>333</v>
      </c>
      <c r="AT1621" s="24" t="s">
        <v>145</v>
      </c>
      <c r="AU1621" s="24" t="s">
        <v>90</v>
      </c>
      <c r="AY1621" s="24" t="s">
        <v>142</v>
      </c>
      <c r="BE1621" s="176">
        <f>IF(N1621="základní",J1621,0)</f>
        <v>0</v>
      </c>
      <c r="BF1621" s="176">
        <f>IF(N1621="snížená",J1621,0)</f>
        <v>1010</v>
      </c>
      <c r="BG1621" s="176">
        <f>IF(N1621="zákl. přenesená",J1621,0)</f>
        <v>0</v>
      </c>
      <c r="BH1621" s="176">
        <f>IF(N1621="sníž. přenesená",J1621,0)</f>
        <v>0</v>
      </c>
      <c r="BI1621" s="176">
        <f>IF(N1621="nulová",J1621,0)</f>
        <v>0</v>
      </c>
      <c r="BJ1621" s="24" t="s">
        <v>90</v>
      </c>
      <c r="BK1621" s="176">
        <f>ROUND(I1621*H1621,2)</f>
        <v>1010</v>
      </c>
      <c r="BL1621" s="24" t="s">
        <v>333</v>
      </c>
      <c r="BM1621" s="24" t="s">
        <v>1270</v>
      </c>
    </row>
    <row r="1622" spans="2:65" s="12" customFormat="1">
      <c r="B1622" s="183"/>
      <c r="D1622" s="177" t="s">
        <v>192</v>
      </c>
      <c r="E1622" s="184" t="s">
        <v>22</v>
      </c>
      <c r="F1622" s="185" t="s">
        <v>193</v>
      </c>
      <c r="H1622" s="184" t="s">
        <v>22</v>
      </c>
      <c r="I1622" s="186"/>
      <c r="L1622" s="183"/>
      <c r="M1622" s="187"/>
      <c r="T1622" s="188"/>
      <c r="AT1622" s="184" t="s">
        <v>192</v>
      </c>
      <c r="AU1622" s="184" t="s">
        <v>90</v>
      </c>
      <c r="AV1622" s="12" t="s">
        <v>24</v>
      </c>
      <c r="AW1622" s="12" t="s">
        <v>42</v>
      </c>
      <c r="AX1622" s="12" t="s">
        <v>79</v>
      </c>
      <c r="AY1622" s="184" t="s">
        <v>142</v>
      </c>
    </row>
    <row r="1623" spans="2:65" s="13" customFormat="1">
      <c r="B1623" s="189"/>
      <c r="D1623" s="177" t="s">
        <v>192</v>
      </c>
      <c r="E1623" s="190" t="s">
        <v>22</v>
      </c>
      <c r="F1623" s="191" t="s">
        <v>1271</v>
      </c>
      <c r="H1623" s="192">
        <v>20.2</v>
      </c>
      <c r="I1623" s="193"/>
      <c r="L1623" s="189"/>
      <c r="M1623" s="194"/>
      <c r="T1623" s="195"/>
      <c r="AT1623" s="190" t="s">
        <v>192</v>
      </c>
      <c r="AU1623" s="190" t="s">
        <v>90</v>
      </c>
      <c r="AV1623" s="13" t="s">
        <v>90</v>
      </c>
      <c r="AW1623" s="13" t="s">
        <v>42</v>
      </c>
      <c r="AX1623" s="13" t="s">
        <v>79</v>
      </c>
      <c r="AY1623" s="190" t="s">
        <v>142</v>
      </c>
    </row>
    <row r="1624" spans="2:65" s="14" customFormat="1">
      <c r="B1624" s="196"/>
      <c r="D1624" s="177" t="s">
        <v>192</v>
      </c>
      <c r="E1624" s="197" t="s">
        <v>22</v>
      </c>
      <c r="F1624" s="198" t="s">
        <v>198</v>
      </c>
      <c r="H1624" s="199">
        <v>20.2</v>
      </c>
      <c r="I1624" s="200"/>
      <c r="L1624" s="196"/>
      <c r="M1624" s="201"/>
      <c r="T1624" s="202"/>
      <c r="AT1624" s="197" t="s">
        <v>192</v>
      </c>
      <c r="AU1624" s="197" t="s">
        <v>90</v>
      </c>
      <c r="AV1624" s="14" t="s">
        <v>104</v>
      </c>
      <c r="AW1624" s="14" t="s">
        <v>42</v>
      </c>
      <c r="AX1624" s="14" t="s">
        <v>24</v>
      </c>
      <c r="AY1624" s="197" t="s">
        <v>142</v>
      </c>
    </row>
    <row r="1625" spans="2:65" s="1" customFormat="1" ht="16.5" customHeight="1">
      <c r="B1625" s="40"/>
      <c r="C1625" s="165" t="s">
        <v>1272</v>
      </c>
      <c r="D1625" s="165" t="s">
        <v>145</v>
      </c>
      <c r="E1625" s="166" t="s">
        <v>1273</v>
      </c>
      <c r="F1625" s="167" t="s">
        <v>1274</v>
      </c>
      <c r="G1625" s="168" t="s">
        <v>187</v>
      </c>
      <c r="H1625" s="169">
        <v>1</v>
      </c>
      <c r="I1625" s="170">
        <v>500</v>
      </c>
      <c r="J1625" s="171">
        <f>ROUND(I1625*H1625,2)</f>
        <v>500</v>
      </c>
      <c r="K1625" s="167" t="s">
        <v>149</v>
      </c>
      <c r="L1625" s="40"/>
      <c r="M1625" s="172" t="s">
        <v>22</v>
      </c>
      <c r="N1625" s="173" t="s">
        <v>51</v>
      </c>
      <c r="P1625" s="174">
        <f>O1625*H1625</f>
        <v>0</v>
      </c>
      <c r="Q1625" s="174">
        <v>0</v>
      </c>
      <c r="R1625" s="174">
        <f>Q1625*H1625</f>
        <v>0</v>
      </c>
      <c r="S1625" s="174">
        <v>9.0600000000000003E-3</v>
      </c>
      <c r="T1625" s="175">
        <f>S1625*H1625</f>
        <v>9.0600000000000003E-3</v>
      </c>
      <c r="AR1625" s="24" t="s">
        <v>333</v>
      </c>
      <c r="AT1625" s="24" t="s">
        <v>145</v>
      </c>
      <c r="AU1625" s="24" t="s">
        <v>90</v>
      </c>
      <c r="AY1625" s="24" t="s">
        <v>142</v>
      </c>
      <c r="BE1625" s="176">
        <f>IF(N1625="základní",J1625,0)</f>
        <v>0</v>
      </c>
      <c r="BF1625" s="176">
        <f>IF(N1625="snížená",J1625,0)</f>
        <v>500</v>
      </c>
      <c r="BG1625" s="176">
        <f>IF(N1625="zákl. přenesená",J1625,0)</f>
        <v>0</v>
      </c>
      <c r="BH1625" s="176">
        <f>IF(N1625="sníž. přenesená",J1625,0)</f>
        <v>0</v>
      </c>
      <c r="BI1625" s="176">
        <f>IF(N1625="nulová",J1625,0)</f>
        <v>0</v>
      </c>
      <c r="BJ1625" s="24" t="s">
        <v>90</v>
      </c>
      <c r="BK1625" s="176">
        <f>ROUND(I1625*H1625,2)</f>
        <v>500</v>
      </c>
      <c r="BL1625" s="24" t="s">
        <v>333</v>
      </c>
      <c r="BM1625" s="24" t="s">
        <v>1275</v>
      </c>
    </row>
    <row r="1626" spans="2:65" s="12" customFormat="1">
      <c r="B1626" s="183"/>
      <c r="D1626" s="177" t="s">
        <v>192</v>
      </c>
      <c r="E1626" s="184" t="s">
        <v>22</v>
      </c>
      <c r="F1626" s="185" t="s">
        <v>193</v>
      </c>
      <c r="H1626" s="184" t="s">
        <v>22</v>
      </c>
      <c r="I1626" s="186"/>
      <c r="L1626" s="183"/>
      <c r="M1626" s="187"/>
      <c r="T1626" s="188"/>
      <c r="AT1626" s="184" t="s">
        <v>192</v>
      </c>
      <c r="AU1626" s="184" t="s">
        <v>90</v>
      </c>
      <c r="AV1626" s="12" t="s">
        <v>24</v>
      </c>
      <c r="AW1626" s="12" t="s">
        <v>42</v>
      </c>
      <c r="AX1626" s="12" t="s">
        <v>79</v>
      </c>
      <c r="AY1626" s="184" t="s">
        <v>142</v>
      </c>
    </row>
    <row r="1627" spans="2:65" s="13" customFormat="1">
      <c r="B1627" s="189"/>
      <c r="D1627" s="177" t="s">
        <v>192</v>
      </c>
      <c r="E1627" s="190" t="s">
        <v>22</v>
      </c>
      <c r="F1627" s="191" t="s">
        <v>24</v>
      </c>
      <c r="H1627" s="192">
        <v>1</v>
      </c>
      <c r="I1627" s="193"/>
      <c r="L1627" s="189"/>
      <c r="M1627" s="194"/>
      <c r="T1627" s="195"/>
      <c r="AT1627" s="190" t="s">
        <v>192</v>
      </c>
      <c r="AU1627" s="190" t="s">
        <v>90</v>
      </c>
      <c r="AV1627" s="13" t="s">
        <v>90</v>
      </c>
      <c r="AW1627" s="13" t="s">
        <v>42</v>
      </c>
      <c r="AX1627" s="13" t="s">
        <v>79</v>
      </c>
      <c r="AY1627" s="190" t="s">
        <v>142</v>
      </c>
    </row>
    <row r="1628" spans="2:65" s="14" customFormat="1">
      <c r="B1628" s="196"/>
      <c r="D1628" s="177" t="s">
        <v>192</v>
      </c>
      <c r="E1628" s="197" t="s">
        <v>22</v>
      </c>
      <c r="F1628" s="198" t="s">
        <v>198</v>
      </c>
      <c r="H1628" s="199">
        <v>1</v>
      </c>
      <c r="I1628" s="200"/>
      <c r="L1628" s="196"/>
      <c r="M1628" s="201"/>
      <c r="T1628" s="202"/>
      <c r="AT1628" s="197" t="s">
        <v>192</v>
      </c>
      <c r="AU1628" s="197" t="s">
        <v>90</v>
      </c>
      <c r="AV1628" s="14" t="s">
        <v>104</v>
      </c>
      <c r="AW1628" s="14" t="s">
        <v>42</v>
      </c>
      <c r="AX1628" s="14" t="s">
        <v>24</v>
      </c>
      <c r="AY1628" s="197" t="s">
        <v>142</v>
      </c>
    </row>
    <row r="1629" spans="2:65" s="1" customFormat="1" ht="16.5" customHeight="1">
      <c r="B1629" s="40"/>
      <c r="C1629" s="165" t="s">
        <v>1276</v>
      </c>
      <c r="D1629" s="165" t="s">
        <v>145</v>
      </c>
      <c r="E1629" s="166" t="s">
        <v>1277</v>
      </c>
      <c r="F1629" s="167" t="s">
        <v>1278</v>
      </c>
      <c r="G1629" s="168" t="s">
        <v>478</v>
      </c>
      <c r="H1629" s="169">
        <v>38.4</v>
      </c>
      <c r="I1629" s="170">
        <v>30</v>
      </c>
      <c r="J1629" s="171">
        <f>ROUND(I1629*H1629,2)</f>
        <v>1152</v>
      </c>
      <c r="K1629" s="167" t="s">
        <v>149</v>
      </c>
      <c r="L1629" s="40"/>
      <c r="M1629" s="172" t="s">
        <v>22</v>
      </c>
      <c r="N1629" s="173" t="s">
        <v>51</v>
      </c>
      <c r="P1629" s="174">
        <f>O1629*H1629</f>
        <v>0</v>
      </c>
      <c r="Q1629" s="174">
        <v>0</v>
      </c>
      <c r="R1629" s="174">
        <f>Q1629*H1629</f>
        <v>0</v>
      </c>
      <c r="S1629" s="174">
        <v>1.75E-3</v>
      </c>
      <c r="T1629" s="175">
        <f>S1629*H1629</f>
        <v>6.7199999999999996E-2</v>
      </c>
      <c r="AR1629" s="24" t="s">
        <v>333</v>
      </c>
      <c r="AT1629" s="24" t="s">
        <v>145</v>
      </c>
      <c r="AU1629" s="24" t="s">
        <v>90</v>
      </c>
      <c r="AY1629" s="24" t="s">
        <v>142</v>
      </c>
      <c r="BE1629" s="176">
        <f>IF(N1629="základní",J1629,0)</f>
        <v>0</v>
      </c>
      <c r="BF1629" s="176">
        <f>IF(N1629="snížená",J1629,0)</f>
        <v>1152</v>
      </c>
      <c r="BG1629" s="176">
        <f>IF(N1629="zákl. přenesená",J1629,0)</f>
        <v>0</v>
      </c>
      <c r="BH1629" s="176">
        <f>IF(N1629="sníž. přenesená",J1629,0)</f>
        <v>0</v>
      </c>
      <c r="BI1629" s="176">
        <f>IF(N1629="nulová",J1629,0)</f>
        <v>0</v>
      </c>
      <c r="BJ1629" s="24" t="s">
        <v>90</v>
      </c>
      <c r="BK1629" s="176">
        <f>ROUND(I1629*H1629,2)</f>
        <v>1152</v>
      </c>
      <c r="BL1629" s="24" t="s">
        <v>333</v>
      </c>
      <c r="BM1629" s="24" t="s">
        <v>1279</v>
      </c>
    </row>
    <row r="1630" spans="2:65" s="12" customFormat="1">
      <c r="B1630" s="183"/>
      <c r="D1630" s="177" t="s">
        <v>192</v>
      </c>
      <c r="E1630" s="184" t="s">
        <v>22</v>
      </c>
      <c r="F1630" s="185" t="s">
        <v>193</v>
      </c>
      <c r="H1630" s="184" t="s">
        <v>22</v>
      </c>
      <c r="I1630" s="186"/>
      <c r="L1630" s="183"/>
      <c r="M1630" s="187"/>
      <c r="T1630" s="188"/>
      <c r="AT1630" s="184" t="s">
        <v>192</v>
      </c>
      <c r="AU1630" s="184" t="s">
        <v>90</v>
      </c>
      <c r="AV1630" s="12" t="s">
        <v>24</v>
      </c>
      <c r="AW1630" s="12" t="s">
        <v>42</v>
      </c>
      <c r="AX1630" s="12" t="s">
        <v>79</v>
      </c>
      <c r="AY1630" s="184" t="s">
        <v>142</v>
      </c>
    </row>
    <row r="1631" spans="2:65" s="13" customFormat="1">
      <c r="B1631" s="189"/>
      <c r="D1631" s="177" t="s">
        <v>192</v>
      </c>
      <c r="E1631" s="190" t="s">
        <v>22</v>
      </c>
      <c r="F1631" s="191" t="s">
        <v>1280</v>
      </c>
      <c r="H1631" s="192">
        <v>3.5</v>
      </c>
      <c r="I1631" s="193"/>
      <c r="L1631" s="189"/>
      <c r="M1631" s="194"/>
      <c r="T1631" s="195"/>
      <c r="AT1631" s="190" t="s">
        <v>192</v>
      </c>
      <c r="AU1631" s="190" t="s">
        <v>90</v>
      </c>
      <c r="AV1631" s="13" t="s">
        <v>90</v>
      </c>
      <c r="AW1631" s="13" t="s">
        <v>42</v>
      </c>
      <c r="AX1631" s="13" t="s">
        <v>79</v>
      </c>
      <c r="AY1631" s="190" t="s">
        <v>142</v>
      </c>
    </row>
    <row r="1632" spans="2:65" s="13" customFormat="1">
      <c r="B1632" s="189"/>
      <c r="D1632" s="177" t="s">
        <v>192</v>
      </c>
      <c r="E1632" s="190" t="s">
        <v>22</v>
      </c>
      <c r="F1632" s="191" t="s">
        <v>1281</v>
      </c>
      <c r="H1632" s="192">
        <v>22.4</v>
      </c>
      <c r="I1632" s="193"/>
      <c r="L1632" s="189"/>
      <c r="M1632" s="194"/>
      <c r="T1632" s="195"/>
      <c r="AT1632" s="190" t="s">
        <v>192</v>
      </c>
      <c r="AU1632" s="190" t="s">
        <v>90</v>
      </c>
      <c r="AV1632" s="13" t="s">
        <v>90</v>
      </c>
      <c r="AW1632" s="13" t="s">
        <v>42</v>
      </c>
      <c r="AX1632" s="13" t="s">
        <v>79</v>
      </c>
      <c r="AY1632" s="190" t="s">
        <v>142</v>
      </c>
    </row>
    <row r="1633" spans="2:65" s="13" customFormat="1">
      <c r="B1633" s="189"/>
      <c r="D1633" s="177" t="s">
        <v>192</v>
      </c>
      <c r="E1633" s="190" t="s">
        <v>22</v>
      </c>
      <c r="F1633" s="191" t="s">
        <v>1282</v>
      </c>
      <c r="H1633" s="192">
        <v>12.5</v>
      </c>
      <c r="I1633" s="193"/>
      <c r="L1633" s="189"/>
      <c r="M1633" s="194"/>
      <c r="T1633" s="195"/>
      <c r="AT1633" s="190" t="s">
        <v>192</v>
      </c>
      <c r="AU1633" s="190" t="s">
        <v>90</v>
      </c>
      <c r="AV1633" s="13" t="s">
        <v>90</v>
      </c>
      <c r="AW1633" s="13" t="s">
        <v>42</v>
      </c>
      <c r="AX1633" s="13" t="s">
        <v>79</v>
      </c>
      <c r="AY1633" s="190" t="s">
        <v>142</v>
      </c>
    </row>
    <row r="1634" spans="2:65" s="14" customFormat="1">
      <c r="B1634" s="196"/>
      <c r="D1634" s="177" t="s">
        <v>192</v>
      </c>
      <c r="E1634" s="197" t="s">
        <v>22</v>
      </c>
      <c r="F1634" s="198" t="s">
        <v>198</v>
      </c>
      <c r="H1634" s="199">
        <v>38.4</v>
      </c>
      <c r="I1634" s="200"/>
      <c r="L1634" s="196"/>
      <c r="M1634" s="201"/>
      <c r="T1634" s="202"/>
      <c r="AT1634" s="197" t="s">
        <v>192</v>
      </c>
      <c r="AU1634" s="197" t="s">
        <v>90</v>
      </c>
      <c r="AV1634" s="14" t="s">
        <v>104</v>
      </c>
      <c r="AW1634" s="14" t="s">
        <v>42</v>
      </c>
      <c r="AX1634" s="14" t="s">
        <v>24</v>
      </c>
      <c r="AY1634" s="197" t="s">
        <v>142</v>
      </c>
    </row>
    <row r="1635" spans="2:65" s="1" customFormat="1" ht="16.5" customHeight="1">
      <c r="B1635" s="40"/>
      <c r="C1635" s="165" t="s">
        <v>1283</v>
      </c>
      <c r="D1635" s="165" t="s">
        <v>145</v>
      </c>
      <c r="E1635" s="166" t="s">
        <v>1284</v>
      </c>
      <c r="F1635" s="167" t="s">
        <v>1285</v>
      </c>
      <c r="G1635" s="168" t="s">
        <v>478</v>
      </c>
      <c r="H1635" s="169">
        <v>22.2</v>
      </c>
      <c r="I1635" s="170">
        <v>50</v>
      </c>
      <c r="J1635" s="171">
        <f>ROUND(I1635*H1635,2)</f>
        <v>1110</v>
      </c>
      <c r="K1635" s="167" t="s">
        <v>149</v>
      </c>
      <c r="L1635" s="40"/>
      <c r="M1635" s="172" t="s">
        <v>22</v>
      </c>
      <c r="N1635" s="173" t="s">
        <v>51</v>
      </c>
      <c r="P1635" s="174">
        <f>O1635*H1635</f>
        <v>0</v>
      </c>
      <c r="Q1635" s="174">
        <v>0</v>
      </c>
      <c r="R1635" s="174">
        <f>Q1635*H1635</f>
        <v>0</v>
      </c>
      <c r="S1635" s="174">
        <v>2.5999999999999999E-3</v>
      </c>
      <c r="T1635" s="175">
        <f>S1635*H1635</f>
        <v>5.7719999999999994E-2</v>
      </c>
      <c r="AR1635" s="24" t="s">
        <v>333</v>
      </c>
      <c r="AT1635" s="24" t="s">
        <v>145</v>
      </c>
      <c r="AU1635" s="24" t="s">
        <v>90</v>
      </c>
      <c r="AY1635" s="24" t="s">
        <v>142</v>
      </c>
      <c r="BE1635" s="176">
        <f>IF(N1635="základní",J1635,0)</f>
        <v>0</v>
      </c>
      <c r="BF1635" s="176">
        <f>IF(N1635="snížená",J1635,0)</f>
        <v>1110</v>
      </c>
      <c r="BG1635" s="176">
        <f>IF(N1635="zákl. přenesená",J1635,0)</f>
        <v>0</v>
      </c>
      <c r="BH1635" s="176">
        <f>IF(N1635="sníž. přenesená",J1635,0)</f>
        <v>0</v>
      </c>
      <c r="BI1635" s="176">
        <f>IF(N1635="nulová",J1635,0)</f>
        <v>0</v>
      </c>
      <c r="BJ1635" s="24" t="s">
        <v>90</v>
      </c>
      <c r="BK1635" s="176">
        <f>ROUND(I1635*H1635,2)</f>
        <v>1110</v>
      </c>
      <c r="BL1635" s="24" t="s">
        <v>333</v>
      </c>
      <c r="BM1635" s="24" t="s">
        <v>1286</v>
      </c>
    </row>
    <row r="1636" spans="2:65" s="12" customFormat="1">
      <c r="B1636" s="183"/>
      <c r="D1636" s="177" t="s">
        <v>192</v>
      </c>
      <c r="E1636" s="184" t="s">
        <v>22</v>
      </c>
      <c r="F1636" s="185" t="s">
        <v>193</v>
      </c>
      <c r="H1636" s="184" t="s">
        <v>22</v>
      </c>
      <c r="I1636" s="186"/>
      <c r="L1636" s="183"/>
      <c r="M1636" s="187"/>
      <c r="T1636" s="188"/>
      <c r="AT1636" s="184" t="s">
        <v>192</v>
      </c>
      <c r="AU1636" s="184" t="s">
        <v>90</v>
      </c>
      <c r="AV1636" s="12" t="s">
        <v>24</v>
      </c>
      <c r="AW1636" s="12" t="s">
        <v>42</v>
      </c>
      <c r="AX1636" s="12" t="s">
        <v>79</v>
      </c>
      <c r="AY1636" s="184" t="s">
        <v>142</v>
      </c>
    </row>
    <row r="1637" spans="2:65" s="13" customFormat="1">
      <c r="B1637" s="189"/>
      <c r="D1637" s="177" t="s">
        <v>192</v>
      </c>
      <c r="E1637" s="190" t="s">
        <v>22</v>
      </c>
      <c r="F1637" s="191" t="s">
        <v>1287</v>
      </c>
      <c r="H1637" s="192">
        <v>22.2</v>
      </c>
      <c r="I1637" s="193"/>
      <c r="L1637" s="189"/>
      <c r="M1637" s="194"/>
      <c r="T1637" s="195"/>
      <c r="AT1637" s="190" t="s">
        <v>192</v>
      </c>
      <c r="AU1637" s="190" t="s">
        <v>90</v>
      </c>
      <c r="AV1637" s="13" t="s">
        <v>90</v>
      </c>
      <c r="AW1637" s="13" t="s">
        <v>42</v>
      </c>
      <c r="AX1637" s="13" t="s">
        <v>79</v>
      </c>
      <c r="AY1637" s="190" t="s">
        <v>142</v>
      </c>
    </row>
    <row r="1638" spans="2:65" s="14" customFormat="1">
      <c r="B1638" s="196"/>
      <c r="D1638" s="177" t="s">
        <v>192</v>
      </c>
      <c r="E1638" s="197" t="s">
        <v>22</v>
      </c>
      <c r="F1638" s="198" t="s">
        <v>198</v>
      </c>
      <c r="H1638" s="199">
        <v>22.2</v>
      </c>
      <c r="I1638" s="200"/>
      <c r="L1638" s="196"/>
      <c r="M1638" s="201"/>
      <c r="T1638" s="202"/>
      <c r="AT1638" s="197" t="s">
        <v>192</v>
      </c>
      <c r="AU1638" s="197" t="s">
        <v>90</v>
      </c>
      <c r="AV1638" s="14" t="s">
        <v>104</v>
      </c>
      <c r="AW1638" s="14" t="s">
        <v>42</v>
      </c>
      <c r="AX1638" s="14" t="s">
        <v>24</v>
      </c>
      <c r="AY1638" s="197" t="s">
        <v>142</v>
      </c>
    </row>
    <row r="1639" spans="2:65" s="1" customFormat="1" ht="16.5" customHeight="1">
      <c r="B1639" s="40"/>
      <c r="C1639" s="165" t="s">
        <v>1288</v>
      </c>
      <c r="D1639" s="165" t="s">
        <v>145</v>
      </c>
      <c r="E1639" s="166" t="s">
        <v>1289</v>
      </c>
      <c r="F1639" s="167" t="s">
        <v>1290</v>
      </c>
      <c r="G1639" s="168" t="s">
        <v>478</v>
      </c>
      <c r="H1639" s="169">
        <v>29</v>
      </c>
      <c r="I1639" s="170">
        <v>60</v>
      </c>
      <c r="J1639" s="171">
        <f>ROUND(I1639*H1639,2)</f>
        <v>1740</v>
      </c>
      <c r="K1639" s="167" t="s">
        <v>149</v>
      </c>
      <c r="L1639" s="40"/>
      <c r="M1639" s="172" t="s">
        <v>22</v>
      </c>
      <c r="N1639" s="173" t="s">
        <v>51</v>
      </c>
      <c r="P1639" s="174">
        <f>O1639*H1639</f>
        <v>0</v>
      </c>
      <c r="Q1639" s="174">
        <v>0</v>
      </c>
      <c r="R1639" s="174">
        <f>Q1639*H1639</f>
        <v>0</v>
      </c>
      <c r="S1639" s="174">
        <v>3.9399999999999999E-3</v>
      </c>
      <c r="T1639" s="175">
        <f>S1639*H1639</f>
        <v>0.11426</v>
      </c>
      <c r="AR1639" s="24" t="s">
        <v>333</v>
      </c>
      <c r="AT1639" s="24" t="s">
        <v>145</v>
      </c>
      <c r="AU1639" s="24" t="s">
        <v>90</v>
      </c>
      <c r="AY1639" s="24" t="s">
        <v>142</v>
      </c>
      <c r="BE1639" s="176">
        <f>IF(N1639="základní",J1639,0)</f>
        <v>0</v>
      </c>
      <c r="BF1639" s="176">
        <f>IF(N1639="snížená",J1639,0)</f>
        <v>1740</v>
      </c>
      <c r="BG1639" s="176">
        <f>IF(N1639="zákl. přenesená",J1639,0)</f>
        <v>0</v>
      </c>
      <c r="BH1639" s="176">
        <f>IF(N1639="sníž. přenesená",J1639,0)</f>
        <v>0</v>
      </c>
      <c r="BI1639" s="176">
        <f>IF(N1639="nulová",J1639,0)</f>
        <v>0</v>
      </c>
      <c r="BJ1639" s="24" t="s">
        <v>90</v>
      </c>
      <c r="BK1639" s="176">
        <f>ROUND(I1639*H1639,2)</f>
        <v>1740</v>
      </c>
      <c r="BL1639" s="24" t="s">
        <v>333</v>
      </c>
      <c r="BM1639" s="24" t="s">
        <v>1291</v>
      </c>
    </row>
    <row r="1640" spans="2:65" s="12" customFormat="1">
      <c r="B1640" s="183"/>
      <c r="D1640" s="177" t="s">
        <v>192</v>
      </c>
      <c r="E1640" s="184" t="s">
        <v>22</v>
      </c>
      <c r="F1640" s="185" t="s">
        <v>193</v>
      </c>
      <c r="H1640" s="184" t="s">
        <v>22</v>
      </c>
      <c r="I1640" s="186"/>
      <c r="L1640" s="183"/>
      <c r="M1640" s="187"/>
      <c r="T1640" s="188"/>
      <c r="AT1640" s="184" t="s">
        <v>192</v>
      </c>
      <c r="AU1640" s="184" t="s">
        <v>90</v>
      </c>
      <c r="AV1640" s="12" t="s">
        <v>24</v>
      </c>
      <c r="AW1640" s="12" t="s">
        <v>42</v>
      </c>
      <c r="AX1640" s="12" t="s">
        <v>79</v>
      </c>
      <c r="AY1640" s="184" t="s">
        <v>142</v>
      </c>
    </row>
    <row r="1641" spans="2:65" s="13" customFormat="1">
      <c r="B1641" s="189"/>
      <c r="D1641" s="177" t="s">
        <v>192</v>
      </c>
      <c r="E1641" s="190" t="s">
        <v>22</v>
      </c>
      <c r="F1641" s="191" t="s">
        <v>1292</v>
      </c>
      <c r="H1641" s="192">
        <v>29</v>
      </c>
      <c r="I1641" s="193"/>
      <c r="L1641" s="189"/>
      <c r="M1641" s="194"/>
      <c r="T1641" s="195"/>
      <c r="AT1641" s="190" t="s">
        <v>192</v>
      </c>
      <c r="AU1641" s="190" t="s">
        <v>90</v>
      </c>
      <c r="AV1641" s="13" t="s">
        <v>90</v>
      </c>
      <c r="AW1641" s="13" t="s">
        <v>42</v>
      </c>
      <c r="AX1641" s="13" t="s">
        <v>79</v>
      </c>
      <c r="AY1641" s="190" t="s">
        <v>142</v>
      </c>
    </row>
    <row r="1642" spans="2:65" s="14" customFormat="1">
      <c r="B1642" s="196"/>
      <c r="D1642" s="177" t="s">
        <v>192</v>
      </c>
      <c r="E1642" s="197" t="s">
        <v>22</v>
      </c>
      <c r="F1642" s="198" t="s">
        <v>198</v>
      </c>
      <c r="H1642" s="199">
        <v>29</v>
      </c>
      <c r="I1642" s="200"/>
      <c r="L1642" s="196"/>
      <c r="M1642" s="201"/>
      <c r="T1642" s="202"/>
      <c r="AT1642" s="197" t="s">
        <v>192</v>
      </c>
      <c r="AU1642" s="197" t="s">
        <v>90</v>
      </c>
      <c r="AV1642" s="14" t="s">
        <v>104</v>
      </c>
      <c r="AW1642" s="14" t="s">
        <v>42</v>
      </c>
      <c r="AX1642" s="14" t="s">
        <v>24</v>
      </c>
      <c r="AY1642" s="197" t="s">
        <v>142</v>
      </c>
    </row>
    <row r="1643" spans="2:65" s="1" customFormat="1" ht="38.25" customHeight="1">
      <c r="B1643" s="40"/>
      <c r="C1643" s="165" t="s">
        <v>1293</v>
      </c>
      <c r="D1643" s="165" t="s">
        <v>145</v>
      </c>
      <c r="E1643" s="166" t="s">
        <v>1294</v>
      </c>
      <c r="F1643" s="167" t="s">
        <v>1295</v>
      </c>
      <c r="G1643" s="168" t="s">
        <v>1005</v>
      </c>
      <c r="H1643" s="220">
        <v>842</v>
      </c>
      <c r="I1643" s="170">
        <v>3</v>
      </c>
      <c r="J1643" s="171">
        <f>ROUND(I1643*H1643,2)</f>
        <v>2526</v>
      </c>
      <c r="K1643" s="167" t="s">
        <v>149</v>
      </c>
      <c r="L1643" s="40"/>
      <c r="M1643" s="172" t="s">
        <v>22</v>
      </c>
      <c r="N1643" s="173" t="s">
        <v>51</v>
      </c>
      <c r="P1643" s="174">
        <f>O1643*H1643</f>
        <v>0</v>
      </c>
      <c r="Q1643" s="174">
        <v>0</v>
      </c>
      <c r="R1643" s="174">
        <f>Q1643*H1643</f>
        <v>0</v>
      </c>
      <c r="S1643" s="174">
        <v>0</v>
      </c>
      <c r="T1643" s="175">
        <f>S1643*H1643</f>
        <v>0</v>
      </c>
      <c r="AR1643" s="24" t="s">
        <v>333</v>
      </c>
      <c r="AT1643" s="24" t="s">
        <v>145</v>
      </c>
      <c r="AU1643" s="24" t="s">
        <v>90</v>
      </c>
      <c r="AY1643" s="24" t="s">
        <v>142</v>
      </c>
      <c r="BE1643" s="176">
        <f>IF(N1643="základní",J1643,0)</f>
        <v>0</v>
      </c>
      <c r="BF1643" s="176">
        <f>IF(N1643="snížená",J1643,0)</f>
        <v>2526</v>
      </c>
      <c r="BG1643" s="176">
        <f>IF(N1643="zákl. přenesená",J1643,0)</f>
        <v>0</v>
      </c>
      <c r="BH1643" s="176">
        <f>IF(N1643="sníž. přenesená",J1643,0)</f>
        <v>0</v>
      </c>
      <c r="BI1643" s="176">
        <f>IF(N1643="nulová",J1643,0)</f>
        <v>0</v>
      </c>
      <c r="BJ1643" s="24" t="s">
        <v>90</v>
      </c>
      <c r="BK1643" s="176">
        <f>ROUND(I1643*H1643,2)</f>
        <v>2526</v>
      </c>
      <c r="BL1643" s="24" t="s">
        <v>333</v>
      </c>
      <c r="BM1643" s="24" t="s">
        <v>1296</v>
      </c>
    </row>
    <row r="1644" spans="2:65" s="1" customFormat="1" ht="85.5">
      <c r="B1644" s="40"/>
      <c r="D1644" s="177" t="s">
        <v>190</v>
      </c>
      <c r="F1644" s="178" t="s">
        <v>1297</v>
      </c>
      <c r="I1644" s="106"/>
      <c r="L1644" s="40"/>
      <c r="M1644" s="182"/>
      <c r="T1644" s="65"/>
      <c r="AT1644" s="24" t="s">
        <v>190</v>
      </c>
      <c r="AU1644" s="24" t="s">
        <v>90</v>
      </c>
    </row>
    <row r="1645" spans="2:65" s="11" customFormat="1" ht="29.9" customHeight="1">
      <c r="B1645" s="153"/>
      <c r="D1645" s="154" t="s">
        <v>78</v>
      </c>
      <c r="E1645" s="163" t="s">
        <v>1298</v>
      </c>
      <c r="F1645" s="163" t="s">
        <v>1299</v>
      </c>
      <c r="I1645" s="156"/>
      <c r="J1645" s="164">
        <f>BK1645</f>
        <v>945</v>
      </c>
      <c r="L1645" s="153"/>
      <c r="M1645" s="158"/>
      <c r="P1645" s="159">
        <f>SUM(P1646:P1651)</f>
        <v>0</v>
      </c>
      <c r="R1645" s="159">
        <f>SUM(R1646:R1651)</f>
        <v>0</v>
      </c>
      <c r="T1645" s="160">
        <f>SUM(T1646:T1651)</f>
        <v>0.23684850000000002</v>
      </c>
      <c r="AR1645" s="154" t="s">
        <v>90</v>
      </c>
      <c r="AT1645" s="161" t="s">
        <v>78</v>
      </c>
      <c r="AU1645" s="161" t="s">
        <v>24</v>
      </c>
      <c r="AY1645" s="154" t="s">
        <v>142</v>
      </c>
      <c r="BK1645" s="162">
        <f>SUM(BK1646:BK1651)</f>
        <v>945</v>
      </c>
    </row>
    <row r="1646" spans="2:65" s="1" customFormat="1" ht="25.5" customHeight="1">
      <c r="B1646" s="40"/>
      <c r="C1646" s="165" t="s">
        <v>1300</v>
      </c>
      <c r="D1646" s="165" t="s">
        <v>145</v>
      </c>
      <c r="E1646" s="166" t="s">
        <v>1301</v>
      </c>
      <c r="F1646" s="167" t="s">
        <v>1302</v>
      </c>
      <c r="G1646" s="168" t="s">
        <v>229</v>
      </c>
      <c r="H1646" s="169">
        <v>3.15</v>
      </c>
      <c r="I1646" s="170">
        <v>250</v>
      </c>
      <c r="J1646" s="171">
        <f>ROUND(I1646*H1646,2)</f>
        <v>787.5</v>
      </c>
      <c r="K1646" s="167" t="s">
        <v>149</v>
      </c>
      <c r="L1646" s="40"/>
      <c r="M1646" s="172" t="s">
        <v>22</v>
      </c>
      <c r="N1646" s="173" t="s">
        <v>51</v>
      </c>
      <c r="P1646" s="174">
        <f>O1646*H1646</f>
        <v>0</v>
      </c>
      <c r="Q1646" s="174">
        <v>0</v>
      </c>
      <c r="R1646" s="174">
        <f>Q1646*H1646</f>
        <v>0</v>
      </c>
      <c r="S1646" s="174">
        <v>7.5190000000000007E-2</v>
      </c>
      <c r="T1646" s="175">
        <f>S1646*H1646</f>
        <v>0.23684850000000002</v>
      </c>
      <c r="AR1646" s="24" t="s">
        <v>333</v>
      </c>
      <c r="AT1646" s="24" t="s">
        <v>145</v>
      </c>
      <c r="AU1646" s="24" t="s">
        <v>90</v>
      </c>
      <c r="AY1646" s="24" t="s">
        <v>142</v>
      </c>
      <c r="BE1646" s="176">
        <f>IF(N1646="základní",J1646,0)</f>
        <v>0</v>
      </c>
      <c r="BF1646" s="176">
        <f>IF(N1646="snížená",J1646,0)</f>
        <v>787.5</v>
      </c>
      <c r="BG1646" s="176">
        <f>IF(N1646="zákl. přenesená",J1646,0)</f>
        <v>0</v>
      </c>
      <c r="BH1646" s="176">
        <f>IF(N1646="sníž. přenesená",J1646,0)</f>
        <v>0</v>
      </c>
      <c r="BI1646" s="176">
        <f>IF(N1646="nulová",J1646,0)</f>
        <v>0</v>
      </c>
      <c r="BJ1646" s="24" t="s">
        <v>90</v>
      </c>
      <c r="BK1646" s="176">
        <f>ROUND(I1646*H1646,2)</f>
        <v>787.5</v>
      </c>
      <c r="BL1646" s="24" t="s">
        <v>333</v>
      </c>
      <c r="BM1646" s="24" t="s">
        <v>1303</v>
      </c>
    </row>
    <row r="1647" spans="2:65" s="12" customFormat="1">
      <c r="B1647" s="183"/>
      <c r="D1647" s="177" t="s">
        <v>192</v>
      </c>
      <c r="E1647" s="184" t="s">
        <v>22</v>
      </c>
      <c r="F1647" s="185" t="s">
        <v>193</v>
      </c>
      <c r="H1647" s="184" t="s">
        <v>22</v>
      </c>
      <c r="I1647" s="186"/>
      <c r="L1647" s="183"/>
      <c r="M1647" s="187"/>
      <c r="T1647" s="188"/>
      <c r="AT1647" s="184" t="s">
        <v>192</v>
      </c>
      <c r="AU1647" s="184" t="s">
        <v>90</v>
      </c>
      <c r="AV1647" s="12" t="s">
        <v>24</v>
      </c>
      <c r="AW1647" s="12" t="s">
        <v>42</v>
      </c>
      <c r="AX1647" s="12" t="s">
        <v>79</v>
      </c>
      <c r="AY1647" s="184" t="s">
        <v>142</v>
      </c>
    </row>
    <row r="1648" spans="2:65" s="13" customFormat="1">
      <c r="B1648" s="189"/>
      <c r="D1648" s="177" t="s">
        <v>192</v>
      </c>
      <c r="E1648" s="190" t="s">
        <v>22</v>
      </c>
      <c r="F1648" s="191" t="s">
        <v>1304</v>
      </c>
      <c r="H1648" s="192">
        <v>3.15</v>
      </c>
      <c r="I1648" s="193"/>
      <c r="L1648" s="189"/>
      <c r="M1648" s="194"/>
      <c r="T1648" s="195"/>
      <c r="AT1648" s="190" t="s">
        <v>192</v>
      </c>
      <c r="AU1648" s="190" t="s">
        <v>90</v>
      </c>
      <c r="AV1648" s="13" t="s">
        <v>90</v>
      </c>
      <c r="AW1648" s="13" t="s">
        <v>42</v>
      </c>
      <c r="AX1648" s="13" t="s">
        <v>79</v>
      </c>
      <c r="AY1648" s="190" t="s">
        <v>142</v>
      </c>
    </row>
    <row r="1649" spans="2:65" s="14" customFormat="1">
      <c r="B1649" s="196"/>
      <c r="D1649" s="177" t="s">
        <v>192</v>
      </c>
      <c r="E1649" s="197" t="s">
        <v>22</v>
      </c>
      <c r="F1649" s="198" t="s">
        <v>198</v>
      </c>
      <c r="H1649" s="199">
        <v>3.15</v>
      </c>
      <c r="I1649" s="200"/>
      <c r="L1649" s="196"/>
      <c r="M1649" s="201"/>
      <c r="T1649" s="202"/>
      <c r="AT1649" s="197" t="s">
        <v>192</v>
      </c>
      <c r="AU1649" s="197" t="s">
        <v>90</v>
      </c>
      <c r="AV1649" s="14" t="s">
        <v>104</v>
      </c>
      <c r="AW1649" s="14" t="s">
        <v>42</v>
      </c>
      <c r="AX1649" s="14" t="s">
        <v>79</v>
      </c>
      <c r="AY1649" s="197" t="s">
        <v>142</v>
      </c>
    </row>
    <row r="1650" spans="2:65" s="15" customFormat="1">
      <c r="B1650" s="203"/>
      <c r="D1650" s="177" t="s">
        <v>192</v>
      </c>
      <c r="E1650" s="204" t="s">
        <v>22</v>
      </c>
      <c r="F1650" s="205" t="s">
        <v>202</v>
      </c>
      <c r="H1650" s="206">
        <v>3.15</v>
      </c>
      <c r="I1650" s="207"/>
      <c r="L1650" s="203"/>
      <c r="M1650" s="208"/>
      <c r="T1650" s="209"/>
      <c r="AT1650" s="204" t="s">
        <v>192</v>
      </c>
      <c r="AU1650" s="204" t="s">
        <v>90</v>
      </c>
      <c r="AV1650" s="15" t="s">
        <v>188</v>
      </c>
      <c r="AW1650" s="15" t="s">
        <v>42</v>
      </c>
      <c r="AX1650" s="15" t="s">
        <v>24</v>
      </c>
      <c r="AY1650" s="204" t="s">
        <v>142</v>
      </c>
    </row>
    <row r="1651" spans="2:65" s="1" customFormat="1" ht="16.5" customHeight="1">
      <c r="B1651" s="40"/>
      <c r="C1651" s="165" t="s">
        <v>1305</v>
      </c>
      <c r="D1651" s="165" t="s">
        <v>145</v>
      </c>
      <c r="E1651" s="166" t="s">
        <v>1306</v>
      </c>
      <c r="F1651" s="167" t="s">
        <v>1307</v>
      </c>
      <c r="G1651" s="168" t="s">
        <v>229</v>
      </c>
      <c r="H1651" s="169">
        <v>3.15</v>
      </c>
      <c r="I1651" s="170">
        <v>50</v>
      </c>
      <c r="J1651" s="171">
        <f>ROUND(I1651*H1651,2)</f>
        <v>157.5</v>
      </c>
      <c r="K1651" s="167" t="s">
        <v>149</v>
      </c>
      <c r="L1651" s="40"/>
      <c r="M1651" s="172" t="s">
        <v>22</v>
      </c>
      <c r="N1651" s="173" t="s">
        <v>51</v>
      </c>
      <c r="P1651" s="174">
        <f>O1651*H1651</f>
        <v>0</v>
      </c>
      <c r="Q1651" s="174">
        <v>0</v>
      </c>
      <c r="R1651" s="174">
        <f>Q1651*H1651</f>
        <v>0</v>
      </c>
      <c r="S1651" s="174">
        <v>0</v>
      </c>
      <c r="T1651" s="175">
        <f>S1651*H1651</f>
        <v>0</v>
      </c>
      <c r="AR1651" s="24" t="s">
        <v>333</v>
      </c>
      <c r="AT1651" s="24" t="s">
        <v>145</v>
      </c>
      <c r="AU1651" s="24" t="s">
        <v>90</v>
      </c>
      <c r="AY1651" s="24" t="s">
        <v>142</v>
      </c>
      <c r="BE1651" s="176">
        <f>IF(N1651="základní",J1651,0)</f>
        <v>0</v>
      </c>
      <c r="BF1651" s="176">
        <f>IF(N1651="snížená",J1651,0)</f>
        <v>157.5</v>
      </c>
      <c r="BG1651" s="176">
        <f>IF(N1651="zákl. přenesená",J1651,0)</f>
        <v>0</v>
      </c>
      <c r="BH1651" s="176">
        <f>IF(N1651="sníž. přenesená",J1651,0)</f>
        <v>0</v>
      </c>
      <c r="BI1651" s="176">
        <f>IF(N1651="nulová",J1651,0)</f>
        <v>0</v>
      </c>
      <c r="BJ1651" s="24" t="s">
        <v>90</v>
      </c>
      <c r="BK1651" s="176">
        <f>ROUND(I1651*H1651,2)</f>
        <v>157.5</v>
      </c>
      <c r="BL1651" s="24" t="s">
        <v>333</v>
      </c>
      <c r="BM1651" s="24" t="s">
        <v>1308</v>
      </c>
    </row>
    <row r="1652" spans="2:65" s="11" customFormat="1" ht="29.9" customHeight="1">
      <c r="B1652" s="153"/>
      <c r="D1652" s="154" t="s">
        <v>78</v>
      </c>
      <c r="E1652" s="163" t="s">
        <v>1309</v>
      </c>
      <c r="F1652" s="163" t="s">
        <v>1310</v>
      </c>
      <c r="I1652" s="156"/>
      <c r="J1652" s="164">
        <f>BK1652</f>
        <v>222672</v>
      </c>
      <c r="L1652" s="153"/>
      <c r="M1652" s="158"/>
      <c r="P1652" s="159">
        <f>SUM(P1653:P1745)</f>
        <v>0</v>
      </c>
      <c r="R1652" s="159">
        <f>SUM(R1653:R1745)</f>
        <v>2.0695399999999999</v>
      </c>
      <c r="T1652" s="160">
        <f>SUM(T1653:T1745)</f>
        <v>0</v>
      </c>
      <c r="AR1652" s="154" t="s">
        <v>90</v>
      </c>
      <c r="AT1652" s="161" t="s">
        <v>78</v>
      </c>
      <c r="AU1652" s="161" t="s">
        <v>24</v>
      </c>
      <c r="AY1652" s="154" t="s">
        <v>142</v>
      </c>
      <c r="BK1652" s="162">
        <f>SUM(BK1653:BK1745)</f>
        <v>222672</v>
      </c>
    </row>
    <row r="1653" spans="2:65" s="1" customFormat="1" ht="16.5" customHeight="1">
      <c r="B1653" s="40"/>
      <c r="C1653" s="165" t="s">
        <v>1311</v>
      </c>
      <c r="D1653" s="165" t="s">
        <v>145</v>
      </c>
      <c r="E1653" s="166" t="s">
        <v>1312</v>
      </c>
      <c r="F1653" s="167" t="s">
        <v>1313</v>
      </c>
      <c r="G1653" s="168" t="s">
        <v>187</v>
      </c>
      <c r="H1653" s="169">
        <v>2</v>
      </c>
      <c r="I1653" s="170">
        <v>3550</v>
      </c>
      <c r="J1653" s="171">
        <f>ROUND(I1653*H1653,2)</f>
        <v>7100</v>
      </c>
      <c r="K1653" s="167" t="s">
        <v>22</v>
      </c>
      <c r="L1653" s="40"/>
      <c r="M1653" s="172" t="s">
        <v>22</v>
      </c>
      <c r="N1653" s="173" t="s">
        <v>51</v>
      </c>
      <c r="P1653" s="174">
        <f>O1653*H1653</f>
        <v>0</v>
      </c>
      <c r="Q1653" s="174">
        <v>0</v>
      </c>
      <c r="R1653" s="174">
        <f>Q1653*H1653</f>
        <v>0</v>
      </c>
      <c r="S1653" s="174">
        <v>0</v>
      </c>
      <c r="T1653" s="175">
        <f>S1653*H1653</f>
        <v>0</v>
      </c>
      <c r="AR1653" s="24" t="s">
        <v>333</v>
      </c>
      <c r="AT1653" s="24" t="s">
        <v>145</v>
      </c>
      <c r="AU1653" s="24" t="s">
        <v>90</v>
      </c>
      <c r="AY1653" s="24" t="s">
        <v>142</v>
      </c>
      <c r="BE1653" s="176">
        <f>IF(N1653="základní",J1653,0)</f>
        <v>0</v>
      </c>
      <c r="BF1653" s="176">
        <f>IF(N1653="snížená",J1653,0)</f>
        <v>7100</v>
      </c>
      <c r="BG1653" s="176">
        <f>IF(N1653="zákl. přenesená",J1653,0)</f>
        <v>0</v>
      </c>
      <c r="BH1653" s="176">
        <f>IF(N1653="sníž. přenesená",J1653,0)</f>
        <v>0</v>
      </c>
      <c r="BI1653" s="176">
        <f>IF(N1653="nulová",J1653,0)</f>
        <v>0</v>
      </c>
      <c r="BJ1653" s="24" t="s">
        <v>90</v>
      </c>
      <c r="BK1653" s="176">
        <f>ROUND(I1653*H1653,2)</f>
        <v>7100</v>
      </c>
      <c r="BL1653" s="24" t="s">
        <v>333</v>
      </c>
      <c r="BM1653" s="24" t="s">
        <v>1314</v>
      </c>
    </row>
    <row r="1654" spans="2:65" s="1" customFormat="1" ht="28.5">
      <c r="B1654" s="40"/>
      <c r="D1654" s="177" t="s">
        <v>152</v>
      </c>
      <c r="F1654" s="178" t="s">
        <v>1315</v>
      </c>
      <c r="I1654" s="106"/>
      <c r="L1654" s="40"/>
      <c r="M1654" s="182"/>
      <c r="T1654" s="65"/>
      <c r="AT1654" s="24" t="s">
        <v>152</v>
      </c>
      <c r="AU1654" s="24" t="s">
        <v>90</v>
      </c>
    </row>
    <row r="1655" spans="2:65" s="12" customFormat="1">
      <c r="B1655" s="183"/>
      <c r="D1655" s="177" t="s">
        <v>192</v>
      </c>
      <c r="E1655" s="184" t="s">
        <v>22</v>
      </c>
      <c r="F1655" s="185" t="s">
        <v>691</v>
      </c>
      <c r="H1655" s="184" t="s">
        <v>22</v>
      </c>
      <c r="I1655" s="186"/>
      <c r="L1655" s="183"/>
      <c r="M1655" s="187"/>
      <c r="T1655" s="188"/>
      <c r="AT1655" s="184" t="s">
        <v>192</v>
      </c>
      <c r="AU1655" s="184" t="s">
        <v>90</v>
      </c>
      <c r="AV1655" s="12" t="s">
        <v>24</v>
      </c>
      <c r="AW1655" s="12" t="s">
        <v>42</v>
      </c>
      <c r="AX1655" s="12" t="s">
        <v>79</v>
      </c>
      <c r="AY1655" s="184" t="s">
        <v>142</v>
      </c>
    </row>
    <row r="1656" spans="2:65" s="13" customFormat="1">
      <c r="B1656" s="189"/>
      <c r="D1656" s="177" t="s">
        <v>192</v>
      </c>
      <c r="E1656" s="190" t="s">
        <v>22</v>
      </c>
      <c r="F1656" s="191" t="s">
        <v>1316</v>
      </c>
      <c r="H1656" s="192">
        <v>2</v>
      </c>
      <c r="I1656" s="193"/>
      <c r="L1656" s="189"/>
      <c r="M1656" s="194"/>
      <c r="T1656" s="195"/>
      <c r="AT1656" s="190" t="s">
        <v>192</v>
      </c>
      <c r="AU1656" s="190" t="s">
        <v>90</v>
      </c>
      <c r="AV1656" s="13" t="s">
        <v>90</v>
      </c>
      <c r="AW1656" s="13" t="s">
        <v>42</v>
      </c>
      <c r="AX1656" s="13" t="s">
        <v>79</v>
      </c>
      <c r="AY1656" s="190" t="s">
        <v>142</v>
      </c>
    </row>
    <row r="1657" spans="2:65" s="14" customFormat="1">
      <c r="B1657" s="196"/>
      <c r="D1657" s="177" t="s">
        <v>192</v>
      </c>
      <c r="E1657" s="197" t="s">
        <v>22</v>
      </c>
      <c r="F1657" s="198" t="s">
        <v>198</v>
      </c>
      <c r="H1657" s="199">
        <v>2</v>
      </c>
      <c r="I1657" s="200"/>
      <c r="L1657" s="196"/>
      <c r="M1657" s="201"/>
      <c r="T1657" s="202"/>
      <c r="AT1657" s="197" t="s">
        <v>192</v>
      </c>
      <c r="AU1657" s="197" t="s">
        <v>90</v>
      </c>
      <c r="AV1657" s="14" t="s">
        <v>104</v>
      </c>
      <c r="AW1657" s="14" t="s">
        <v>42</v>
      </c>
      <c r="AX1657" s="14" t="s">
        <v>79</v>
      </c>
      <c r="AY1657" s="197" t="s">
        <v>142</v>
      </c>
    </row>
    <row r="1658" spans="2:65" s="15" customFormat="1">
      <c r="B1658" s="203"/>
      <c r="D1658" s="177" t="s">
        <v>192</v>
      </c>
      <c r="E1658" s="204" t="s">
        <v>22</v>
      </c>
      <c r="F1658" s="205" t="s">
        <v>202</v>
      </c>
      <c r="H1658" s="206">
        <v>2</v>
      </c>
      <c r="I1658" s="207"/>
      <c r="L1658" s="203"/>
      <c r="M1658" s="208"/>
      <c r="T1658" s="209"/>
      <c r="AT1658" s="204" t="s">
        <v>192</v>
      </c>
      <c r="AU1658" s="204" t="s">
        <v>90</v>
      </c>
      <c r="AV1658" s="15" t="s">
        <v>188</v>
      </c>
      <c r="AW1658" s="15" t="s">
        <v>42</v>
      </c>
      <c r="AX1658" s="15" t="s">
        <v>24</v>
      </c>
      <c r="AY1658" s="204" t="s">
        <v>142</v>
      </c>
    </row>
    <row r="1659" spans="2:65" s="1" customFormat="1" ht="16.5" customHeight="1">
      <c r="B1659" s="40"/>
      <c r="C1659" s="165" t="s">
        <v>1317</v>
      </c>
      <c r="D1659" s="165" t="s">
        <v>145</v>
      </c>
      <c r="E1659" s="166" t="s">
        <v>1318</v>
      </c>
      <c r="F1659" s="167" t="s">
        <v>1319</v>
      </c>
      <c r="G1659" s="168" t="s">
        <v>187</v>
      </c>
      <c r="H1659" s="169">
        <v>1</v>
      </c>
      <c r="I1659" s="170">
        <v>22100</v>
      </c>
      <c r="J1659" s="171">
        <f>ROUND(I1659*H1659,2)</f>
        <v>22100</v>
      </c>
      <c r="K1659" s="167" t="s">
        <v>22</v>
      </c>
      <c r="L1659" s="40"/>
      <c r="M1659" s="172" t="s">
        <v>22</v>
      </c>
      <c r="N1659" s="173" t="s">
        <v>51</v>
      </c>
      <c r="P1659" s="174">
        <f>O1659*H1659</f>
        <v>0</v>
      </c>
      <c r="Q1659" s="174">
        <v>0</v>
      </c>
      <c r="R1659" s="174">
        <f>Q1659*H1659</f>
        <v>0</v>
      </c>
      <c r="S1659" s="174">
        <v>0</v>
      </c>
      <c r="T1659" s="175">
        <f>S1659*H1659</f>
        <v>0</v>
      </c>
      <c r="AR1659" s="24" t="s">
        <v>333</v>
      </c>
      <c r="AT1659" s="24" t="s">
        <v>145</v>
      </c>
      <c r="AU1659" s="24" t="s">
        <v>90</v>
      </c>
      <c r="AY1659" s="24" t="s">
        <v>142</v>
      </c>
      <c r="BE1659" s="176">
        <f>IF(N1659="základní",J1659,0)</f>
        <v>0</v>
      </c>
      <c r="BF1659" s="176">
        <f>IF(N1659="snížená",J1659,0)</f>
        <v>22100</v>
      </c>
      <c r="BG1659" s="176">
        <f>IF(N1659="zákl. přenesená",J1659,0)</f>
        <v>0</v>
      </c>
      <c r="BH1659" s="176">
        <f>IF(N1659="sníž. přenesená",J1659,0)</f>
        <v>0</v>
      </c>
      <c r="BI1659" s="176">
        <f>IF(N1659="nulová",J1659,0)</f>
        <v>0</v>
      </c>
      <c r="BJ1659" s="24" t="s">
        <v>90</v>
      </c>
      <c r="BK1659" s="176">
        <f>ROUND(I1659*H1659,2)</f>
        <v>22100</v>
      </c>
      <c r="BL1659" s="24" t="s">
        <v>333</v>
      </c>
      <c r="BM1659" s="24" t="s">
        <v>1320</v>
      </c>
    </row>
    <row r="1660" spans="2:65" s="1" customFormat="1" ht="28.5">
      <c r="B1660" s="40"/>
      <c r="D1660" s="177" t="s">
        <v>152</v>
      </c>
      <c r="F1660" s="178" t="s">
        <v>1315</v>
      </c>
      <c r="I1660" s="106"/>
      <c r="L1660" s="40"/>
      <c r="M1660" s="182"/>
      <c r="T1660" s="65"/>
      <c r="AT1660" s="24" t="s">
        <v>152</v>
      </c>
      <c r="AU1660" s="24" t="s">
        <v>90</v>
      </c>
    </row>
    <row r="1661" spans="2:65" s="12" customFormat="1">
      <c r="B1661" s="183"/>
      <c r="D1661" s="177" t="s">
        <v>192</v>
      </c>
      <c r="E1661" s="184" t="s">
        <v>22</v>
      </c>
      <c r="F1661" s="185" t="s">
        <v>1321</v>
      </c>
      <c r="H1661" s="184" t="s">
        <v>22</v>
      </c>
      <c r="I1661" s="186"/>
      <c r="L1661" s="183"/>
      <c r="M1661" s="187"/>
      <c r="T1661" s="188"/>
      <c r="AT1661" s="184" t="s">
        <v>192</v>
      </c>
      <c r="AU1661" s="184" t="s">
        <v>90</v>
      </c>
      <c r="AV1661" s="12" t="s">
        <v>24</v>
      </c>
      <c r="AW1661" s="12" t="s">
        <v>42</v>
      </c>
      <c r="AX1661" s="12" t="s">
        <v>79</v>
      </c>
      <c r="AY1661" s="184" t="s">
        <v>142</v>
      </c>
    </row>
    <row r="1662" spans="2:65" s="13" customFormat="1">
      <c r="B1662" s="189"/>
      <c r="D1662" s="177" t="s">
        <v>192</v>
      </c>
      <c r="E1662" s="190" t="s">
        <v>22</v>
      </c>
      <c r="F1662" s="191" t="s">
        <v>1322</v>
      </c>
      <c r="H1662" s="192">
        <v>1</v>
      </c>
      <c r="I1662" s="193"/>
      <c r="L1662" s="189"/>
      <c r="M1662" s="194"/>
      <c r="T1662" s="195"/>
      <c r="AT1662" s="190" t="s">
        <v>192</v>
      </c>
      <c r="AU1662" s="190" t="s">
        <v>90</v>
      </c>
      <c r="AV1662" s="13" t="s">
        <v>90</v>
      </c>
      <c r="AW1662" s="13" t="s">
        <v>42</v>
      </c>
      <c r="AX1662" s="13" t="s">
        <v>79</v>
      </c>
      <c r="AY1662" s="190" t="s">
        <v>142</v>
      </c>
    </row>
    <row r="1663" spans="2:65" s="14" customFormat="1">
      <c r="B1663" s="196"/>
      <c r="D1663" s="177" t="s">
        <v>192</v>
      </c>
      <c r="E1663" s="197" t="s">
        <v>22</v>
      </c>
      <c r="F1663" s="198" t="s">
        <v>198</v>
      </c>
      <c r="H1663" s="199">
        <v>1</v>
      </c>
      <c r="I1663" s="200"/>
      <c r="L1663" s="196"/>
      <c r="M1663" s="201"/>
      <c r="T1663" s="202"/>
      <c r="AT1663" s="197" t="s">
        <v>192</v>
      </c>
      <c r="AU1663" s="197" t="s">
        <v>90</v>
      </c>
      <c r="AV1663" s="14" t="s">
        <v>104</v>
      </c>
      <c r="AW1663" s="14" t="s">
        <v>42</v>
      </c>
      <c r="AX1663" s="14" t="s">
        <v>79</v>
      </c>
      <c r="AY1663" s="197" t="s">
        <v>142</v>
      </c>
    </row>
    <row r="1664" spans="2:65" s="15" customFormat="1">
      <c r="B1664" s="203"/>
      <c r="D1664" s="177" t="s">
        <v>192</v>
      </c>
      <c r="E1664" s="204" t="s">
        <v>22</v>
      </c>
      <c r="F1664" s="205" t="s">
        <v>202</v>
      </c>
      <c r="H1664" s="206">
        <v>1</v>
      </c>
      <c r="I1664" s="207"/>
      <c r="L1664" s="203"/>
      <c r="M1664" s="208"/>
      <c r="T1664" s="209"/>
      <c r="AT1664" s="204" t="s">
        <v>192</v>
      </c>
      <c r="AU1664" s="204" t="s">
        <v>90</v>
      </c>
      <c r="AV1664" s="15" t="s">
        <v>188</v>
      </c>
      <c r="AW1664" s="15" t="s">
        <v>42</v>
      </c>
      <c r="AX1664" s="15" t="s">
        <v>24</v>
      </c>
      <c r="AY1664" s="204" t="s">
        <v>142</v>
      </c>
    </row>
    <row r="1665" spans="2:65" s="1" customFormat="1" ht="16.5" customHeight="1">
      <c r="B1665" s="40"/>
      <c r="C1665" s="165" t="s">
        <v>1323</v>
      </c>
      <c r="D1665" s="165" t="s">
        <v>145</v>
      </c>
      <c r="E1665" s="166" t="s">
        <v>1324</v>
      </c>
      <c r="F1665" s="167" t="s">
        <v>1325</v>
      </c>
      <c r="G1665" s="168" t="s">
        <v>187</v>
      </c>
      <c r="H1665" s="169">
        <v>5</v>
      </c>
      <c r="I1665" s="170">
        <v>280</v>
      </c>
      <c r="J1665" s="171">
        <f>ROUND(I1665*H1665,2)</f>
        <v>1400</v>
      </c>
      <c r="K1665" s="167" t="s">
        <v>22</v>
      </c>
      <c r="L1665" s="40"/>
      <c r="M1665" s="172" t="s">
        <v>22</v>
      </c>
      <c r="N1665" s="173" t="s">
        <v>51</v>
      </c>
      <c r="P1665" s="174">
        <f>O1665*H1665</f>
        <v>0</v>
      </c>
      <c r="Q1665" s="174">
        <v>0</v>
      </c>
      <c r="R1665" s="174">
        <f>Q1665*H1665</f>
        <v>0</v>
      </c>
      <c r="S1665" s="174">
        <v>0</v>
      </c>
      <c r="T1665" s="175">
        <f>S1665*H1665</f>
        <v>0</v>
      </c>
      <c r="AR1665" s="24" t="s">
        <v>333</v>
      </c>
      <c r="AT1665" s="24" t="s">
        <v>145</v>
      </c>
      <c r="AU1665" s="24" t="s">
        <v>90</v>
      </c>
      <c r="AY1665" s="24" t="s">
        <v>142</v>
      </c>
      <c r="BE1665" s="176">
        <f>IF(N1665="základní",J1665,0)</f>
        <v>0</v>
      </c>
      <c r="BF1665" s="176">
        <f>IF(N1665="snížená",J1665,0)</f>
        <v>1400</v>
      </c>
      <c r="BG1665" s="176">
        <f>IF(N1665="zákl. přenesená",J1665,0)</f>
        <v>0</v>
      </c>
      <c r="BH1665" s="176">
        <f>IF(N1665="sníž. přenesená",J1665,0)</f>
        <v>0</v>
      </c>
      <c r="BI1665" s="176">
        <f>IF(N1665="nulová",J1665,0)</f>
        <v>0</v>
      </c>
      <c r="BJ1665" s="24" t="s">
        <v>90</v>
      </c>
      <c r="BK1665" s="176">
        <f>ROUND(I1665*H1665,2)</f>
        <v>1400</v>
      </c>
      <c r="BL1665" s="24" t="s">
        <v>333</v>
      </c>
      <c r="BM1665" s="24" t="s">
        <v>1326</v>
      </c>
    </row>
    <row r="1666" spans="2:65" s="13" customFormat="1">
      <c r="B1666" s="189"/>
      <c r="D1666" s="177" t="s">
        <v>192</v>
      </c>
      <c r="E1666" s="190" t="s">
        <v>22</v>
      </c>
      <c r="F1666" s="191" t="s">
        <v>1327</v>
      </c>
      <c r="H1666" s="192">
        <v>2</v>
      </c>
      <c r="I1666" s="193"/>
      <c r="L1666" s="189"/>
      <c r="M1666" s="194"/>
      <c r="T1666" s="195"/>
      <c r="AT1666" s="190" t="s">
        <v>192</v>
      </c>
      <c r="AU1666" s="190" t="s">
        <v>90</v>
      </c>
      <c r="AV1666" s="13" t="s">
        <v>90</v>
      </c>
      <c r="AW1666" s="13" t="s">
        <v>42</v>
      </c>
      <c r="AX1666" s="13" t="s">
        <v>79</v>
      </c>
      <c r="AY1666" s="190" t="s">
        <v>142</v>
      </c>
    </row>
    <row r="1667" spans="2:65" s="13" customFormat="1">
      <c r="B1667" s="189"/>
      <c r="D1667" s="177" t="s">
        <v>192</v>
      </c>
      <c r="E1667" s="190" t="s">
        <v>22</v>
      </c>
      <c r="F1667" s="191" t="s">
        <v>1328</v>
      </c>
      <c r="H1667" s="192">
        <v>3</v>
      </c>
      <c r="I1667" s="193"/>
      <c r="L1667" s="189"/>
      <c r="M1667" s="194"/>
      <c r="T1667" s="195"/>
      <c r="AT1667" s="190" t="s">
        <v>192</v>
      </c>
      <c r="AU1667" s="190" t="s">
        <v>90</v>
      </c>
      <c r="AV1667" s="13" t="s">
        <v>90</v>
      </c>
      <c r="AW1667" s="13" t="s">
        <v>42</v>
      </c>
      <c r="AX1667" s="13" t="s">
        <v>79</v>
      </c>
      <c r="AY1667" s="190" t="s">
        <v>142</v>
      </c>
    </row>
    <row r="1668" spans="2:65" s="15" customFormat="1">
      <c r="B1668" s="203"/>
      <c r="D1668" s="177" t="s">
        <v>192</v>
      </c>
      <c r="E1668" s="204" t="s">
        <v>22</v>
      </c>
      <c r="F1668" s="205" t="s">
        <v>202</v>
      </c>
      <c r="H1668" s="206">
        <v>5</v>
      </c>
      <c r="I1668" s="207"/>
      <c r="L1668" s="203"/>
      <c r="M1668" s="208"/>
      <c r="T1668" s="209"/>
      <c r="AT1668" s="204" t="s">
        <v>192</v>
      </c>
      <c r="AU1668" s="204" t="s">
        <v>90</v>
      </c>
      <c r="AV1668" s="15" t="s">
        <v>188</v>
      </c>
      <c r="AW1668" s="15" t="s">
        <v>42</v>
      </c>
      <c r="AX1668" s="15" t="s">
        <v>24</v>
      </c>
      <c r="AY1668" s="204" t="s">
        <v>142</v>
      </c>
    </row>
    <row r="1669" spans="2:65" s="1" customFormat="1" ht="16.5" customHeight="1">
      <c r="B1669" s="40"/>
      <c r="C1669" s="210" t="s">
        <v>1329</v>
      </c>
      <c r="D1669" s="210" t="s">
        <v>323</v>
      </c>
      <c r="E1669" s="211" t="s">
        <v>1330</v>
      </c>
      <c r="F1669" s="212" t="s">
        <v>1331</v>
      </c>
      <c r="G1669" s="213" t="s">
        <v>187</v>
      </c>
      <c r="H1669" s="214">
        <v>2</v>
      </c>
      <c r="I1669" s="215">
        <v>1250</v>
      </c>
      <c r="J1669" s="216">
        <f>ROUND(I1669*H1669,2)</f>
        <v>2500</v>
      </c>
      <c r="K1669" s="212" t="s">
        <v>22</v>
      </c>
      <c r="L1669" s="217"/>
      <c r="M1669" s="218" t="s">
        <v>22</v>
      </c>
      <c r="N1669" s="219" t="s">
        <v>51</v>
      </c>
      <c r="P1669" s="174">
        <f>O1669*H1669</f>
        <v>0</v>
      </c>
      <c r="Q1669" s="174">
        <v>1.4999999999999999E-2</v>
      </c>
      <c r="R1669" s="174">
        <f>Q1669*H1669</f>
        <v>0.03</v>
      </c>
      <c r="S1669" s="174">
        <v>0</v>
      </c>
      <c r="T1669" s="175">
        <f>S1669*H1669</f>
        <v>0</v>
      </c>
      <c r="AR1669" s="24" t="s">
        <v>561</v>
      </c>
      <c r="AT1669" s="24" t="s">
        <v>323</v>
      </c>
      <c r="AU1669" s="24" t="s">
        <v>90</v>
      </c>
      <c r="AY1669" s="24" t="s">
        <v>142</v>
      </c>
      <c r="BE1669" s="176">
        <f>IF(N1669="základní",J1669,0)</f>
        <v>0</v>
      </c>
      <c r="BF1669" s="176">
        <f>IF(N1669="snížená",J1669,0)</f>
        <v>2500</v>
      </c>
      <c r="BG1669" s="176">
        <f>IF(N1669="zákl. přenesená",J1669,0)</f>
        <v>0</v>
      </c>
      <c r="BH1669" s="176">
        <f>IF(N1669="sníž. přenesená",J1669,0)</f>
        <v>0</v>
      </c>
      <c r="BI1669" s="176">
        <f>IF(N1669="nulová",J1669,0)</f>
        <v>0</v>
      </c>
      <c r="BJ1669" s="24" t="s">
        <v>90</v>
      </c>
      <c r="BK1669" s="176">
        <f>ROUND(I1669*H1669,2)</f>
        <v>2500</v>
      </c>
      <c r="BL1669" s="24" t="s">
        <v>333</v>
      </c>
      <c r="BM1669" s="24" t="s">
        <v>1332</v>
      </c>
    </row>
    <row r="1670" spans="2:65" s="1" customFormat="1" ht="104.5">
      <c r="B1670" s="40"/>
      <c r="D1670" s="177" t="s">
        <v>152</v>
      </c>
      <c r="F1670" s="178" t="s">
        <v>1333</v>
      </c>
      <c r="I1670" s="106"/>
      <c r="L1670" s="40"/>
      <c r="M1670" s="182"/>
      <c r="T1670" s="65"/>
      <c r="AT1670" s="24" t="s">
        <v>152</v>
      </c>
      <c r="AU1670" s="24" t="s">
        <v>90</v>
      </c>
    </row>
    <row r="1671" spans="2:65" s="13" customFormat="1">
      <c r="B1671" s="189"/>
      <c r="D1671" s="177" t="s">
        <v>192</v>
      </c>
      <c r="E1671" s="190" t="s">
        <v>22</v>
      </c>
      <c r="F1671" s="191" t="s">
        <v>1327</v>
      </c>
      <c r="H1671" s="192">
        <v>2</v>
      </c>
      <c r="I1671" s="193"/>
      <c r="L1671" s="189"/>
      <c r="M1671" s="194"/>
      <c r="T1671" s="195"/>
      <c r="AT1671" s="190" t="s">
        <v>192</v>
      </c>
      <c r="AU1671" s="190" t="s">
        <v>90</v>
      </c>
      <c r="AV1671" s="13" t="s">
        <v>90</v>
      </c>
      <c r="AW1671" s="13" t="s">
        <v>42</v>
      </c>
      <c r="AX1671" s="13" t="s">
        <v>79</v>
      </c>
      <c r="AY1671" s="190" t="s">
        <v>142</v>
      </c>
    </row>
    <row r="1672" spans="2:65" s="15" customFormat="1">
      <c r="B1672" s="203"/>
      <c r="D1672" s="177" t="s">
        <v>192</v>
      </c>
      <c r="E1672" s="204" t="s">
        <v>22</v>
      </c>
      <c r="F1672" s="205" t="s">
        <v>202</v>
      </c>
      <c r="H1672" s="206">
        <v>2</v>
      </c>
      <c r="I1672" s="207"/>
      <c r="L1672" s="203"/>
      <c r="M1672" s="208"/>
      <c r="T1672" s="209"/>
      <c r="AT1672" s="204" t="s">
        <v>192</v>
      </c>
      <c r="AU1672" s="204" t="s">
        <v>90</v>
      </c>
      <c r="AV1672" s="15" t="s">
        <v>188</v>
      </c>
      <c r="AW1672" s="15" t="s">
        <v>42</v>
      </c>
      <c r="AX1672" s="15" t="s">
        <v>24</v>
      </c>
      <c r="AY1672" s="204" t="s">
        <v>142</v>
      </c>
    </row>
    <row r="1673" spans="2:65" s="1" customFormat="1" ht="38.25" customHeight="1">
      <c r="B1673" s="40"/>
      <c r="C1673" s="210" t="s">
        <v>1334</v>
      </c>
      <c r="D1673" s="210" t="s">
        <v>323</v>
      </c>
      <c r="E1673" s="211" t="s">
        <v>1335</v>
      </c>
      <c r="F1673" s="212" t="s">
        <v>1336</v>
      </c>
      <c r="G1673" s="213" t="s">
        <v>187</v>
      </c>
      <c r="H1673" s="214">
        <v>3</v>
      </c>
      <c r="I1673" s="215">
        <v>3450</v>
      </c>
      <c r="J1673" s="216">
        <f>ROUND(I1673*H1673,2)</f>
        <v>10350</v>
      </c>
      <c r="K1673" s="212" t="s">
        <v>22</v>
      </c>
      <c r="L1673" s="217"/>
      <c r="M1673" s="218" t="s">
        <v>22</v>
      </c>
      <c r="N1673" s="219" t="s">
        <v>51</v>
      </c>
      <c r="P1673" s="174">
        <f>O1673*H1673</f>
        <v>0</v>
      </c>
      <c r="Q1673" s="174">
        <v>1.4999999999999999E-2</v>
      </c>
      <c r="R1673" s="174">
        <f>Q1673*H1673</f>
        <v>4.4999999999999998E-2</v>
      </c>
      <c r="S1673" s="174">
        <v>0</v>
      </c>
      <c r="T1673" s="175">
        <f>S1673*H1673</f>
        <v>0</v>
      </c>
      <c r="AR1673" s="24" t="s">
        <v>561</v>
      </c>
      <c r="AT1673" s="24" t="s">
        <v>323</v>
      </c>
      <c r="AU1673" s="24" t="s">
        <v>90</v>
      </c>
      <c r="AY1673" s="24" t="s">
        <v>142</v>
      </c>
      <c r="BE1673" s="176">
        <f>IF(N1673="základní",J1673,0)</f>
        <v>0</v>
      </c>
      <c r="BF1673" s="176">
        <f>IF(N1673="snížená",J1673,0)</f>
        <v>10350</v>
      </c>
      <c r="BG1673" s="176">
        <f>IF(N1673="zákl. přenesená",J1673,0)</f>
        <v>0</v>
      </c>
      <c r="BH1673" s="176">
        <f>IF(N1673="sníž. přenesená",J1673,0)</f>
        <v>0</v>
      </c>
      <c r="BI1673" s="176">
        <f>IF(N1673="nulová",J1673,0)</f>
        <v>0</v>
      </c>
      <c r="BJ1673" s="24" t="s">
        <v>90</v>
      </c>
      <c r="BK1673" s="176">
        <f>ROUND(I1673*H1673,2)</f>
        <v>10350</v>
      </c>
      <c r="BL1673" s="24" t="s">
        <v>333</v>
      </c>
      <c r="BM1673" s="24" t="s">
        <v>1337</v>
      </c>
    </row>
    <row r="1674" spans="2:65" s="1" customFormat="1" ht="28.5">
      <c r="B1674" s="40"/>
      <c r="D1674" s="177" t="s">
        <v>152</v>
      </c>
      <c r="F1674" s="178" t="s">
        <v>1338</v>
      </c>
      <c r="I1674" s="106"/>
      <c r="L1674" s="40"/>
      <c r="M1674" s="182"/>
      <c r="T1674" s="65"/>
      <c r="AT1674" s="24" t="s">
        <v>152</v>
      </c>
      <c r="AU1674" s="24" t="s">
        <v>90</v>
      </c>
    </row>
    <row r="1675" spans="2:65" s="13" customFormat="1">
      <c r="B1675" s="189"/>
      <c r="D1675" s="177" t="s">
        <v>192</v>
      </c>
      <c r="E1675" s="190" t="s">
        <v>22</v>
      </c>
      <c r="F1675" s="191" t="s">
        <v>1328</v>
      </c>
      <c r="H1675" s="192">
        <v>3</v>
      </c>
      <c r="I1675" s="193"/>
      <c r="L1675" s="189"/>
      <c r="M1675" s="194"/>
      <c r="T1675" s="195"/>
      <c r="AT1675" s="190" t="s">
        <v>192</v>
      </c>
      <c r="AU1675" s="190" t="s">
        <v>90</v>
      </c>
      <c r="AV1675" s="13" t="s">
        <v>90</v>
      </c>
      <c r="AW1675" s="13" t="s">
        <v>42</v>
      </c>
      <c r="AX1675" s="13" t="s">
        <v>79</v>
      </c>
      <c r="AY1675" s="190" t="s">
        <v>142</v>
      </c>
    </row>
    <row r="1676" spans="2:65" s="15" customFormat="1">
      <c r="B1676" s="203"/>
      <c r="D1676" s="177" t="s">
        <v>192</v>
      </c>
      <c r="E1676" s="204" t="s">
        <v>22</v>
      </c>
      <c r="F1676" s="205" t="s">
        <v>202</v>
      </c>
      <c r="H1676" s="206">
        <v>3</v>
      </c>
      <c r="I1676" s="207"/>
      <c r="L1676" s="203"/>
      <c r="M1676" s="208"/>
      <c r="T1676" s="209"/>
      <c r="AT1676" s="204" t="s">
        <v>192</v>
      </c>
      <c r="AU1676" s="204" t="s">
        <v>90</v>
      </c>
      <c r="AV1676" s="15" t="s">
        <v>188</v>
      </c>
      <c r="AW1676" s="15" t="s">
        <v>42</v>
      </c>
      <c r="AX1676" s="15" t="s">
        <v>24</v>
      </c>
      <c r="AY1676" s="204" t="s">
        <v>142</v>
      </c>
    </row>
    <row r="1677" spans="2:65" s="1" customFormat="1" ht="16.5" customHeight="1">
      <c r="B1677" s="40"/>
      <c r="C1677" s="165" t="s">
        <v>1339</v>
      </c>
      <c r="D1677" s="165" t="s">
        <v>145</v>
      </c>
      <c r="E1677" s="166" t="s">
        <v>1340</v>
      </c>
      <c r="F1677" s="167" t="s">
        <v>1341</v>
      </c>
      <c r="G1677" s="168" t="s">
        <v>478</v>
      </c>
      <c r="H1677" s="169">
        <v>17.5</v>
      </c>
      <c r="I1677" s="170">
        <v>280</v>
      </c>
      <c r="J1677" s="171">
        <f>ROUND(I1677*H1677,2)</f>
        <v>4900</v>
      </c>
      <c r="K1677" s="167" t="s">
        <v>149</v>
      </c>
      <c r="L1677" s="40"/>
      <c r="M1677" s="172" t="s">
        <v>22</v>
      </c>
      <c r="N1677" s="173" t="s">
        <v>51</v>
      </c>
      <c r="P1677" s="174">
        <f>O1677*H1677</f>
        <v>0</v>
      </c>
      <c r="Q1677" s="174">
        <v>0</v>
      </c>
      <c r="R1677" s="174">
        <f>Q1677*H1677</f>
        <v>0</v>
      </c>
      <c r="S1677" s="174">
        <v>0</v>
      </c>
      <c r="T1677" s="175">
        <f>S1677*H1677</f>
        <v>0</v>
      </c>
      <c r="AR1677" s="24" t="s">
        <v>333</v>
      </c>
      <c r="AT1677" s="24" t="s">
        <v>145</v>
      </c>
      <c r="AU1677" s="24" t="s">
        <v>90</v>
      </c>
      <c r="AY1677" s="24" t="s">
        <v>142</v>
      </c>
      <c r="BE1677" s="176">
        <f>IF(N1677="základní",J1677,0)</f>
        <v>0</v>
      </c>
      <c r="BF1677" s="176">
        <f>IF(N1677="snížená",J1677,0)</f>
        <v>4900</v>
      </c>
      <c r="BG1677" s="176">
        <f>IF(N1677="zákl. přenesená",J1677,0)</f>
        <v>0</v>
      </c>
      <c r="BH1677" s="176">
        <f>IF(N1677="sníž. přenesená",J1677,0)</f>
        <v>0</v>
      </c>
      <c r="BI1677" s="176">
        <f>IF(N1677="nulová",J1677,0)</f>
        <v>0</v>
      </c>
      <c r="BJ1677" s="24" t="s">
        <v>90</v>
      </c>
      <c r="BK1677" s="176">
        <f>ROUND(I1677*H1677,2)</f>
        <v>4900</v>
      </c>
      <c r="BL1677" s="24" t="s">
        <v>333</v>
      </c>
      <c r="BM1677" s="24" t="s">
        <v>1342</v>
      </c>
    </row>
    <row r="1678" spans="2:65" s="1" customFormat="1" ht="38">
      <c r="B1678" s="40"/>
      <c r="D1678" s="177" t="s">
        <v>190</v>
      </c>
      <c r="F1678" s="178" t="s">
        <v>1343</v>
      </c>
      <c r="I1678" s="106"/>
      <c r="L1678" s="40"/>
      <c r="M1678" s="182"/>
      <c r="T1678" s="65"/>
      <c r="AT1678" s="24" t="s">
        <v>190</v>
      </c>
      <c r="AU1678" s="24" t="s">
        <v>90</v>
      </c>
    </row>
    <row r="1679" spans="2:65" s="13" customFormat="1">
      <c r="B1679" s="189"/>
      <c r="D1679" s="177" t="s">
        <v>192</v>
      </c>
      <c r="E1679" s="190" t="s">
        <v>22</v>
      </c>
      <c r="F1679" s="191" t="s">
        <v>1344</v>
      </c>
      <c r="H1679" s="192">
        <v>17.5</v>
      </c>
      <c r="I1679" s="193"/>
      <c r="L1679" s="189"/>
      <c r="M1679" s="194"/>
      <c r="T1679" s="195"/>
      <c r="AT1679" s="190" t="s">
        <v>192</v>
      </c>
      <c r="AU1679" s="190" t="s">
        <v>90</v>
      </c>
      <c r="AV1679" s="13" t="s">
        <v>90</v>
      </c>
      <c r="AW1679" s="13" t="s">
        <v>42</v>
      </c>
      <c r="AX1679" s="13" t="s">
        <v>24</v>
      </c>
      <c r="AY1679" s="190" t="s">
        <v>142</v>
      </c>
    </row>
    <row r="1680" spans="2:65" s="1" customFormat="1" ht="16.5" customHeight="1">
      <c r="B1680" s="40"/>
      <c r="C1680" s="210" t="s">
        <v>1345</v>
      </c>
      <c r="D1680" s="210" t="s">
        <v>323</v>
      </c>
      <c r="E1680" s="211" t="s">
        <v>1346</v>
      </c>
      <c r="F1680" s="212" t="s">
        <v>1347</v>
      </c>
      <c r="G1680" s="213" t="s">
        <v>187</v>
      </c>
      <c r="H1680" s="214">
        <v>7</v>
      </c>
      <c r="I1680" s="215">
        <v>2600</v>
      </c>
      <c r="J1680" s="216">
        <f>ROUND(I1680*H1680,2)</f>
        <v>18200</v>
      </c>
      <c r="K1680" s="212" t="s">
        <v>22</v>
      </c>
      <c r="L1680" s="217"/>
      <c r="M1680" s="218" t="s">
        <v>22</v>
      </c>
      <c r="N1680" s="219" t="s">
        <v>51</v>
      </c>
      <c r="P1680" s="174">
        <f>O1680*H1680</f>
        <v>0</v>
      </c>
      <c r="Q1680" s="174">
        <v>0.17699999999999999</v>
      </c>
      <c r="R1680" s="174">
        <f>Q1680*H1680</f>
        <v>1.2389999999999999</v>
      </c>
      <c r="S1680" s="174">
        <v>0</v>
      </c>
      <c r="T1680" s="175">
        <f>S1680*H1680</f>
        <v>0</v>
      </c>
      <c r="AR1680" s="24" t="s">
        <v>561</v>
      </c>
      <c r="AT1680" s="24" t="s">
        <v>323</v>
      </c>
      <c r="AU1680" s="24" t="s">
        <v>90</v>
      </c>
      <c r="AY1680" s="24" t="s">
        <v>142</v>
      </c>
      <c r="BE1680" s="176">
        <f>IF(N1680="základní",J1680,0)</f>
        <v>0</v>
      </c>
      <c r="BF1680" s="176">
        <f>IF(N1680="snížená",J1680,0)</f>
        <v>18200</v>
      </c>
      <c r="BG1680" s="176">
        <f>IF(N1680="zákl. přenesená",J1680,0)</f>
        <v>0</v>
      </c>
      <c r="BH1680" s="176">
        <f>IF(N1680="sníž. přenesená",J1680,0)</f>
        <v>0</v>
      </c>
      <c r="BI1680" s="176">
        <f>IF(N1680="nulová",J1680,0)</f>
        <v>0</v>
      </c>
      <c r="BJ1680" s="24" t="s">
        <v>90</v>
      </c>
      <c r="BK1680" s="176">
        <f>ROUND(I1680*H1680,2)</f>
        <v>18200</v>
      </c>
      <c r="BL1680" s="24" t="s">
        <v>333</v>
      </c>
      <c r="BM1680" s="24" t="s">
        <v>1348</v>
      </c>
    </row>
    <row r="1681" spans="2:65" s="1" customFormat="1" ht="66.5">
      <c r="B1681" s="40"/>
      <c r="D1681" s="177" t="s">
        <v>152</v>
      </c>
      <c r="F1681" s="178" t="s">
        <v>1349</v>
      </c>
      <c r="I1681" s="106"/>
      <c r="L1681" s="40"/>
      <c r="M1681" s="182"/>
      <c r="T1681" s="65"/>
      <c r="AT1681" s="24" t="s">
        <v>152</v>
      </c>
      <c r="AU1681" s="24" t="s">
        <v>90</v>
      </c>
    </row>
    <row r="1682" spans="2:65" s="12" customFormat="1">
      <c r="B1682" s="183"/>
      <c r="D1682" s="177" t="s">
        <v>192</v>
      </c>
      <c r="E1682" s="184" t="s">
        <v>22</v>
      </c>
      <c r="F1682" s="185" t="s">
        <v>193</v>
      </c>
      <c r="H1682" s="184" t="s">
        <v>22</v>
      </c>
      <c r="I1682" s="186"/>
      <c r="L1682" s="183"/>
      <c r="M1682" s="187"/>
      <c r="T1682" s="188"/>
      <c r="AT1682" s="184" t="s">
        <v>192</v>
      </c>
      <c r="AU1682" s="184" t="s">
        <v>90</v>
      </c>
      <c r="AV1682" s="12" t="s">
        <v>24</v>
      </c>
      <c r="AW1682" s="12" t="s">
        <v>42</v>
      </c>
      <c r="AX1682" s="12" t="s">
        <v>79</v>
      </c>
      <c r="AY1682" s="184" t="s">
        <v>142</v>
      </c>
    </row>
    <row r="1683" spans="2:65" s="13" customFormat="1">
      <c r="B1683" s="189"/>
      <c r="D1683" s="177" t="s">
        <v>192</v>
      </c>
      <c r="E1683" s="190" t="s">
        <v>22</v>
      </c>
      <c r="F1683" s="191" t="s">
        <v>1350</v>
      </c>
      <c r="H1683" s="192">
        <v>7</v>
      </c>
      <c r="I1683" s="193"/>
      <c r="L1683" s="189"/>
      <c r="M1683" s="194"/>
      <c r="T1683" s="195"/>
      <c r="AT1683" s="190" t="s">
        <v>192</v>
      </c>
      <c r="AU1683" s="190" t="s">
        <v>90</v>
      </c>
      <c r="AV1683" s="13" t="s">
        <v>90</v>
      </c>
      <c r="AW1683" s="13" t="s">
        <v>42</v>
      </c>
      <c r="AX1683" s="13" t="s">
        <v>79</v>
      </c>
      <c r="AY1683" s="190" t="s">
        <v>142</v>
      </c>
    </row>
    <row r="1684" spans="2:65" s="14" customFormat="1">
      <c r="B1684" s="196"/>
      <c r="D1684" s="177" t="s">
        <v>192</v>
      </c>
      <c r="E1684" s="197" t="s">
        <v>22</v>
      </c>
      <c r="F1684" s="198" t="s">
        <v>198</v>
      </c>
      <c r="H1684" s="199">
        <v>7</v>
      </c>
      <c r="I1684" s="200"/>
      <c r="L1684" s="196"/>
      <c r="M1684" s="201"/>
      <c r="T1684" s="202"/>
      <c r="AT1684" s="197" t="s">
        <v>192</v>
      </c>
      <c r="AU1684" s="197" t="s">
        <v>90</v>
      </c>
      <c r="AV1684" s="14" t="s">
        <v>104</v>
      </c>
      <c r="AW1684" s="14" t="s">
        <v>42</v>
      </c>
      <c r="AX1684" s="14" t="s">
        <v>24</v>
      </c>
      <c r="AY1684" s="197" t="s">
        <v>142</v>
      </c>
    </row>
    <row r="1685" spans="2:65" s="1" customFormat="1" ht="16.5" customHeight="1">
      <c r="B1685" s="40"/>
      <c r="C1685" s="165" t="s">
        <v>1351</v>
      </c>
      <c r="D1685" s="165" t="s">
        <v>145</v>
      </c>
      <c r="E1685" s="166" t="s">
        <v>1352</v>
      </c>
      <c r="F1685" s="167" t="s">
        <v>1353</v>
      </c>
      <c r="G1685" s="168" t="s">
        <v>187</v>
      </c>
      <c r="H1685" s="169">
        <v>1</v>
      </c>
      <c r="I1685" s="170">
        <v>1500</v>
      </c>
      <c r="J1685" s="171">
        <f>ROUND(I1685*H1685,2)</f>
        <v>1500</v>
      </c>
      <c r="K1685" s="167" t="s">
        <v>149</v>
      </c>
      <c r="L1685" s="40"/>
      <c r="M1685" s="172" t="s">
        <v>22</v>
      </c>
      <c r="N1685" s="173" t="s">
        <v>51</v>
      </c>
      <c r="P1685" s="174">
        <f>O1685*H1685</f>
        <v>0</v>
      </c>
      <c r="Q1685" s="174">
        <v>4.2000000000000002E-4</v>
      </c>
      <c r="R1685" s="174">
        <f>Q1685*H1685</f>
        <v>4.2000000000000002E-4</v>
      </c>
      <c r="S1685" s="174">
        <v>0</v>
      </c>
      <c r="T1685" s="175">
        <f>S1685*H1685</f>
        <v>0</v>
      </c>
      <c r="AR1685" s="24" t="s">
        <v>333</v>
      </c>
      <c r="AT1685" s="24" t="s">
        <v>145</v>
      </c>
      <c r="AU1685" s="24" t="s">
        <v>90</v>
      </c>
      <c r="AY1685" s="24" t="s">
        <v>142</v>
      </c>
      <c r="BE1685" s="176">
        <f>IF(N1685="základní",J1685,0)</f>
        <v>0</v>
      </c>
      <c r="BF1685" s="176">
        <f>IF(N1685="snížená",J1685,0)</f>
        <v>1500</v>
      </c>
      <c r="BG1685" s="176">
        <f>IF(N1685="zákl. přenesená",J1685,0)</f>
        <v>0</v>
      </c>
      <c r="BH1685" s="176">
        <f>IF(N1685="sníž. přenesená",J1685,0)</f>
        <v>0</v>
      </c>
      <c r="BI1685" s="176">
        <f>IF(N1685="nulová",J1685,0)</f>
        <v>0</v>
      </c>
      <c r="BJ1685" s="24" t="s">
        <v>90</v>
      </c>
      <c r="BK1685" s="176">
        <f>ROUND(I1685*H1685,2)</f>
        <v>1500</v>
      </c>
      <c r="BL1685" s="24" t="s">
        <v>333</v>
      </c>
      <c r="BM1685" s="24" t="s">
        <v>1354</v>
      </c>
    </row>
    <row r="1686" spans="2:65" s="1" customFormat="1" ht="38">
      <c r="B1686" s="40"/>
      <c r="D1686" s="177" t="s">
        <v>190</v>
      </c>
      <c r="F1686" s="178" t="s">
        <v>1355</v>
      </c>
      <c r="I1686" s="106"/>
      <c r="L1686" s="40"/>
      <c r="M1686" s="182"/>
      <c r="T1686" s="65"/>
      <c r="AT1686" s="24" t="s">
        <v>190</v>
      </c>
      <c r="AU1686" s="24" t="s">
        <v>90</v>
      </c>
    </row>
    <row r="1687" spans="2:65" s="12" customFormat="1">
      <c r="B1687" s="183"/>
      <c r="D1687" s="177" t="s">
        <v>192</v>
      </c>
      <c r="E1687" s="184" t="s">
        <v>22</v>
      </c>
      <c r="F1687" s="185" t="s">
        <v>1356</v>
      </c>
      <c r="H1687" s="184" t="s">
        <v>22</v>
      </c>
      <c r="I1687" s="186"/>
      <c r="L1687" s="183"/>
      <c r="M1687" s="187"/>
      <c r="T1687" s="188"/>
      <c r="AT1687" s="184" t="s">
        <v>192</v>
      </c>
      <c r="AU1687" s="184" t="s">
        <v>90</v>
      </c>
      <c r="AV1687" s="12" t="s">
        <v>24</v>
      </c>
      <c r="AW1687" s="12" t="s">
        <v>42</v>
      </c>
      <c r="AX1687" s="12" t="s">
        <v>79</v>
      </c>
      <c r="AY1687" s="184" t="s">
        <v>142</v>
      </c>
    </row>
    <row r="1688" spans="2:65" s="13" customFormat="1">
      <c r="B1688" s="189"/>
      <c r="D1688" s="177" t="s">
        <v>192</v>
      </c>
      <c r="E1688" s="190" t="s">
        <v>22</v>
      </c>
      <c r="F1688" s="191" t="s">
        <v>1357</v>
      </c>
      <c r="H1688" s="192">
        <v>1</v>
      </c>
      <c r="I1688" s="193"/>
      <c r="L1688" s="189"/>
      <c r="M1688" s="194"/>
      <c r="T1688" s="195"/>
      <c r="AT1688" s="190" t="s">
        <v>192</v>
      </c>
      <c r="AU1688" s="190" t="s">
        <v>90</v>
      </c>
      <c r="AV1688" s="13" t="s">
        <v>90</v>
      </c>
      <c r="AW1688" s="13" t="s">
        <v>42</v>
      </c>
      <c r="AX1688" s="13" t="s">
        <v>79</v>
      </c>
      <c r="AY1688" s="190" t="s">
        <v>142</v>
      </c>
    </row>
    <row r="1689" spans="2:65" s="14" customFormat="1">
      <c r="B1689" s="196"/>
      <c r="D1689" s="177" t="s">
        <v>192</v>
      </c>
      <c r="E1689" s="197" t="s">
        <v>22</v>
      </c>
      <c r="F1689" s="198" t="s">
        <v>198</v>
      </c>
      <c r="H1689" s="199">
        <v>1</v>
      </c>
      <c r="I1689" s="200"/>
      <c r="L1689" s="196"/>
      <c r="M1689" s="201"/>
      <c r="T1689" s="202"/>
      <c r="AT1689" s="197" t="s">
        <v>192</v>
      </c>
      <c r="AU1689" s="197" t="s">
        <v>90</v>
      </c>
      <c r="AV1689" s="14" t="s">
        <v>104</v>
      </c>
      <c r="AW1689" s="14" t="s">
        <v>42</v>
      </c>
      <c r="AX1689" s="14" t="s">
        <v>24</v>
      </c>
      <c r="AY1689" s="197" t="s">
        <v>142</v>
      </c>
    </row>
    <row r="1690" spans="2:65" s="1" customFormat="1" ht="38.25" customHeight="1">
      <c r="B1690" s="40"/>
      <c r="C1690" s="210" t="s">
        <v>1358</v>
      </c>
      <c r="D1690" s="210" t="s">
        <v>323</v>
      </c>
      <c r="E1690" s="211" t="s">
        <v>1359</v>
      </c>
      <c r="F1690" s="212" t="s">
        <v>1360</v>
      </c>
      <c r="G1690" s="213" t="s">
        <v>187</v>
      </c>
      <c r="H1690" s="214">
        <v>1</v>
      </c>
      <c r="I1690" s="215">
        <v>7200</v>
      </c>
      <c r="J1690" s="216">
        <f>ROUND(I1690*H1690,2)</f>
        <v>7200</v>
      </c>
      <c r="K1690" s="212" t="s">
        <v>149</v>
      </c>
      <c r="L1690" s="217"/>
      <c r="M1690" s="218" t="s">
        <v>22</v>
      </c>
      <c r="N1690" s="219" t="s">
        <v>51</v>
      </c>
      <c r="P1690" s="174">
        <f>O1690*H1690</f>
        <v>0</v>
      </c>
      <c r="Q1690" s="174">
        <v>5.1999999999999998E-2</v>
      </c>
      <c r="R1690" s="174">
        <f>Q1690*H1690</f>
        <v>5.1999999999999998E-2</v>
      </c>
      <c r="S1690" s="174">
        <v>0</v>
      </c>
      <c r="T1690" s="175">
        <f>S1690*H1690</f>
        <v>0</v>
      </c>
      <c r="AR1690" s="24" t="s">
        <v>561</v>
      </c>
      <c r="AT1690" s="24" t="s">
        <v>323</v>
      </c>
      <c r="AU1690" s="24" t="s">
        <v>90</v>
      </c>
      <c r="AY1690" s="24" t="s">
        <v>142</v>
      </c>
      <c r="BE1690" s="176">
        <f>IF(N1690="základní",J1690,0)</f>
        <v>0</v>
      </c>
      <c r="BF1690" s="176">
        <f>IF(N1690="snížená",J1690,0)</f>
        <v>7200</v>
      </c>
      <c r="BG1690" s="176">
        <f>IF(N1690="zákl. přenesená",J1690,0)</f>
        <v>0</v>
      </c>
      <c r="BH1690" s="176">
        <f>IF(N1690="sníž. přenesená",J1690,0)</f>
        <v>0</v>
      </c>
      <c r="BI1690" s="176">
        <f>IF(N1690="nulová",J1690,0)</f>
        <v>0</v>
      </c>
      <c r="BJ1690" s="24" t="s">
        <v>90</v>
      </c>
      <c r="BK1690" s="176">
        <f>ROUND(I1690*H1690,2)</f>
        <v>7200</v>
      </c>
      <c r="BL1690" s="24" t="s">
        <v>333</v>
      </c>
      <c r="BM1690" s="24" t="s">
        <v>1361</v>
      </c>
    </row>
    <row r="1691" spans="2:65" s="12" customFormat="1">
      <c r="B1691" s="183"/>
      <c r="D1691" s="177" t="s">
        <v>192</v>
      </c>
      <c r="E1691" s="184" t="s">
        <v>22</v>
      </c>
      <c r="F1691" s="185" t="s">
        <v>1356</v>
      </c>
      <c r="H1691" s="184" t="s">
        <v>22</v>
      </c>
      <c r="I1691" s="186"/>
      <c r="L1691" s="183"/>
      <c r="M1691" s="187"/>
      <c r="T1691" s="188"/>
      <c r="AT1691" s="184" t="s">
        <v>192</v>
      </c>
      <c r="AU1691" s="184" t="s">
        <v>90</v>
      </c>
      <c r="AV1691" s="12" t="s">
        <v>24</v>
      </c>
      <c r="AW1691" s="12" t="s">
        <v>42</v>
      </c>
      <c r="AX1691" s="12" t="s">
        <v>79</v>
      </c>
      <c r="AY1691" s="184" t="s">
        <v>142</v>
      </c>
    </row>
    <row r="1692" spans="2:65" s="13" customFormat="1">
      <c r="B1692" s="189"/>
      <c r="D1692" s="177" t="s">
        <v>192</v>
      </c>
      <c r="E1692" s="190" t="s">
        <v>22</v>
      </c>
      <c r="F1692" s="191" t="s">
        <v>1362</v>
      </c>
      <c r="H1692" s="192">
        <v>1</v>
      </c>
      <c r="I1692" s="193"/>
      <c r="L1692" s="189"/>
      <c r="M1692" s="194"/>
      <c r="T1692" s="195"/>
      <c r="AT1692" s="190" t="s">
        <v>192</v>
      </c>
      <c r="AU1692" s="190" t="s">
        <v>90</v>
      </c>
      <c r="AV1692" s="13" t="s">
        <v>90</v>
      </c>
      <c r="AW1692" s="13" t="s">
        <v>42</v>
      </c>
      <c r="AX1692" s="13" t="s">
        <v>79</v>
      </c>
      <c r="AY1692" s="190" t="s">
        <v>142</v>
      </c>
    </row>
    <row r="1693" spans="2:65" s="14" customFormat="1">
      <c r="B1693" s="196"/>
      <c r="D1693" s="177" t="s">
        <v>192</v>
      </c>
      <c r="E1693" s="197" t="s">
        <v>22</v>
      </c>
      <c r="F1693" s="198" t="s">
        <v>198</v>
      </c>
      <c r="H1693" s="199">
        <v>1</v>
      </c>
      <c r="I1693" s="200"/>
      <c r="L1693" s="196"/>
      <c r="M1693" s="201"/>
      <c r="T1693" s="202"/>
      <c r="AT1693" s="197" t="s">
        <v>192</v>
      </c>
      <c r="AU1693" s="197" t="s">
        <v>90</v>
      </c>
      <c r="AV1693" s="14" t="s">
        <v>104</v>
      </c>
      <c r="AW1693" s="14" t="s">
        <v>42</v>
      </c>
      <c r="AX1693" s="14" t="s">
        <v>24</v>
      </c>
      <c r="AY1693" s="197" t="s">
        <v>142</v>
      </c>
    </row>
    <row r="1694" spans="2:65" s="1" customFormat="1" ht="25.5" customHeight="1">
      <c r="B1694" s="40"/>
      <c r="C1694" s="165" t="s">
        <v>1363</v>
      </c>
      <c r="D1694" s="165" t="s">
        <v>145</v>
      </c>
      <c r="E1694" s="166" t="s">
        <v>1364</v>
      </c>
      <c r="F1694" s="167" t="s">
        <v>1365</v>
      </c>
      <c r="G1694" s="168" t="s">
        <v>187</v>
      </c>
      <c r="H1694" s="169">
        <v>27</v>
      </c>
      <c r="I1694" s="170">
        <v>480</v>
      </c>
      <c r="J1694" s="171">
        <f>ROUND(I1694*H1694,2)</f>
        <v>12960</v>
      </c>
      <c r="K1694" s="167" t="s">
        <v>149</v>
      </c>
      <c r="L1694" s="40"/>
      <c r="M1694" s="172" t="s">
        <v>22</v>
      </c>
      <c r="N1694" s="173" t="s">
        <v>51</v>
      </c>
      <c r="P1694" s="174">
        <f>O1694*H1694</f>
        <v>0</v>
      </c>
      <c r="Q1694" s="174">
        <v>0</v>
      </c>
      <c r="R1694" s="174">
        <f>Q1694*H1694</f>
        <v>0</v>
      </c>
      <c r="S1694" s="174">
        <v>0</v>
      </c>
      <c r="T1694" s="175">
        <f>S1694*H1694</f>
        <v>0</v>
      </c>
      <c r="AR1694" s="24" t="s">
        <v>333</v>
      </c>
      <c r="AT1694" s="24" t="s">
        <v>145</v>
      </c>
      <c r="AU1694" s="24" t="s">
        <v>90</v>
      </c>
      <c r="AY1694" s="24" t="s">
        <v>142</v>
      </c>
      <c r="BE1694" s="176">
        <f>IF(N1694="základní",J1694,0)</f>
        <v>0</v>
      </c>
      <c r="BF1694" s="176">
        <f>IF(N1694="snížená",J1694,0)</f>
        <v>12960</v>
      </c>
      <c r="BG1694" s="176">
        <f>IF(N1694="zákl. přenesená",J1694,0)</f>
        <v>0</v>
      </c>
      <c r="BH1694" s="176">
        <f>IF(N1694="sníž. přenesená",J1694,0)</f>
        <v>0</v>
      </c>
      <c r="BI1694" s="176">
        <f>IF(N1694="nulová",J1694,0)</f>
        <v>0</v>
      </c>
      <c r="BJ1694" s="24" t="s">
        <v>90</v>
      </c>
      <c r="BK1694" s="176">
        <f>ROUND(I1694*H1694,2)</f>
        <v>12960</v>
      </c>
      <c r="BL1694" s="24" t="s">
        <v>333</v>
      </c>
      <c r="BM1694" s="24" t="s">
        <v>1366</v>
      </c>
    </row>
    <row r="1695" spans="2:65" s="1" customFormat="1" ht="114">
      <c r="B1695" s="40"/>
      <c r="D1695" s="177" t="s">
        <v>190</v>
      </c>
      <c r="F1695" s="178" t="s">
        <v>1367</v>
      </c>
      <c r="I1695" s="106"/>
      <c r="L1695" s="40"/>
      <c r="M1695" s="182"/>
      <c r="T1695" s="65"/>
      <c r="AT1695" s="24" t="s">
        <v>190</v>
      </c>
      <c r="AU1695" s="24" t="s">
        <v>90</v>
      </c>
    </row>
    <row r="1696" spans="2:65" s="1" customFormat="1" ht="38.25" customHeight="1">
      <c r="B1696" s="40"/>
      <c r="C1696" s="210" t="s">
        <v>1368</v>
      </c>
      <c r="D1696" s="210" t="s">
        <v>323</v>
      </c>
      <c r="E1696" s="211" t="s">
        <v>1369</v>
      </c>
      <c r="F1696" s="212" t="s">
        <v>1370</v>
      </c>
      <c r="G1696" s="213" t="s">
        <v>187</v>
      </c>
      <c r="H1696" s="214">
        <v>12</v>
      </c>
      <c r="I1696" s="215">
        <v>3200</v>
      </c>
      <c r="J1696" s="216">
        <f>ROUND(I1696*H1696,2)</f>
        <v>38400</v>
      </c>
      <c r="K1696" s="212" t="s">
        <v>149</v>
      </c>
      <c r="L1696" s="217"/>
      <c r="M1696" s="218" t="s">
        <v>22</v>
      </c>
      <c r="N1696" s="219" t="s">
        <v>51</v>
      </c>
      <c r="P1696" s="174">
        <f>O1696*H1696</f>
        <v>0</v>
      </c>
      <c r="Q1696" s="174">
        <v>1.55E-2</v>
      </c>
      <c r="R1696" s="174">
        <f>Q1696*H1696</f>
        <v>0.186</v>
      </c>
      <c r="S1696" s="174">
        <v>0</v>
      </c>
      <c r="T1696" s="175">
        <f>S1696*H1696</f>
        <v>0</v>
      </c>
      <c r="AR1696" s="24" t="s">
        <v>561</v>
      </c>
      <c r="AT1696" s="24" t="s">
        <v>323</v>
      </c>
      <c r="AU1696" s="24" t="s">
        <v>90</v>
      </c>
      <c r="AY1696" s="24" t="s">
        <v>142</v>
      </c>
      <c r="BE1696" s="176">
        <f>IF(N1696="základní",J1696,0)</f>
        <v>0</v>
      </c>
      <c r="BF1696" s="176">
        <f>IF(N1696="snížená",J1696,0)</f>
        <v>38400</v>
      </c>
      <c r="BG1696" s="176">
        <f>IF(N1696="zákl. přenesená",J1696,0)</f>
        <v>0</v>
      </c>
      <c r="BH1696" s="176">
        <f>IF(N1696="sníž. přenesená",J1696,0)</f>
        <v>0</v>
      </c>
      <c r="BI1696" s="176">
        <f>IF(N1696="nulová",J1696,0)</f>
        <v>0</v>
      </c>
      <c r="BJ1696" s="24" t="s">
        <v>90</v>
      </c>
      <c r="BK1696" s="176">
        <f>ROUND(I1696*H1696,2)</f>
        <v>38400</v>
      </c>
      <c r="BL1696" s="24" t="s">
        <v>333</v>
      </c>
      <c r="BM1696" s="24" t="s">
        <v>1371</v>
      </c>
    </row>
    <row r="1697" spans="2:65" s="1" customFormat="1" ht="28.5">
      <c r="B1697" s="40"/>
      <c r="D1697" s="177" t="s">
        <v>152</v>
      </c>
      <c r="F1697" s="178" t="s">
        <v>1372</v>
      </c>
      <c r="I1697" s="106"/>
      <c r="L1697" s="40"/>
      <c r="M1697" s="182"/>
      <c r="T1697" s="65"/>
      <c r="AT1697" s="24" t="s">
        <v>152</v>
      </c>
      <c r="AU1697" s="24" t="s">
        <v>90</v>
      </c>
    </row>
    <row r="1698" spans="2:65" s="12" customFormat="1">
      <c r="B1698" s="183"/>
      <c r="D1698" s="177" t="s">
        <v>192</v>
      </c>
      <c r="E1698" s="184" t="s">
        <v>22</v>
      </c>
      <c r="F1698" s="185" t="s">
        <v>193</v>
      </c>
      <c r="H1698" s="184" t="s">
        <v>22</v>
      </c>
      <c r="I1698" s="186"/>
      <c r="L1698" s="183"/>
      <c r="M1698" s="187"/>
      <c r="T1698" s="188"/>
      <c r="AT1698" s="184" t="s">
        <v>192</v>
      </c>
      <c r="AU1698" s="184" t="s">
        <v>90</v>
      </c>
      <c r="AV1698" s="12" t="s">
        <v>24</v>
      </c>
      <c r="AW1698" s="12" t="s">
        <v>42</v>
      </c>
      <c r="AX1698" s="12" t="s">
        <v>79</v>
      </c>
      <c r="AY1698" s="184" t="s">
        <v>142</v>
      </c>
    </row>
    <row r="1699" spans="2:65" s="13" customFormat="1">
      <c r="B1699" s="189"/>
      <c r="D1699" s="177" t="s">
        <v>192</v>
      </c>
      <c r="E1699" s="190" t="s">
        <v>22</v>
      </c>
      <c r="F1699" s="191" t="s">
        <v>580</v>
      </c>
      <c r="H1699" s="192">
        <v>4</v>
      </c>
      <c r="I1699" s="193"/>
      <c r="L1699" s="189"/>
      <c r="M1699" s="194"/>
      <c r="T1699" s="195"/>
      <c r="AT1699" s="190" t="s">
        <v>192</v>
      </c>
      <c r="AU1699" s="190" t="s">
        <v>90</v>
      </c>
      <c r="AV1699" s="13" t="s">
        <v>90</v>
      </c>
      <c r="AW1699" s="13" t="s">
        <v>42</v>
      </c>
      <c r="AX1699" s="13" t="s">
        <v>79</v>
      </c>
      <c r="AY1699" s="190" t="s">
        <v>142</v>
      </c>
    </row>
    <row r="1700" spans="2:65" s="13" customFormat="1">
      <c r="B1700" s="189"/>
      <c r="D1700" s="177" t="s">
        <v>192</v>
      </c>
      <c r="E1700" s="190" t="s">
        <v>22</v>
      </c>
      <c r="F1700" s="191" t="s">
        <v>581</v>
      </c>
      <c r="H1700" s="192">
        <v>3</v>
      </c>
      <c r="I1700" s="193"/>
      <c r="L1700" s="189"/>
      <c r="M1700" s="194"/>
      <c r="T1700" s="195"/>
      <c r="AT1700" s="190" t="s">
        <v>192</v>
      </c>
      <c r="AU1700" s="190" t="s">
        <v>90</v>
      </c>
      <c r="AV1700" s="13" t="s">
        <v>90</v>
      </c>
      <c r="AW1700" s="13" t="s">
        <v>42</v>
      </c>
      <c r="AX1700" s="13" t="s">
        <v>79</v>
      </c>
      <c r="AY1700" s="190" t="s">
        <v>142</v>
      </c>
    </row>
    <row r="1701" spans="2:65" s="13" customFormat="1">
      <c r="B1701" s="189"/>
      <c r="D1701" s="177" t="s">
        <v>192</v>
      </c>
      <c r="E1701" s="190" t="s">
        <v>22</v>
      </c>
      <c r="F1701" s="191" t="s">
        <v>582</v>
      </c>
      <c r="H1701" s="192">
        <v>5</v>
      </c>
      <c r="I1701" s="193"/>
      <c r="L1701" s="189"/>
      <c r="M1701" s="194"/>
      <c r="T1701" s="195"/>
      <c r="AT1701" s="190" t="s">
        <v>192</v>
      </c>
      <c r="AU1701" s="190" t="s">
        <v>90</v>
      </c>
      <c r="AV1701" s="13" t="s">
        <v>90</v>
      </c>
      <c r="AW1701" s="13" t="s">
        <v>42</v>
      </c>
      <c r="AX1701" s="13" t="s">
        <v>79</v>
      </c>
      <c r="AY1701" s="190" t="s">
        <v>142</v>
      </c>
    </row>
    <row r="1702" spans="2:65" s="14" customFormat="1">
      <c r="B1702" s="196"/>
      <c r="D1702" s="177" t="s">
        <v>192</v>
      </c>
      <c r="E1702" s="197" t="s">
        <v>22</v>
      </c>
      <c r="F1702" s="198" t="s">
        <v>198</v>
      </c>
      <c r="H1702" s="199">
        <v>12</v>
      </c>
      <c r="I1702" s="200"/>
      <c r="L1702" s="196"/>
      <c r="M1702" s="201"/>
      <c r="T1702" s="202"/>
      <c r="AT1702" s="197" t="s">
        <v>192</v>
      </c>
      <c r="AU1702" s="197" t="s">
        <v>90</v>
      </c>
      <c r="AV1702" s="14" t="s">
        <v>104</v>
      </c>
      <c r="AW1702" s="14" t="s">
        <v>42</v>
      </c>
      <c r="AX1702" s="14" t="s">
        <v>24</v>
      </c>
      <c r="AY1702" s="197" t="s">
        <v>142</v>
      </c>
    </row>
    <row r="1703" spans="2:65" s="1" customFormat="1" ht="38.25" customHeight="1">
      <c r="B1703" s="40"/>
      <c r="C1703" s="210" t="s">
        <v>1373</v>
      </c>
      <c r="D1703" s="210" t="s">
        <v>323</v>
      </c>
      <c r="E1703" s="211" t="s">
        <v>1374</v>
      </c>
      <c r="F1703" s="212" t="s">
        <v>1375</v>
      </c>
      <c r="G1703" s="213" t="s">
        <v>187</v>
      </c>
      <c r="H1703" s="214">
        <v>15</v>
      </c>
      <c r="I1703" s="215">
        <v>3400</v>
      </c>
      <c r="J1703" s="216">
        <f>ROUND(I1703*H1703,2)</f>
        <v>51000</v>
      </c>
      <c r="K1703" s="212" t="s">
        <v>149</v>
      </c>
      <c r="L1703" s="217"/>
      <c r="M1703" s="218" t="s">
        <v>22</v>
      </c>
      <c r="N1703" s="219" t="s">
        <v>51</v>
      </c>
      <c r="P1703" s="174">
        <f>O1703*H1703</f>
        <v>0</v>
      </c>
      <c r="Q1703" s="174">
        <v>2.0500000000000001E-2</v>
      </c>
      <c r="R1703" s="174">
        <f>Q1703*H1703</f>
        <v>0.3075</v>
      </c>
      <c r="S1703" s="174">
        <v>0</v>
      </c>
      <c r="T1703" s="175">
        <f>S1703*H1703</f>
        <v>0</v>
      </c>
      <c r="AR1703" s="24" t="s">
        <v>561</v>
      </c>
      <c r="AT1703" s="24" t="s">
        <v>323</v>
      </c>
      <c r="AU1703" s="24" t="s">
        <v>90</v>
      </c>
      <c r="AY1703" s="24" t="s">
        <v>142</v>
      </c>
      <c r="BE1703" s="176">
        <f>IF(N1703="základní",J1703,0)</f>
        <v>0</v>
      </c>
      <c r="BF1703" s="176">
        <f>IF(N1703="snížená",J1703,0)</f>
        <v>51000</v>
      </c>
      <c r="BG1703" s="176">
        <f>IF(N1703="zákl. přenesená",J1703,0)</f>
        <v>0</v>
      </c>
      <c r="BH1703" s="176">
        <f>IF(N1703="sníž. přenesená",J1703,0)</f>
        <v>0</v>
      </c>
      <c r="BI1703" s="176">
        <f>IF(N1703="nulová",J1703,0)</f>
        <v>0</v>
      </c>
      <c r="BJ1703" s="24" t="s">
        <v>90</v>
      </c>
      <c r="BK1703" s="176">
        <f>ROUND(I1703*H1703,2)</f>
        <v>51000</v>
      </c>
      <c r="BL1703" s="24" t="s">
        <v>333</v>
      </c>
      <c r="BM1703" s="24" t="s">
        <v>1376</v>
      </c>
    </row>
    <row r="1704" spans="2:65" s="1" customFormat="1" ht="28.5">
      <c r="B1704" s="40"/>
      <c r="D1704" s="177" t="s">
        <v>152</v>
      </c>
      <c r="F1704" s="178" t="s">
        <v>1372</v>
      </c>
      <c r="I1704" s="106"/>
      <c r="L1704" s="40"/>
      <c r="M1704" s="182"/>
      <c r="T1704" s="65"/>
      <c r="AT1704" s="24" t="s">
        <v>152</v>
      </c>
      <c r="AU1704" s="24" t="s">
        <v>90</v>
      </c>
    </row>
    <row r="1705" spans="2:65" s="12" customFormat="1">
      <c r="B1705" s="183"/>
      <c r="D1705" s="177" t="s">
        <v>192</v>
      </c>
      <c r="E1705" s="184" t="s">
        <v>22</v>
      </c>
      <c r="F1705" s="185" t="s">
        <v>193</v>
      </c>
      <c r="H1705" s="184" t="s">
        <v>22</v>
      </c>
      <c r="I1705" s="186"/>
      <c r="L1705" s="183"/>
      <c r="M1705" s="187"/>
      <c r="T1705" s="188"/>
      <c r="AT1705" s="184" t="s">
        <v>192</v>
      </c>
      <c r="AU1705" s="184" t="s">
        <v>90</v>
      </c>
      <c r="AV1705" s="12" t="s">
        <v>24</v>
      </c>
      <c r="AW1705" s="12" t="s">
        <v>42</v>
      </c>
      <c r="AX1705" s="12" t="s">
        <v>79</v>
      </c>
      <c r="AY1705" s="184" t="s">
        <v>142</v>
      </c>
    </row>
    <row r="1706" spans="2:65" s="13" customFormat="1">
      <c r="B1706" s="189"/>
      <c r="D1706" s="177" t="s">
        <v>192</v>
      </c>
      <c r="E1706" s="190" t="s">
        <v>22</v>
      </c>
      <c r="F1706" s="191" t="s">
        <v>589</v>
      </c>
      <c r="H1706" s="192">
        <v>8</v>
      </c>
      <c r="I1706" s="193"/>
      <c r="L1706" s="189"/>
      <c r="M1706" s="194"/>
      <c r="T1706" s="195"/>
      <c r="AT1706" s="190" t="s">
        <v>192</v>
      </c>
      <c r="AU1706" s="190" t="s">
        <v>90</v>
      </c>
      <c r="AV1706" s="13" t="s">
        <v>90</v>
      </c>
      <c r="AW1706" s="13" t="s">
        <v>42</v>
      </c>
      <c r="AX1706" s="13" t="s">
        <v>79</v>
      </c>
      <c r="AY1706" s="190" t="s">
        <v>142</v>
      </c>
    </row>
    <row r="1707" spans="2:65" s="13" customFormat="1">
      <c r="B1707" s="189"/>
      <c r="D1707" s="177" t="s">
        <v>192</v>
      </c>
      <c r="E1707" s="190" t="s">
        <v>22</v>
      </c>
      <c r="F1707" s="191" t="s">
        <v>600</v>
      </c>
      <c r="H1707" s="192">
        <v>1</v>
      </c>
      <c r="I1707" s="193"/>
      <c r="L1707" s="189"/>
      <c r="M1707" s="194"/>
      <c r="T1707" s="195"/>
      <c r="AT1707" s="190" t="s">
        <v>192</v>
      </c>
      <c r="AU1707" s="190" t="s">
        <v>90</v>
      </c>
      <c r="AV1707" s="13" t="s">
        <v>90</v>
      </c>
      <c r="AW1707" s="13" t="s">
        <v>42</v>
      </c>
      <c r="AX1707" s="13" t="s">
        <v>79</v>
      </c>
      <c r="AY1707" s="190" t="s">
        <v>142</v>
      </c>
    </row>
    <row r="1708" spans="2:65" s="13" customFormat="1">
      <c r="B1708" s="189"/>
      <c r="D1708" s="177" t="s">
        <v>192</v>
      </c>
      <c r="E1708" s="190" t="s">
        <v>22</v>
      </c>
      <c r="F1708" s="191" t="s">
        <v>590</v>
      </c>
      <c r="H1708" s="192">
        <v>6</v>
      </c>
      <c r="I1708" s="193"/>
      <c r="L1708" s="189"/>
      <c r="M1708" s="194"/>
      <c r="T1708" s="195"/>
      <c r="AT1708" s="190" t="s">
        <v>192</v>
      </c>
      <c r="AU1708" s="190" t="s">
        <v>90</v>
      </c>
      <c r="AV1708" s="13" t="s">
        <v>90</v>
      </c>
      <c r="AW1708" s="13" t="s">
        <v>42</v>
      </c>
      <c r="AX1708" s="13" t="s">
        <v>79</v>
      </c>
      <c r="AY1708" s="190" t="s">
        <v>142</v>
      </c>
    </row>
    <row r="1709" spans="2:65" s="14" customFormat="1">
      <c r="B1709" s="196"/>
      <c r="D1709" s="177" t="s">
        <v>192</v>
      </c>
      <c r="E1709" s="197" t="s">
        <v>22</v>
      </c>
      <c r="F1709" s="198" t="s">
        <v>198</v>
      </c>
      <c r="H1709" s="199">
        <v>15</v>
      </c>
      <c r="I1709" s="200"/>
      <c r="L1709" s="196"/>
      <c r="M1709" s="201"/>
      <c r="T1709" s="202"/>
      <c r="AT1709" s="197" t="s">
        <v>192</v>
      </c>
      <c r="AU1709" s="197" t="s">
        <v>90</v>
      </c>
      <c r="AV1709" s="14" t="s">
        <v>104</v>
      </c>
      <c r="AW1709" s="14" t="s">
        <v>42</v>
      </c>
      <c r="AX1709" s="14" t="s">
        <v>24</v>
      </c>
      <c r="AY1709" s="197" t="s">
        <v>142</v>
      </c>
    </row>
    <row r="1710" spans="2:65" s="1" customFormat="1" ht="25.5" customHeight="1">
      <c r="B1710" s="40"/>
      <c r="C1710" s="165" t="s">
        <v>1377</v>
      </c>
      <c r="D1710" s="165" t="s">
        <v>145</v>
      </c>
      <c r="E1710" s="166" t="s">
        <v>1378</v>
      </c>
      <c r="F1710" s="167" t="s">
        <v>1379</v>
      </c>
      <c r="G1710" s="168" t="s">
        <v>187</v>
      </c>
      <c r="H1710" s="169">
        <v>6</v>
      </c>
      <c r="I1710" s="170">
        <v>899</v>
      </c>
      <c r="J1710" s="171">
        <f>ROUND(I1710*H1710,2)</f>
        <v>5394</v>
      </c>
      <c r="K1710" s="167" t="s">
        <v>149</v>
      </c>
      <c r="L1710" s="40"/>
      <c r="M1710" s="172" t="s">
        <v>22</v>
      </c>
      <c r="N1710" s="173" t="s">
        <v>51</v>
      </c>
      <c r="P1710" s="174">
        <f>O1710*H1710</f>
        <v>0</v>
      </c>
      <c r="Q1710" s="174">
        <v>0</v>
      </c>
      <c r="R1710" s="174">
        <f>Q1710*H1710</f>
        <v>0</v>
      </c>
      <c r="S1710" s="174">
        <v>0</v>
      </c>
      <c r="T1710" s="175">
        <f>S1710*H1710</f>
        <v>0</v>
      </c>
      <c r="AR1710" s="24" t="s">
        <v>333</v>
      </c>
      <c r="AT1710" s="24" t="s">
        <v>145</v>
      </c>
      <c r="AU1710" s="24" t="s">
        <v>90</v>
      </c>
      <c r="AY1710" s="24" t="s">
        <v>142</v>
      </c>
      <c r="BE1710" s="176">
        <f>IF(N1710="základní",J1710,0)</f>
        <v>0</v>
      </c>
      <c r="BF1710" s="176">
        <f>IF(N1710="snížená",J1710,0)</f>
        <v>5394</v>
      </c>
      <c r="BG1710" s="176">
        <f>IF(N1710="zákl. přenesená",J1710,0)</f>
        <v>0</v>
      </c>
      <c r="BH1710" s="176">
        <f>IF(N1710="sníž. přenesená",J1710,0)</f>
        <v>0</v>
      </c>
      <c r="BI1710" s="176">
        <f>IF(N1710="nulová",J1710,0)</f>
        <v>0</v>
      </c>
      <c r="BJ1710" s="24" t="s">
        <v>90</v>
      </c>
      <c r="BK1710" s="176">
        <f>ROUND(I1710*H1710,2)</f>
        <v>5394</v>
      </c>
      <c r="BL1710" s="24" t="s">
        <v>333</v>
      </c>
      <c r="BM1710" s="24" t="s">
        <v>1380</v>
      </c>
    </row>
    <row r="1711" spans="2:65" s="1" customFormat="1" ht="114">
      <c r="B1711" s="40"/>
      <c r="D1711" s="177" t="s">
        <v>190</v>
      </c>
      <c r="F1711" s="178" t="s">
        <v>1367</v>
      </c>
      <c r="I1711" s="106"/>
      <c r="L1711" s="40"/>
      <c r="M1711" s="182"/>
      <c r="T1711" s="65"/>
      <c r="AT1711" s="24" t="s">
        <v>190</v>
      </c>
      <c r="AU1711" s="24" t="s">
        <v>90</v>
      </c>
    </row>
    <row r="1712" spans="2:65" s="1" customFormat="1" ht="38.25" customHeight="1">
      <c r="B1712" s="40"/>
      <c r="C1712" s="210" t="s">
        <v>1381</v>
      </c>
      <c r="D1712" s="210" t="s">
        <v>323</v>
      </c>
      <c r="E1712" s="211" t="s">
        <v>1382</v>
      </c>
      <c r="F1712" s="212" t="s">
        <v>1383</v>
      </c>
      <c r="G1712" s="213" t="s">
        <v>187</v>
      </c>
      <c r="H1712" s="214">
        <v>6</v>
      </c>
      <c r="I1712" s="215">
        <v>3600</v>
      </c>
      <c r="J1712" s="216">
        <f>ROUND(I1712*H1712,2)</f>
        <v>21600</v>
      </c>
      <c r="K1712" s="212" t="s">
        <v>149</v>
      </c>
      <c r="L1712" s="217"/>
      <c r="M1712" s="218" t="s">
        <v>22</v>
      </c>
      <c r="N1712" s="219" t="s">
        <v>51</v>
      </c>
      <c r="P1712" s="174">
        <f>O1712*H1712</f>
        <v>0</v>
      </c>
      <c r="Q1712" s="174">
        <v>2.5999999999999999E-2</v>
      </c>
      <c r="R1712" s="174">
        <f>Q1712*H1712</f>
        <v>0.156</v>
      </c>
      <c r="S1712" s="174">
        <v>0</v>
      </c>
      <c r="T1712" s="175">
        <f>S1712*H1712</f>
        <v>0</v>
      </c>
      <c r="AR1712" s="24" t="s">
        <v>561</v>
      </c>
      <c r="AT1712" s="24" t="s">
        <v>323</v>
      </c>
      <c r="AU1712" s="24" t="s">
        <v>90</v>
      </c>
      <c r="AY1712" s="24" t="s">
        <v>142</v>
      </c>
      <c r="BE1712" s="176">
        <f>IF(N1712="základní",J1712,0)</f>
        <v>0</v>
      </c>
      <c r="BF1712" s="176">
        <f>IF(N1712="snížená",J1712,0)</f>
        <v>21600</v>
      </c>
      <c r="BG1712" s="176">
        <f>IF(N1712="zákl. přenesená",J1712,0)</f>
        <v>0</v>
      </c>
      <c r="BH1712" s="176">
        <f>IF(N1712="sníž. přenesená",J1712,0)</f>
        <v>0</v>
      </c>
      <c r="BI1712" s="176">
        <f>IF(N1712="nulová",J1712,0)</f>
        <v>0</v>
      </c>
      <c r="BJ1712" s="24" t="s">
        <v>90</v>
      </c>
      <c r="BK1712" s="176">
        <f>ROUND(I1712*H1712,2)</f>
        <v>21600</v>
      </c>
      <c r="BL1712" s="24" t="s">
        <v>333</v>
      </c>
      <c r="BM1712" s="24" t="s">
        <v>1384</v>
      </c>
    </row>
    <row r="1713" spans="2:65" s="1" customFormat="1" ht="28.5">
      <c r="B1713" s="40"/>
      <c r="D1713" s="177" t="s">
        <v>152</v>
      </c>
      <c r="F1713" s="178" t="s">
        <v>1372</v>
      </c>
      <c r="I1713" s="106"/>
      <c r="L1713" s="40"/>
      <c r="M1713" s="182"/>
      <c r="T1713" s="65"/>
      <c r="AT1713" s="24" t="s">
        <v>152</v>
      </c>
      <c r="AU1713" s="24" t="s">
        <v>90</v>
      </c>
    </row>
    <row r="1714" spans="2:65" s="12" customFormat="1">
      <c r="B1714" s="183"/>
      <c r="D1714" s="177" t="s">
        <v>192</v>
      </c>
      <c r="E1714" s="184" t="s">
        <v>22</v>
      </c>
      <c r="F1714" s="185" t="s">
        <v>193</v>
      </c>
      <c r="H1714" s="184" t="s">
        <v>22</v>
      </c>
      <c r="I1714" s="186"/>
      <c r="L1714" s="183"/>
      <c r="M1714" s="187"/>
      <c r="T1714" s="188"/>
      <c r="AT1714" s="184" t="s">
        <v>192</v>
      </c>
      <c r="AU1714" s="184" t="s">
        <v>90</v>
      </c>
      <c r="AV1714" s="12" t="s">
        <v>24</v>
      </c>
      <c r="AW1714" s="12" t="s">
        <v>42</v>
      </c>
      <c r="AX1714" s="12" t="s">
        <v>79</v>
      </c>
      <c r="AY1714" s="184" t="s">
        <v>142</v>
      </c>
    </row>
    <row r="1715" spans="2:65" s="13" customFormat="1">
      <c r="B1715" s="189"/>
      <c r="D1715" s="177" t="s">
        <v>192</v>
      </c>
      <c r="E1715" s="190" t="s">
        <v>22</v>
      </c>
      <c r="F1715" s="191" t="s">
        <v>587</v>
      </c>
      <c r="H1715" s="192">
        <v>3</v>
      </c>
      <c r="I1715" s="193"/>
      <c r="L1715" s="189"/>
      <c r="M1715" s="194"/>
      <c r="T1715" s="195"/>
      <c r="AT1715" s="190" t="s">
        <v>192</v>
      </c>
      <c r="AU1715" s="190" t="s">
        <v>90</v>
      </c>
      <c r="AV1715" s="13" t="s">
        <v>90</v>
      </c>
      <c r="AW1715" s="13" t="s">
        <v>42</v>
      </c>
      <c r="AX1715" s="13" t="s">
        <v>79</v>
      </c>
      <c r="AY1715" s="190" t="s">
        <v>142</v>
      </c>
    </row>
    <row r="1716" spans="2:65" s="13" customFormat="1">
      <c r="B1716" s="189"/>
      <c r="D1716" s="177" t="s">
        <v>192</v>
      </c>
      <c r="E1716" s="190" t="s">
        <v>22</v>
      </c>
      <c r="F1716" s="191" t="s">
        <v>588</v>
      </c>
      <c r="H1716" s="192">
        <v>3</v>
      </c>
      <c r="I1716" s="193"/>
      <c r="L1716" s="189"/>
      <c r="M1716" s="194"/>
      <c r="T1716" s="195"/>
      <c r="AT1716" s="190" t="s">
        <v>192</v>
      </c>
      <c r="AU1716" s="190" t="s">
        <v>90</v>
      </c>
      <c r="AV1716" s="13" t="s">
        <v>90</v>
      </c>
      <c r="AW1716" s="13" t="s">
        <v>42</v>
      </c>
      <c r="AX1716" s="13" t="s">
        <v>79</v>
      </c>
      <c r="AY1716" s="190" t="s">
        <v>142</v>
      </c>
    </row>
    <row r="1717" spans="2:65" s="14" customFormat="1">
      <c r="B1717" s="196"/>
      <c r="D1717" s="177" t="s">
        <v>192</v>
      </c>
      <c r="E1717" s="197" t="s">
        <v>22</v>
      </c>
      <c r="F1717" s="198" t="s">
        <v>198</v>
      </c>
      <c r="H1717" s="199">
        <v>6</v>
      </c>
      <c r="I1717" s="200"/>
      <c r="L1717" s="196"/>
      <c r="M1717" s="201"/>
      <c r="T1717" s="202"/>
      <c r="AT1717" s="197" t="s">
        <v>192</v>
      </c>
      <c r="AU1717" s="197" t="s">
        <v>90</v>
      </c>
      <c r="AV1717" s="14" t="s">
        <v>104</v>
      </c>
      <c r="AW1717" s="14" t="s">
        <v>42</v>
      </c>
      <c r="AX1717" s="14" t="s">
        <v>24</v>
      </c>
      <c r="AY1717" s="197" t="s">
        <v>142</v>
      </c>
    </row>
    <row r="1718" spans="2:65" s="1" customFormat="1" ht="25.5" customHeight="1">
      <c r="B1718" s="40"/>
      <c r="C1718" s="165" t="s">
        <v>1385</v>
      </c>
      <c r="D1718" s="165" t="s">
        <v>145</v>
      </c>
      <c r="E1718" s="166" t="s">
        <v>1386</v>
      </c>
      <c r="F1718" s="167" t="s">
        <v>1387</v>
      </c>
      <c r="G1718" s="168" t="s">
        <v>187</v>
      </c>
      <c r="H1718" s="169">
        <v>1</v>
      </c>
      <c r="I1718" s="170">
        <v>910</v>
      </c>
      <c r="J1718" s="171">
        <f>ROUND(I1718*H1718,2)</f>
        <v>910</v>
      </c>
      <c r="K1718" s="167" t="s">
        <v>149</v>
      </c>
      <c r="L1718" s="40"/>
      <c r="M1718" s="172" t="s">
        <v>22</v>
      </c>
      <c r="N1718" s="173" t="s">
        <v>51</v>
      </c>
      <c r="P1718" s="174">
        <f>O1718*H1718</f>
        <v>0</v>
      </c>
      <c r="Q1718" s="174">
        <v>0</v>
      </c>
      <c r="R1718" s="174">
        <f>Q1718*H1718</f>
        <v>0</v>
      </c>
      <c r="S1718" s="174">
        <v>0</v>
      </c>
      <c r="T1718" s="175">
        <f>S1718*H1718</f>
        <v>0</v>
      </c>
      <c r="AR1718" s="24" t="s">
        <v>333</v>
      </c>
      <c r="AT1718" s="24" t="s">
        <v>145</v>
      </c>
      <c r="AU1718" s="24" t="s">
        <v>90</v>
      </c>
      <c r="AY1718" s="24" t="s">
        <v>142</v>
      </c>
      <c r="BE1718" s="176">
        <f>IF(N1718="základní",J1718,0)</f>
        <v>0</v>
      </c>
      <c r="BF1718" s="176">
        <f>IF(N1718="snížená",J1718,0)</f>
        <v>910</v>
      </c>
      <c r="BG1718" s="176">
        <f>IF(N1718="zákl. přenesená",J1718,0)</f>
        <v>0</v>
      </c>
      <c r="BH1718" s="176">
        <f>IF(N1718="sníž. přenesená",J1718,0)</f>
        <v>0</v>
      </c>
      <c r="BI1718" s="176">
        <f>IF(N1718="nulová",J1718,0)</f>
        <v>0</v>
      </c>
      <c r="BJ1718" s="24" t="s">
        <v>90</v>
      </c>
      <c r="BK1718" s="176">
        <f>ROUND(I1718*H1718,2)</f>
        <v>910</v>
      </c>
      <c r="BL1718" s="24" t="s">
        <v>333</v>
      </c>
      <c r="BM1718" s="24" t="s">
        <v>1388</v>
      </c>
    </row>
    <row r="1719" spans="2:65" s="1" customFormat="1" ht="114">
      <c r="B1719" s="40"/>
      <c r="D1719" s="177" t="s">
        <v>190</v>
      </c>
      <c r="F1719" s="178" t="s">
        <v>1367</v>
      </c>
      <c r="I1719" s="106"/>
      <c r="L1719" s="40"/>
      <c r="M1719" s="182"/>
      <c r="T1719" s="65"/>
      <c r="AT1719" s="24" t="s">
        <v>190</v>
      </c>
      <c r="AU1719" s="24" t="s">
        <v>90</v>
      </c>
    </row>
    <row r="1720" spans="2:65" s="1" customFormat="1" ht="38.25" customHeight="1">
      <c r="B1720" s="40"/>
      <c r="C1720" s="210" t="s">
        <v>1389</v>
      </c>
      <c r="D1720" s="210" t="s">
        <v>323</v>
      </c>
      <c r="E1720" s="211" t="s">
        <v>1390</v>
      </c>
      <c r="F1720" s="212" t="s">
        <v>1391</v>
      </c>
      <c r="G1720" s="213" t="s">
        <v>187</v>
      </c>
      <c r="H1720" s="214">
        <v>1</v>
      </c>
      <c r="I1720" s="215">
        <v>3800</v>
      </c>
      <c r="J1720" s="216">
        <f>ROUND(I1720*H1720,2)</f>
        <v>3800</v>
      </c>
      <c r="K1720" s="212" t="s">
        <v>149</v>
      </c>
      <c r="L1720" s="217"/>
      <c r="M1720" s="218" t="s">
        <v>22</v>
      </c>
      <c r="N1720" s="219" t="s">
        <v>51</v>
      </c>
      <c r="P1720" s="174">
        <f>O1720*H1720</f>
        <v>0</v>
      </c>
      <c r="Q1720" s="174">
        <v>2.7E-2</v>
      </c>
      <c r="R1720" s="174">
        <f>Q1720*H1720</f>
        <v>2.7E-2</v>
      </c>
      <c r="S1720" s="174">
        <v>0</v>
      </c>
      <c r="T1720" s="175">
        <f>S1720*H1720</f>
        <v>0</v>
      </c>
      <c r="AR1720" s="24" t="s">
        <v>561</v>
      </c>
      <c r="AT1720" s="24" t="s">
        <v>323</v>
      </c>
      <c r="AU1720" s="24" t="s">
        <v>90</v>
      </c>
      <c r="AY1720" s="24" t="s">
        <v>142</v>
      </c>
      <c r="BE1720" s="176">
        <f>IF(N1720="základní",J1720,0)</f>
        <v>0</v>
      </c>
      <c r="BF1720" s="176">
        <f>IF(N1720="snížená",J1720,0)</f>
        <v>3800</v>
      </c>
      <c r="BG1720" s="176">
        <f>IF(N1720="zákl. přenesená",J1720,0)</f>
        <v>0</v>
      </c>
      <c r="BH1720" s="176">
        <f>IF(N1720="sníž. přenesená",J1720,0)</f>
        <v>0</v>
      </c>
      <c r="BI1720" s="176">
        <f>IF(N1720="nulová",J1720,0)</f>
        <v>0</v>
      </c>
      <c r="BJ1720" s="24" t="s">
        <v>90</v>
      </c>
      <c r="BK1720" s="176">
        <f>ROUND(I1720*H1720,2)</f>
        <v>3800</v>
      </c>
      <c r="BL1720" s="24" t="s">
        <v>333</v>
      </c>
      <c r="BM1720" s="24" t="s">
        <v>1392</v>
      </c>
    </row>
    <row r="1721" spans="2:65" s="1" customFormat="1" ht="28.5">
      <c r="B1721" s="40"/>
      <c r="D1721" s="177" t="s">
        <v>152</v>
      </c>
      <c r="F1721" s="178" t="s">
        <v>1372</v>
      </c>
      <c r="I1721" s="106"/>
      <c r="L1721" s="40"/>
      <c r="M1721" s="182"/>
      <c r="T1721" s="65"/>
      <c r="AT1721" s="24" t="s">
        <v>152</v>
      </c>
      <c r="AU1721" s="24" t="s">
        <v>90</v>
      </c>
    </row>
    <row r="1722" spans="2:65" s="12" customFormat="1">
      <c r="B1722" s="183"/>
      <c r="D1722" s="177" t="s">
        <v>192</v>
      </c>
      <c r="E1722" s="184" t="s">
        <v>22</v>
      </c>
      <c r="F1722" s="185" t="s">
        <v>193</v>
      </c>
      <c r="H1722" s="184" t="s">
        <v>22</v>
      </c>
      <c r="I1722" s="186"/>
      <c r="L1722" s="183"/>
      <c r="M1722" s="187"/>
      <c r="T1722" s="188"/>
      <c r="AT1722" s="184" t="s">
        <v>192</v>
      </c>
      <c r="AU1722" s="184" t="s">
        <v>90</v>
      </c>
      <c r="AV1722" s="12" t="s">
        <v>24</v>
      </c>
      <c r="AW1722" s="12" t="s">
        <v>42</v>
      </c>
      <c r="AX1722" s="12" t="s">
        <v>79</v>
      </c>
      <c r="AY1722" s="184" t="s">
        <v>142</v>
      </c>
    </row>
    <row r="1723" spans="2:65" s="13" customFormat="1">
      <c r="B1723" s="189"/>
      <c r="D1723" s="177" t="s">
        <v>192</v>
      </c>
      <c r="E1723" s="190" t="s">
        <v>22</v>
      </c>
      <c r="F1723" s="191" t="s">
        <v>595</v>
      </c>
      <c r="H1723" s="192">
        <v>1</v>
      </c>
      <c r="I1723" s="193"/>
      <c r="L1723" s="189"/>
      <c r="M1723" s="194"/>
      <c r="T1723" s="195"/>
      <c r="AT1723" s="190" t="s">
        <v>192</v>
      </c>
      <c r="AU1723" s="190" t="s">
        <v>90</v>
      </c>
      <c r="AV1723" s="13" t="s">
        <v>90</v>
      </c>
      <c r="AW1723" s="13" t="s">
        <v>42</v>
      </c>
      <c r="AX1723" s="13" t="s">
        <v>79</v>
      </c>
      <c r="AY1723" s="190" t="s">
        <v>142</v>
      </c>
    </row>
    <row r="1724" spans="2:65" s="14" customFormat="1">
      <c r="B1724" s="196"/>
      <c r="D1724" s="177" t="s">
        <v>192</v>
      </c>
      <c r="E1724" s="197" t="s">
        <v>22</v>
      </c>
      <c r="F1724" s="198" t="s">
        <v>198</v>
      </c>
      <c r="H1724" s="199">
        <v>1</v>
      </c>
      <c r="I1724" s="200"/>
      <c r="L1724" s="196"/>
      <c r="M1724" s="201"/>
      <c r="T1724" s="202"/>
      <c r="AT1724" s="197" t="s">
        <v>192</v>
      </c>
      <c r="AU1724" s="197" t="s">
        <v>90</v>
      </c>
      <c r="AV1724" s="14" t="s">
        <v>104</v>
      </c>
      <c r="AW1724" s="14" t="s">
        <v>42</v>
      </c>
      <c r="AX1724" s="14" t="s">
        <v>24</v>
      </c>
      <c r="AY1724" s="197" t="s">
        <v>142</v>
      </c>
    </row>
    <row r="1725" spans="2:65" s="1" customFormat="1" ht="25.5" customHeight="1">
      <c r="B1725" s="40"/>
      <c r="C1725" s="165" t="s">
        <v>1393</v>
      </c>
      <c r="D1725" s="165" t="s">
        <v>145</v>
      </c>
      <c r="E1725" s="166" t="s">
        <v>1394</v>
      </c>
      <c r="F1725" s="167" t="s">
        <v>1395</v>
      </c>
      <c r="G1725" s="168" t="s">
        <v>187</v>
      </c>
      <c r="H1725" s="169">
        <v>22</v>
      </c>
      <c r="I1725" s="170">
        <v>210</v>
      </c>
      <c r="J1725" s="171">
        <f>ROUND(I1725*H1725,2)</f>
        <v>4620</v>
      </c>
      <c r="K1725" s="167" t="s">
        <v>149</v>
      </c>
      <c r="L1725" s="40"/>
      <c r="M1725" s="172" t="s">
        <v>22</v>
      </c>
      <c r="N1725" s="173" t="s">
        <v>51</v>
      </c>
      <c r="P1725" s="174">
        <f>O1725*H1725</f>
        <v>0</v>
      </c>
      <c r="Q1725" s="174">
        <v>0</v>
      </c>
      <c r="R1725" s="174">
        <f>Q1725*H1725</f>
        <v>0</v>
      </c>
      <c r="S1725" s="174">
        <v>0</v>
      </c>
      <c r="T1725" s="175">
        <f>S1725*H1725</f>
        <v>0</v>
      </c>
      <c r="AR1725" s="24" t="s">
        <v>333</v>
      </c>
      <c r="AT1725" s="24" t="s">
        <v>145</v>
      </c>
      <c r="AU1725" s="24" t="s">
        <v>90</v>
      </c>
      <c r="AY1725" s="24" t="s">
        <v>142</v>
      </c>
      <c r="BE1725" s="176">
        <f>IF(N1725="základní",J1725,0)</f>
        <v>0</v>
      </c>
      <c r="BF1725" s="176">
        <f>IF(N1725="snížená",J1725,0)</f>
        <v>4620</v>
      </c>
      <c r="BG1725" s="176">
        <f>IF(N1725="zákl. přenesená",J1725,0)</f>
        <v>0</v>
      </c>
      <c r="BH1725" s="176">
        <f>IF(N1725="sníž. přenesená",J1725,0)</f>
        <v>0</v>
      </c>
      <c r="BI1725" s="176">
        <f>IF(N1725="nulová",J1725,0)</f>
        <v>0</v>
      </c>
      <c r="BJ1725" s="24" t="s">
        <v>90</v>
      </c>
      <c r="BK1725" s="176">
        <f>ROUND(I1725*H1725,2)</f>
        <v>4620</v>
      </c>
      <c r="BL1725" s="24" t="s">
        <v>333</v>
      </c>
      <c r="BM1725" s="24" t="s">
        <v>1396</v>
      </c>
    </row>
    <row r="1726" spans="2:65" s="1" customFormat="1" ht="28.5">
      <c r="B1726" s="40"/>
      <c r="D1726" s="177" t="s">
        <v>190</v>
      </c>
      <c r="F1726" s="178" t="s">
        <v>1397</v>
      </c>
      <c r="I1726" s="106"/>
      <c r="L1726" s="40"/>
      <c r="M1726" s="182"/>
      <c r="T1726" s="65"/>
      <c r="AT1726" s="24" t="s">
        <v>190</v>
      </c>
      <c r="AU1726" s="24" t="s">
        <v>90</v>
      </c>
    </row>
    <row r="1727" spans="2:65" s="1" customFormat="1" ht="38.25" customHeight="1">
      <c r="B1727" s="40"/>
      <c r="C1727" s="210" t="s">
        <v>1398</v>
      </c>
      <c r="D1727" s="210" t="s">
        <v>323</v>
      </c>
      <c r="E1727" s="211" t="s">
        <v>1399</v>
      </c>
      <c r="F1727" s="212" t="s">
        <v>1400</v>
      </c>
      <c r="G1727" s="213" t="s">
        <v>187</v>
      </c>
      <c r="H1727" s="214">
        <v>4</v>
      </c>
      <c r="I1727" s="215">
        <v>150</v>
      </c>
      <c r="J1727" s="216">
        <f>ROUND(I1727*H1727,2)</f>
        <v>600</v>
      </c>
      <c r="K1727" s="212" t="s">
        <v>149</v>
      </c>
      <c r="L1727" s="217"/>
      <c r="M1727" s="218" t="s">
        <v>22</v>
      </c>
      <c r="N1727" s="219" t="s">
        <v>51</v>
      </c>
      <c r="P1727" s="174">
        <f>O1727*H1727</f>
        <v>0</v>
      </c>
      <c r="Q1727" s="174">
        <v>1.08E-3</v>
      </c>
      <c r="R1727" s="174">
        <f>Q1727*H1727</f>
        <v>4.3200000000000001E-3</v>
      </c>
      <c r="S1727" s="174">
        <v>0</v>
      </c>
      <c r="T1727" s="175">
        <f>S1727*H1727</f>
        <v>0</v>
      </c>
      <c r="AR1727" s="24" t="s">
        <v>561</v>
      </c>
      <c r="AT1727" s="24" t="s">
        <v>323</v>
      </c>
      <c r="AU1727" s="24" t="s">
        <v>90</v>
      </c>
      <c r="AY1727" s="24" t="s">
        <v>142</v>
      </c>
      <c r="BE1727" s="176">
        <f>IF(N1727="základní",J1727,0)</f>
        <v>0</v>
      </c>
      <c r="BF1727" s="176">
        <f>IF(N1727="snížená",J1727,0)</f>
        <v>600</v>
      </c>
      <c r="BG1727" s="176">
        <f>IF(N1727="zákl. přenesená",J1727,0)</f>
        <v>0</v>
      </c>
      <c r="BH1727" s="176">
        <f>IF(N1727="sníž. přenesená",J1727,0)</f>
        <v>0</v>
      </c>
      <c r="BI1727" s="176">
        <f>IF(N1727="nulová",J1727,0)</f>
        <v>0</v>
      </c>
      <c r="BJ1727" s="24" t="s">
        <v>90</v>
      </c>
      <c r="BK1727" s="176">
        <f>ROUND(I1727*H1727,2)</f>
        <v>600</v>
      </c>
      <c r="BL1727" s="24" t="s">
        <v>333</v>
      </c>
      <c r="BM1727" s="24" t="s">
        <v>1401</v>
      </c>
    </row>
    <row r="1728" spans="2:65" s="12" customFormat="1">
      <c r="B1728" s="183"/>
      <c r="D1728" s="177" t="s">
        <v>192</v>
      </c>
      <c r="E1728" s="184" t="s">
        <v>22</v>
      </c>
      <c r="F1728" s="185" t="s">
        <v>193</v>
      </c>
      <c r="H1728" s="184" t="s">
        <v>22</v>
      </c>
      <c r="I1728" s="186"/>
      <c r="L1728" s="183"/>
      <c r="M1728" s="187"/>
      <c r="T1728" s="188"/>
      <c r="AT1728" s="184" t="s">
        <v>192</v>
      </c>
      <c r="AU1728" s="184" t="s">
        <v>90</v>
      </c>
      <c r="AV1728" s="12" t="s">
        <v>24</v>
      </c>
      <c r="AW1728" s="12" t="s">
        <v>42</v>
      </c>
      <c r="AX1728" s="12" t="s">
        <v>79</v>
      </c>
      <c r="AY1728" s="184" t="s">
        <v>142</v>
      </c>
    </row>
    <row r="1729" spans="2:65" s="13" customFormat="1">
      <c r="B1729" s="189"/>
      <c r="D1729" s="177" t="s">
        <v>192</v>
      </c>
      <c r="E1729" s="190" t="s">
        <v>22</v>
      </c>
      <c r="F1729" s="191" t="s">
        <v>1061</v>
      </c>
      <c r="H1729" s="192">
        <v>1</v>
      </c>
      <c r="I1729" s="193"/>
      <c r="L1729" s="189"/>
      <c r="M1729" s="194"/>
      <c r="T1729" s="195"/>
      <c r="AT1729" s="190" t="s">
        <v>192</v>
      </c>
      <c r="AU1729" s="190" t="s">
        <v>90</v>
      </c>
      <c r="AV1729" s="13" t="s">
        <v>90</v>
      </c>
      <c r="AW1729" s="13" t="s">
        <v>42</v>
      </c>
      <c r="AX1729" s="13" t="s">
        <v>79</v>
      </c>
      <c r="AY1729" s="190" t="s">
        <v>142</v>
      </c>
    </row>
    <row r="1730" spans="2:65" s="13" customFormat="1">
      <c r="B1730" s="189"/>
      <c r="D1730" s="177" t="s">
        <v>192</v>
      </c>
      <c r="E1730" s="190" t="s">
        <v>22</v>
      </c>
      <c r="F1730" s="191" t="s">
        <v>1074</v>
      </c>
      <c r="H1730" s="192">
        <v>1</v>
      </c>
      <c r="I1730" s="193"/>
      <c r="L1730" s="189"/>
      <c r="M1730" s="194"/>
      <c r="T1730" s="195"/>
      <c r="AT1730" s="190" t="s">
        <v>192</v>
      </c>
      <c r="AU1730" s="190" t="s">
        <v>90</v>
      </c>
      <c r="AV1730" s="13" t="s">
        <v>90</v>
      </c>
      <c r="AW1730" s="13" t="s">
        <v>42</v>
      </c>
      <c r="AX1730" s="13" t="s">
        <v>79</v>
      </c>
      <c r="AY1730" s="190" t="s">
        <v>142</v>
      </c>
    </row>
    <row r="1731" spans="2:65" s="13" customFormat="1">
      <c r="B1731" s="189"/>
      <c r="D1731" s="177" t="s">
        <v>192</v>
      </c>
      <c r="E1731" s="190" t="s">
        <v>22</v>
      </c>
      <c r="F1731" s="191" t="s">
        <v>1075</v>
      </c>
      <c r="H1731" s="192">
        <v>1</v>
      </c>
      <c r="I1731" s="193"/>
      <c r="L1731" s="189"/>
      <c r="M1731" s="194"/>
      <c r="T1731" s="195"/>
      <c r="AT1731" s="190" t="s">
        <v>192</v>
      </c>
      <c r="AU1731" s="190" t="s">
        <v>90</v>
      </c>
      <c r="AV1731" s="13" t="s">
        <v>90</v>
      </c>
      <c r="AW1731" s="13" t="s">
        <v>42</v>
      </c>
      <c r="AX1731" s="13" t="s">
        <v>79</v>
      </c>
      <c r="AY1731" s="190" t="s">
        <v>142</v>
      </c>
    </row>
    <row r="1732" spans="2:65" s="13" customFormat="1">
      <c r="B1732" s="189"/>
      <c r="D1732" s="177" t="s">
        <v>192</v>
      </c>
      <c r="E1732" s="190" t="s">
        <v>22</v>
      </c>
      <c r="F1732" s="191" t="s">
        <v>1064</v>
      </c>
      <c r="H1732" s="192">
        <v>1</v>
      </c>
      <c r="I1732" s="193"/>
      <c r="L1732" s="189"/>
      <c r="M1732" s="194"/>
      <c r="T1732" s="195"/>
      <c r="AT1732" s="190" t="s">
        <v>192</v>
      </c>
      <c r="AU1732" s="190" t="s">
        <v>90</v>
      </c>
      <c r="AV1732" s="13" t="s">
        <v>90</v>
      </c>
      <c r="AW1732" s="13" t="s">
        <v>42</v>
      </c>
      <c r="AX1732" s="13" t="s">
        <v>79</v>
      </c>
      <c r="AY1732" s="190" t="s">
        <v>142</v>
      </c>
    </row>
    <row r="1733" spans="2:65" s="14" customFormat="1">
      <c r="B1733" s="196"/>
      <c r="D1733" s="177" t="s">
        <v>192</v>
      </c>
      <c r="E1733" s="197" t="s">
        <v>22</v>
      </c>
      <c r="F1733" s="198" t="s">
        <v>198</v>
      </c>
      <c r="H1733" s="199">
        <v>4</v>
      </c>
      <c r="I1733" s="200"/>
      <c r="L1733" s="196"/>
      <c r="M1733" s="201"/>
      <c r="T1733" s="202"/>
      <c r="AT1733" s="197" t="s">
        <v>192</v>
      </c>
      <c r="AU1733" s="197" t="s">
        <v>90</v>
      </c>
      <c r="AV1733" s="14" t="s">
        <v>104</v>
      </c>
      <c r="AW1733" s="14" t="s">
        <v>42</v>
      </c>
      <c r="AX1733" s="14" t="s">
        <v>24</v>
      </c>
      <c r="AY1733" s="197" t="s">
        <v>142</v>
      </c>
    </row>
    <row r="1734" spans="2:65" s="1" customFormat="1" ht="38.25" customHeight="1">
      <c r="B1734" s="40"/>
      <c r="C1734" s="210" t="s">
        <v>1402</v>
      </c>
      <c r="D1734" s="210" t="s">
        <v>323</v>
      </c>
      <c r="E1734" s="211" t="s">
        <v>1403</v>
      </c>
      <c r="F1734" s="212" t="s">
        <v>1404</v>
      </c>
      <c r="G1734" s="213" t="s">
        <v>187</v>
      </c>
      <c r="H1734" s="214">
        <v>17</v>
      </c>
      <c r="I1734" s="215">
        <v>178</v>
      </c>
      <c r="J1734" s="216">
        <f>ROUND(I1734*H1734,2)</f>
        <v>3026</v>
      </c>
      <c r="K1734" s="212" t="s">
        <v>149</v>
      </c>
      <c r="L1734" s="217"/>
      <c r="M1734" s="218" t="s">
        <v>22</v>
      </c>
      <c r="N1734" s="219" t="s">
        <v>51</v>
      </c>
      <c r="P1734" s="174">
        <f>O1734*H1734</f>
        <v>0</v>
      </c>
      <c r="Q1734" s="174">
        <v>1.23E-3</v>
      </c>
      <c r="R1734" s="174">
        <f>Q1734*H1734</f>
        <v>2.0909999999999998E-2</v>
      </c>
      <c r="S1734" s="174">
        <v>0</v>
      </c>
      <c r="T1734" s="175">
        <f>S1734*H1734</f>
        <v>0</v>
      </c>
      <c r="AR1734" s="24" t="s">
        <v>561</v>
      </c>
      <c r="AT1734" s="24" t="s">
        <v>323</v>
      </c>
      <c r="AU1734" s="24" t="s">
        <v>90</v>
      </c>
      <c r="AY1734" s="24" t="s">
        <v>142</v>
      </c>
      <c r="BE1734" s="176">
        <f>IF(N1734="základní",J1734,0)</f>
        <v>0</v>
      </c>
      <c r="BF1734" s="176">
        <f>IF(N1734="snížená",J1734,0)</f>
        <v>3026</v>
      </c>
      <c r="BG1734" s="176">
        <f>IF(N1734="zákl. přenesená",J1734,0)</f>
        <v>0</v>
      </c>
      <c r="BH1734" s="176">
        <f>IF(N1734="sníž. přenesená",J1734,0)</f>
        <v>0</v>
      </c>
      <c r="BI1734" s="176">
        <f>IF(N1734="nulová",J1734,0)</f>
        <v>0</v>
      </c>
      <c r="BJ1734" s="24" t="s">
        <v>90</v>
      </c>
      <c r="BK1734" s="176">
        <f>ROUND(I1734*H1734,2)</f>
        <v>3026</v>
      </c>
      <c r="BL1734" s="24" t="s">
        <v>333</v>
      </c>
      <c r="BM1734" s="24" t="s">
        <v>1405</v>
      </c>
    </row>
    <row r="1735" spans="2:65" s="12" customFormat="1">
      <c r="B1735" s="183"/>
      <c r="D1735" s="177" t="s">
        <v>192</v>
      </c>
      <c r="E1735" s="184" t="s">
        <v>22</v>
      </c>
      <c r="F1735" s="185" t="s">
        <v>193</v>
      </c>
      <c r="H1735" s="184" t="s">
        <v>22</v>
      </c>
      <c r="I1735" s="186"/>
      <c r="L1735" s="183"/>
      <c r="M1735" s="187"/>
      <c r="T1735" s="188"/>
      <c r="AT1735" s="184" t="s">
        <v>192</v>
      </c>
      <c r="AU1735" s="184" t="s">
        <v>90</v>
      </c>
      <c r="AV1735" s="12" t="s">
        <v>24</v>
      </c>
      <c r="AW1735" s="12" t="s">
        <v>42</v>
      </c>
      <c r="AX1735" s="12" t="s">
        <v>79</v>
      </c>
      <c r="AY1735" s="184" t="s">
        <v>142</v>
      </c>
    </row>
    <row r="1736" spans="2:65" s="13" customFormat="1">
      <c r="B1736" s="189"/>
      <c r="D1736" s="177" t="s">
        <v>192</v>
      </c>
      <c r="E1736" s="190" t="s">
        <v>22</v>
      </c>
      <c r="F1736" s="191" t="s">
        <v>1406</v>
      </c>
      <c r="H1736" s="192">
        <v>4</v>
      </c>
      <c r="I1736" s="193"/>
      <c r="L1736" s="189"/>
      <c r="M1736" s="194"/>
      <c r="T1736" s="195"/>
      <c r="AT1736" s="190" t="s">
        <v>192</v>
      </c>
      <c r="AU1736" s="190" t="s">
        <v>90</v>
      </c>
      <c r="AV1736" s="13" t="s">
        <v>90</v>
      </c>
      <c r="AW1736" s="13" t="s">
        <v>42</v>
      </c>
      <c r="AX1736" s="13" t="s">
        <v>79</v>
      </c>
      <c r="AY1736" s="190" t="s">
        <v>142</v>
      </c>
    </row>
    <row r="1737" spans="2:65" s="13" customFormat="1">
      <c r="B1737" s="189"/>
      <c r="D1737" s="177" t="s">
        <v>192</v>
      </c>
      <c r="E1737" s="190" t="s">
        <v>22</v>
      </c>
      <c r="F1737" s="191" t="s">
        <v>1407</v>
      </c>
      <c r="H1737" s="192">
        <v>5</v>
      </c>
      <c r="I1737" s="193"/>
      <c r="L1737" s="189"/>
      <c r="M1737" s="194"/>
      <c r="T1737" s="195"/>
      <c r="AT1737" s="190" t="s">
        <v>192</v>
      </c>
      <c r="AU1737" s="190" t="s">
        <v>90</v>
      </c>
      <c r="AV1737" s="13" t="s">
        <v>90</v>
      </c>
      <c r="AW1737" s="13" t="s">
        <v>42</v>
      </c>
      <c r="AX1737" s="13" t="s">
        <v>79</v>
      </c>
      <c r="AY1737" s="190" t="s">
        <v>142</v>
      </c>
    </row>
    <row r="1738" spans="2:65" s="13" customFormat="1">
      <c r="B1738" s="189"/>
      <c r="D1738" s="177" t="s">
        <v>192</v>
      </c>
      <c r="E1738" s="190" t="s">
        <v>22</v>
      </c>
      <c r="F1738" s="191" t="s">
        <v>1408</v>
      </c>
      <c r="H1738" s="192">
        <v>5</v>
      </c>
      <c r="I1738" s="193"/>
      <c r="L1738" s="189"/>
      <c r="M1738" s="194"/>
      <c r="T1738" s="195"/>
      <c r="AT1738" s="190" t="s">
        <v>192</v>
      </c>
      <c r="AU1738" s="190" t="s">
        <v>90</v>
      </c>
      <c r="AV1738" s="13" t="s">
        <v>90</v>
      </c>
      <c r="AW1738" s="13" t="s">
        <v>42</v>
      </c>
      <c r="AX1738" s="13" t="s">
        <v>79</v>
      </c>
      <c r="AY1738" s="190" t="s">
        <v>142</v>
      </c>
    </row>
    <row r="1739" spans="2:65" s="13" customFormat="1">
      <c r="B1739" s="189"/>
      <c r="D1739" s="177" t="s">
        <v>192</v>
      </c>
      <c r="E1739" s="190" t="s">
        <v>22</v>
      </c>
      <c r="F1739" s="191" t="s">
        <v>1409</v>
      </c>
      <c r="H1739" s="192">
        <v>3</v>
      </c>
      <c r="I1739" s="193"/>
      <c r="L1739" s="189"/>
      <c r="M1739" s="194"/>
      <c r="T1739" s="195"/>
      <c r="AT1739" s="190" t="s">
        <v>192</v>
      </c>
      <c r="AU1739" s="190" t="s">
        <v>90</v>
      </c>
      <c r="AV1739" s="13" t="s">
        <v>90</v>
      </c>
      <c r="AW1739" s="13" t="s">
        <v>42</v>
      </c>
      <c r="AX1739" s="13" t="s">
        <v>79</v>
      </c>
      <c r="AY1739" s="190" t="s">
        <v>142</v>
      </c>
    </row>
    <row r="1740" spans="2:65" s="14" customFormat="1">
      <c r="B1740" s="196"/>
      <c r="D1740" s="177" t="s">
        <v>192</v>
      </c>
      <c r="E1740" s="197" t="s">
        <v>22</v>
      </c>
      <c r="F1740" s="198" t="s">
        <v>198</v>
      </c>
      <c r="H1740" s="199">
        <v>17</v>
      </c>
      <c r="I1740" s="200"/>
      <c r="L1740" s="196"/>
      <c r="M1740" s="201"/>
      <c r="T1740" s="202"/>
      <c r="AT1740" s="197" t="s">
        <v>192</v>
      </c>
      <c r="AU1740" s="197" t="s">
        <v>90</v>
      </c>
      <c r="AV1740" s="14" t="s">
        <v>104</v>
      </c>
      <c r="AW1740" s="14" t="s">
        <v>42</v>
      </c>
      <c r="AX1740" s="14" t="s">
        <v>24</v>
      </c>
      <c r="AY1740" s="197" t="s">
        <v>142</v>
      </c>
    </row>
    <row r="1741" spans="2:65" s="1" customFormat="1" ht="38.25" customHeight="1">
      <c r="B1741" s="40"/>
      <c r="C1741" s="210" t="s">
        <v>1410</v>
      </c>
      <c r="D1741" s="210" t="s">
        <v>323</v>
      </c>
      <c r="E1741" s="211" t="s">
        <v>1411</v>
      </c>
      <c r="F1741" s="212" t="s">
        <v>1412</v>
      </c>
      <c r="G1741" s="213" t="s">
        <v>187</v>
      </c>
      <c r="H1741" s="214">
        <v>1</v>
      </c>
      <c r="I1741" s="215">
        <v>190</v>
      </c>
      <c r="J1741" s="216">
        <f>ROUND(I1741*H1741,2)</f>
        <v>190</v>
      </c>
      <c r="K1741" s="212" t="s">
        <v>149</v>
      </c>
      <c r="L1741" s="217"/>
      <c r="M1741" s="218" t="s">
        <v>22</v>
      </c>
      <c r="N1741" s="219" t="s">
        <v>51</v>
      </c>
      <c r="P1741" s="174">
        <f>O1741*H1741</f>
        <v>0</v>
      </c>
      <c r="Q1741" s="174">
        <v>1.39E-3</v>
      </c>
      <c r="R1741" s="174">
        <f>Q1741*H1741</f>
        <v>1.39E-3</v>
      </c>
      <c r="S1741" s="174">
        <v>0</v>
      </c>
      <c r="T1741" s="175">
        <f>S1741*H1741</f>
        <v>0</v>
      </c>
      <c r="AR1741" s="24" t="s">
        <v>561</v>
      </c>
      <c r="AT1741" s="24" t="s">
        <v>323</v>
      </c>
      <c r="AU1741" s="24" t="s">
        <v>90</v>
      </c>
      <c r="AY1741" s="24" t="s">
        <v>142</v>
      </c>
      <c r="BE1741" s="176">
        <f>IF(N1741="základní",J1741,0)</f>
        <v>0</v>
      </c>
      <c r="BF1741" s="176">
        <f>IF(N1741="snížená",J1741,0)</f>
        <v>190</v>
      </c>
      <c r="BG1741" s="176">
        <f>IF(N1741="zákl. přenesená",J1741,0)</f>
        <v>0</v>
      </c>
      <c r="BH1741" s="176">
        <f>IF(N1741="sníž. přenesená",J1741,0)</f>
        <v>0</v>
      </c>
      <c r="BI1741" s="176">
        <f>IF(N1741="nulová",J1741,0)</f>
        <v>0</v>
      </c>
      <c r="BJ1741" s="24" t="s">
        <v>90</v>
      </c>
      <c r="BK1741" s="176">
        <f>ROUND(I1741*H1741,2)</f>
        <v>190</v>
      </c>
      <c r="BL1741" s="24" t="s">
        <v>333</v>
      </c>
      <c r="BM1741" s="24" t="s">
        <v>1413</v>
      </c>
    </row>
    <row r="1742" spans="2:65" s="12" customFormat="1">
      <c r="B1742" s="183"/>
      <c r="D1742" s="177" t="s">
        <v>192</v>
      </c>
      <c r="E1742" s="184" t="s">
        <v>22</v>
      </c>
      <c r="F1742" s="185" t="s">
        <v>193</v>
      </c>
      <c r="H1742" s="184" t="s">
        <v>22</v>
      </c>
      <c r="I1742" s="186"/>
      <c r="L1742" s="183"/>
      <c r="M1742" s="187"/>
      <c r="T1742" s="188"/>
      <c r="AT1742" s="184" t="s">
        <v>192</v>
      </c>
      <c r="AU1742" s="184" t="s">
        <v>90</v>
      </c>
      <c r="AV1742" s="12" t="s">
        <v>24</v>
      </c>
      <c r="AW1742" s="12" t="s">
        <v>42</v>
      </c>
      <c r="AX1742" s="12" t="s">
        <v>79</v>
      </c>
      <c r="AY1742" s="184" t="s">
        <v>142</v>
      </c>
    </row>
    <row r="1743" spans="2:65" s="13" customFormat="1">
      <c r="B1743" s="189"/>
      <c r="D1743" s="177" t="s">
        <v>192</v>
      </c>
      <c r="E1743" s="190" t="s">
        <v>22</v>
      </c>
      <c r="F1743" s="191" t="s">
        <v>1064</v>
      </c>
      <c r="H1743" s="192">
        <v>1</v>
      </c>
      <c r="I1743" s="193"/>
      <c r="L1743" s="189"/>
      <c r="M1743" s="194"/>
      <c r="T1743" s="195"/>
      <c r="AT1743" s="190" t="s">
        <v>192</v>
      </c>
      <c r="AU1743" s="190" t="s">
        <v>90</v>
      </c>
      <c r="AV1743" s="13" t="s">
        <v>90</v>
      </c>
      <c r="AW1743" s="13" t="s">
        <v>42</v>
      </c>
      <c r="AX1743" s="13" t="s">
        <v>79</v>
      </c>
      <c r="AY1743" s="190" t="s">
        <v>142</v>
      </c>
    </row>
    <row r="1744" spans="2:65" s="14" customFormat="1">
      <c r="B1744" s="196"/>
      <c r="D1744" s="177" t="s">
        <v>192</v>
      </c>
      <c r="E1744" s="197" t="s">
        <v>22</v>
      </c>
      <c r="F1744" s="198" t="s">
        <v>198</v>
      </c>
      <c r="H1744" s="199">
        <v>1</v>
      </c>
      <c r="I1744" s="200"/>
      <c r="L1744" s="196"/>
      <c r="M1744" s="201"/>
      <c r="T1744" s="202"/>
      <c r="AT1744" s="197" t="s">
        <v>192</v>
      </c>
      <c r="AU1744" s="197" t="s">
        <v>90</v>
      </c>
      <c r="AV1744" s="14" t="s">
        <v>104</v>
      </c>
      <c r="AW1744" s="14" t="s">
        <v>42</v>
      </c>
      <c r="AX1744" s="14" t="s">
        <v>24</v>
      </c>
      <c r="AY1744" s="197" t="s">
        <v>142</v>
      </c>
    </row>
    <row r="1745" spans="2:65" s="1" customFormat="1" ht="38.25" customHeight="1">
      <c r="B1745" s="40"/>
      <c r="C1745" s="165" t="s">
        <v>1414</v>
      </c>
      <c r="D1745" s="165" t="s">
        <v>145</v>
      </c>
      <c r="E1745" s="166" t="s">
        <v>1415</v>
      </c>
      <c r="F1745" s="167" t="s">
        <v>1416</v>
      </c>
      <c r="G1745" s="168" t="s">
        <v>1005</v>
      </c>
      <c r="H1745" s="220">
        <v>2461</v>
      </c>
      <c r="I1745" s="170">
        <v>2</v>
      </c>
      <c r="J1745" s="171">
        <f>ROUND(I1745*H1745,2)</f>
        <v>4922</v>
      </c>
      <c r="K1745" s="167" t="s">
        <v>149</v>
      </c>
      <c r="L1745" s="40"/>
      <c r="M1745" s="172" t="s">
        <v>22</v>
      </c>
      <c r="N1745" s="173" t="s">
        <v>51</v>
      </c>
      <c r="P1745" s="174">
        <f>O1745*H1745</f>
        <v>0</v>
      </c>
      <c r="Q1745" s="174">
        <v>0</v>
      </c>
      <c r="R1745" s="174">
        <f>Q1745*H1745</f>
        <v>0</v>
      </c>
      <c r="S1745" s="174">
        <v>0</v>
      </c>
      <c r="T1745" s="175">
        <f>S1745*H1745</f>
        <v>0</v>
      </c>
      <c r="AR1745" s="24" t="s">
        <v>333</v>
      </c>
      <c r="AT1745" s="24" t="s">
        <v>145</v>
      </c>
      <c r="AU1745" s="24" t="s">
        <v>90</v>
      </c>
      <c r="AY1745" s="24" t="s">
        <v>142</v>
      </c>
      <c r="BE1745" s="176">
        <f>IF(N1745="základní",J1745,0)</f>
        <v>0</v>
      </c>
      <c r="BF1745" s="176">
        <f>IF(N1745="snížená",J1745,0)</f>
        <v>4922</v>
      </c>
      <c r="BG1745" s="176">
        <f>IF(N1745="zákl. přenesená",J1745,0)</f>
        <v>0</v>
      </c>
      <c r="BH1745" s="176">
        <f>IF(N1745="sníž. přenesená",J1745,0)</f>
        <v>0</v>
      </c>
      <c r="BI1745" s="176">
        <f>IF(N1745="nulová",J1745,0)</f>
        <v>0</v>
      </c>
      <c r="BJ1745" s="24" t="s">
        <v>90</v>
      </c>
      <c r="BK1745" s="176">
        <f>ROUND(I1745*H1745,2)</f>
        <v>4922</v>
      </c>
      <c r="BL1745" s="24" t="s">
        <v>333</v>
      </c>
      <c r="BM1745" s="24" t="s">
        <v>1417</v>
      </c>
    </row>
    <row r="1746" spans="2:65" s="11" customFormat="1" ht="29.9" customHeight="1">
      <c r="B1746" s="153"/>
      <c r="D1746" s="154" t="s">
        <v>78</v>
      </c>
      <c r="E1746" s="163" t="s">
        <v>1418</v>
      </c>
      <c r="F1746" s="163" t="s">
        <v>1419</v>
      </c>
      <c r="I1746" s="156"/>
      <c r="J1746" s="164">
        <f>BK1746</f>
        <v>44918.559999999998</v>
      </c>
      <c r="L1746" s="153"/>
      <c r="M1746" s="158"/>
      <c r="P1746" s="159">
        <f>SUM(P1747:P1775)</f>
        <v>0</v>
      </c>
      <c r="R1746" s="159">
        <f>SUM(R1747:R1775)</f>
        <v>4.3680000000000004E-3</v>
      </c>
      <c r="T1746" s="160">
        <f>SUM(T1747:T1775)</f>
        <v>0.34070400000000001</v>
      </c>
      <c r="AR1746" s="154" t="s">
        <v>90</v>
      </c>
      <c r="AT1746" s="161" t="s">
        <v>78</v>
      </c>
      <c r="AU1746" s="161" t="s">
        <v>24</v>
      </c>
      <c r="AY1746" s="154" t="s">
        <v>142</v>
      </c>
      <c r="BK1746" s="162">
        <f>SUM(BK1747:BK1775)</f>
        <v>44918.559999999998</v>
      </c>
    </row>
    <row r="1747" spans="2:65" s="1" customFormat="1" ht="25.5" customHeight="1">
      <c r="B1747" s="40"/>
      <c r="C1747" s="165" t="s">
        <v>1420</v>
      </c>
      <c r="D1747" s="165" t="s">
        <v>145</v>
      </c>
      <c r="E1747" s="166" t="s">
        <v>1421</v>
      </c>
      <c r="F1747" s="167" t="s">
        <v>1422</v>
      </c>
      <c r="G1747" s="168" t="s">
        <v>187</v>
      </c>
      <c r="H1747" s="169">
        <v>1</v>
      </c>
      <c r="I1747" s="170">
        <v>9600</v>
      </c>
      <c r="J1747" s="171">
        <f>ROUND(I1747*H1747,2)</f>
        <v>9600</v>
      </c>
      <c r="K1747" s="167" t="s">
        <v>22</v>
      </c>
      <c r="L1747" s="40"/>
      <c r="M1747" s="172" t="s">
        <v>22</v>
      </c>
      <c r="N1747" s="173" t="s">
        <v>51</v>
      </c>
      <c r="P1747" s="174">
        <f>O1747*H1747</f>
        <v>0</v>
      </c>
      <c r="Q1747" s="174">
        <v>0</v>
      </c>
      <c r="R1747" s="174">
        <f>Q1747*H1747</f>
        <v>0</v>
      </c>
      <c r="S1747" s="174">
        <v>0</v>
      </c>
      <c r="T1747" s="175">
        <f>S1747*H1747</f>
        <v>0</v>
      </c>
      <c r="AR1747" s="24" t="s">
        <v>333</v>
      </c>
      <c r="AT1747" s="24" t="s">
        <v>145</v>
      </c>
      <c r="AU1747" s="24" t="s">
        <v>90</v>
      </c>
      <c r="AY1747" s="24" t="s">
        <v>142</v>
      </c>
      <c r="BE1747" s="176">
        <f>IF(N1747="základní",J1747,0)</f>
        <v>0</v>
      </c>
      <c r="BF1747" s="176">
        <f>IF(N1747="snížená",J1747,0)</f>
        <v>9600</v>
      </c>
      <c r="BG1747" s="176">
        <f>IF(N1747="zákl. přenesená",J1747,0)</f>
        <v>0</v>
      </c>
      <c r="BH1747" s="176">
        <f>IF(N1747="sníž. přenesená",J1747,0)</f>
        <v>0</v>
      </c>
      <c r="BI1747" s="176">
        <f>IF(N1747="nulová",J1747,0)</f>
        <v>0</v>
      </c>
      <c r="BJ1747" s="24" t="s">
        <v>90</v>
      </c>
      <c r="BK1747" s="176">
        <f>ROUND(I1747*H1747,2)</f>
        <v>9600</v>
      </c>
      <c r="BL1747" s="24" t="s">
        <v>333</v>
      </c>
      <c r="BM1747" s="24" t="s">
        <v>1423</v>
      </c>
    </row>
    <row r="1748" spans="2:65" s="12" customFormat="1">
      <c r="B1748" s="183"/>
      <c r="D1748" s="177" t="s">
        <v>192</v>
      </c>
      <c r="E1748" s="184" t="s">
        <v>22</v>
      </c>
      <c r="F1748" s="185" t="s">
        <v>691</v>
      </c>
      <c r="H1748" s="184" t="s">
        <v>22</v>
      </c>
      <c r="I1748" s="186"/>
      <c r="L1748" s="183"/>
      <c r="M1748" s="187"/>
      <c r="T1748" s="188"/>
      <c r="AT1748" s="184" t="s">
        <v>192</v>
      </c>
      <c r="AU1748" s="184" t="s">
        <v>90</v>
      </c>
      <c r="AV1748" s="12" t="s">
        <v>24</v>
      </c>
      <c r="AW1748" s="12" t="s">
        <v>42</v>
      </c>
      <c r="AX1748" s="12" t="s">
        <v>79</v>
      </c>
      <c r="AY1748" s="184" t="s">
        <v>142</v>
      </c>
    </row>
    <row r="1749" spans="2:65" s="13" customFormat="1">
      <c r="B1749" s="189"/>
      <c r="D1749" s="177" t="s">
        <v>192</v>
      </c>
      <c r="E1749" s="190" t="s">
        <v>22</v>
      </c>
      <c r="F1749" s="191" t="s">
        <v>1362</v>
      </c>
      <c r="H1749" s="192">
        <v>1</v>
      </c>
      <c r="I1749" s="193"/>
      <c r="L1749" s="189"/>
      <c r="M1749" s="194"/>
      <c r="T1749" s="195"/>
      <c r="AT1749" s="190" t="s">
        <v>192</v>
      </c>
      <c r="AU1749" s="190" t="s">
        <v>90</v>
      </c>
      <c r="AV1749" s="13" t="s">
        <v>90</v>
      </c>
      <c r="AW1749" s="13" t="s">
        <v>42</v>
      </c>
      <c r="AX1749" s="13" t="s">
        <v>79</v>
      </c>
      <c r="AY1749" s="190" t="s">
        <v>142</v>
      </c>
    </row>
    <row r="1750" spans="2:65" s="14" customFormat="1">
      <c r="B1750" s="196"/>
      <c r="D1750" s="177" t="s">
        <v>192</v>
      </c>
      <c r="E1750" s="197" t="s">
        <v>22</v>
      </c>
      <c r="F1750" s="198" t="s">
        <v>198</v>
      </c>
      <c r="H1750" s="199">
        <v>1</v>
      </c>
      <c r="I1750" s="200"/>
      <c r="L1750" s="196"/>
      <c r="M1750" s="201"/>
      <c r="T1750" s="202"/>
      <c r="AT1750" s="197" t="s">
        <v>192</v>
      </c>
      <c r="AU1750" s="197" t="s">
        <v>90</v>
      </c>
      <c r="AV1750" s="14" t="s">
        <v>104</v>
      </c>
      <c r="AW1750" s="14" t="s">
        <v>42</v>
      </c>
      <c r="AX1750" s="14" t="s">
        <v>79</v>
      </c>
      <c r="AY1750" s="197" t="s">
        <v>142</v>
      </c>
    </row>
    <row r="1751" spans="2:65" s="15" customFormat="1">
      <c r="B1751" s="203"/>
      <c r="D1751" s="177" t="s">
        <v>192</v>
      </c>
      <c r="E1751" s="204" t="s">
        <v>22</v>
      </c>
      <c r="F1751" s="205" t="s">
        <v>202</v>
      </c>
      <c r="H1751" s="206">
        <v>1</v>
      </c>
      <c r="I1751" s="207"/>
      <c r="L1751" s="203"/>
      <c r="M1751" s="208"/>
      <c r="T1751" s="209"/>
      <c r="AT1751" s="204" t="s">
        <v>192</v>
      </c>
      <c r="AU1751" s="204" t="s">
        <v>90</v>
      </c>
      <c r="AV1751" s="15" t="s">
        <v>188</v>
      </c>
      <c r="AW1751" s="15" t="s">
        <v>42</v>
      </c>
      <c r="AX1751" s="15" t="s">
        <v>24</v>
      </c>
      <c r="AY1751" s="204" t="s">
        <v>142</v>
      </c>
    </row>
    <row r="1752" spans="2:65" s="1" customFormat="1" ht="16.5" customHeight="1">
      <c r="B1752" s="40"/>
      <c r="C1752" s="165" t="s">
        <v>1424</v>
      </c>
      <c r="D1752" s="165" t="s">
        <v>145</v>
      </c>
      <c r="E1752" s="166" t="s">
        <v>1425</v>
      </c>
      <c r="F1752" s="167" t="s">
        <v>1426</v>
      </c>
      <c r="G1752" s="168" t="s">
        <v>229</v>
      </c>
      <c r="H1752" s="169">
        <v>43.68</v>
      </c>
      <c r="I1752" s="170">
        <v>395</v>
      </c>
      <c r="J1752" s="171">
        <f>ROUND(I1752*H1752,2)</f>
        <v>17253.599999999999</v>
      </c>
      <c r="K1752" s="167" t="s">
        <v>22</v>
      </c>
      <c r="L1752" s="40"/>
      <c r="M1752" s="172" t="s">
        <v>22</v>
      </c>
      <c r="N1752" s="173" t="s">
        <v>51</v>
      </c>
      <c r="P1752" s="174">
        <f>O1752*H1752</f>
        <v>0</v>
      </c>
      <c r="Q1752" s="174">
        <v>1E-4</v>
      </c>
      <c r="R1752" s="174">
        <f>Q1752*H1752</f>
        <v>4.3680000000000004E-3</v>
      </c>
      <c r="S1752" s="174">
        <v>0</v>
      </c>
      <c r="T1752" s="175">
        <f>S1752*H1752</f>
        <v>0</v>
      </c>
      <c r="AR1752" s="24" t="s">
        <v>333</v>
      </c>
      <c r="AT1752" s="24" t="s">
        <v>145</v>
      </c>
      <c r="AU1752" s="24" t="s">
        <v>90</v>
      </c>
      <c r="AY1752" s="24" t="s">
        <v>142</v>
      </c>
      <c r="BE1752" s="176">
        <f>IF(N1752="základní",J1752,0)</f>
        <v>0</v>
      </c>
      <c r="BF1752" s="176">
        <f>IF(N1752="snížená",J1752,0)</f>
        <v>17253.599999999999</v>
      </c>
      <c r="BG1752" s="176">
        <f>IF(N1752="zákl. přenesená",J1752,0)</f>
        <v>0</v>
      </c>
      <c r="BH1752" s="176">
        <f>IF(N1752="sníž. přenesená",J1752,0)</f>
        <v>0</v>
      </c>
      <c r="BI1752" s="176">
        <f>IF(N1752="nulová",J1752,0)</f>
        <v>0</v>
      </c>
      <c r="BJ1752" s="24" t="s">
        <v>90</v>
      </c>
      <c r="BK1752" s="176">
        <f>ROUND(I1752*H1752,2)</f>
        <v>17253.599999999999</v>
      </c>
      <c r="BL1752" s="24" t="s">
        <v>333</v>
      </c>
      <c r="BM1752" s="24" t="s">
        <v>1427</v>
      </c>
    </row>
    <row r="1753" spans="2:65" s="1" customFormat="1" ht="28.5">
      <c r="B1753" s="40"/>
      <c r="D1753" s="177" t="s">
        <v>190</v>
      </c>
      <c r="F1753" s="178" t="s">
        <v>1428</v>
      </c>
      <c r="I1753" s="106"/>
      <c r="L1753" s="40"/>
      <c r="M1753" s="182"/>
      <c r="T1753" s="65"/>
      <c r="AT1753" s="24" t="s">
        <v>190</v>
      </c>
      <c r="AU1753" s="24" t="s">
        <v>90</v>
      </c>
    </row>
    <row r="1754" spans="2:65" s="1" customFormat="1" ht="47.5">
      <c r="B1754" s="40"/>
      <c r="D1754" s="177" t="s">
        <v>152</v>
      </c>
      <c r="F1754" s="178" t="s">
        <v>1429</v>
      </c>
      <c r="I1754" s="106"/>
      <c r="L1754" s="40"/>
      <c r="M1754" s="182"/>
      <c r="T1754" s="65"/>
      <c r="AT1754" s="24" t="s">
        <v>152</v>
      </c>
      <c r="AU1754" s="24" t="s">
        <v>90</v>
      </c>
    </row>
    <row r="1755" spans="2:65" s="12" customFormat="1">
      <c r="B1755" s="183"/>
      <c r="D1755" s="177" t="s">
        <v>192</v>
      </c>
      <c r="E1755" s="184" t="s">
        <v>22</v>
      </c>
      <c r="F1755" s="185" t="s">
        <v>193</v>
      </c>
      <c r="H1755" s="184" t="s">
        <v>22</v>
      </c>
      <c r="I1755" s="186"/>
      <c r="L1755" s="183"/>
      <c r="M1755" s="187"/>
      <c r="T1755" s="188"/>
      <c r="AT1755" s="184" t="s">
        <v>192</v>
      </c>
      <c r="AU1755" s="184" t="s">
        <v>90</v>
      </c>
      <c r="AV1755" s="12" t="s">
        <v>24</v>
      </c>
      <c r="AW1755" s="12" t="s">
        <v>42</v>
      </c>
      <c r="AX1755" s="12" t="s">
        <v>79</v>
      </c>
      <c r="AY1755" s="184" t="s">
        <v>142</v>
      </c>
    </row>
    <row r="1756" spans="2:65" s="13" customFormat="1">
      <c r="B1756" s="189"/>
      <c r="D1756" s="177" t="s">
        <v>192</v>
      </c>
      <c r="E1756" s="190" t="s">
        <v>22</v>
      </c>
      <c r="F1756" s="191" t="s">
        <v>1430</v>
      </c>
      <c r="H1756" s="192">
        <v>43.68</v>
      </c>
      <c r="I1756" s="193"/>
      <c r="L1756" s="189"/>
      <c r="M1756" s="194"/>
      <c r="T1756" s="195"/>
      <c r="AT1756" s="190" t="s">
        <v>192</v>
      </c>
      <c r="AU1756" s="190" t="s">
        <v>90</v>
      </c>
      <c r="AV1756" s="13" t="s">
        <v>90</v>
      </c>
      <c r="AW1756" s="13" t="s">
        <v>42</v>
      </c>
      <c r="AX1756" s="13" t="s">
        <v>79</v>
      </c>
      <c r="AY1756" s="190" t="s">
        <v>142</v>
      </c>
    </row>
    <row r="1757" spans="2:65" s="14" customFormat="1">
      <c r="B1757" s="196"/>
      <c r="D1757" s="177" t="s">
        <v>192</v>
      </c>
      <c r="E1757" s="197" t="s">
        <v>22</v>
      </c>
      <c r="F1757" s="198" t="s">
        <v>198</v>
      </c>
      <c r="H1757" s="199">
        <v>43.68</v>
      </c>
      <c r="I1757" s="200"/>
      <c r="L1757" s="196"/>
      <c r="M1757" s="201"/>
      <c r="T1757" s="202"/>
      <c r="AT1757" s="197" t="s">
        <v>192</v>
      </c>
      <c r="AU1757" s="197" t="s">
        <v>90</v>
      </c>
      <c r="AV1757" s="14" t="s">
        <v>104</v>
      </c>
      <c r="AW1757" s="14" t="s">
        <v>42</v>
      </c>
      <c r="AX1757" s="14" t="s">
        <v>24</v>
      </c>
      <c r="AY1757" s="197" t="s">
        <v>142</v>
      </c>
    </row>
    <row r="1758" spans="2:65" s="1" customFormat="1" ht="16.5" customHeight="1">
      <c r="B1758" s="40"/>
      <c r="C1758" s="165" t="s">
        <v>1431</v>
      </c>
      <c r="D1758" s="165" t="s">
        <v>145</v>
      </c>
      <c r="E1758" s="166" t="s">
        <v>1432</v>
      </c>
      <c r="F1758" s="167" t="s">
        <v>1433</v>
      </c>
      <c r="G1758" s="168" t="s">
        <v>229</v>
      </c>
      <c r="H1758" s="169">
        <v>18.928000000000001</v>
      </c>
      <c r="I1758" s="170">
        <v>70</v>
      </c>
      <c r="J1758" s="171">
        <f>ROUND(I1758*H1758,2)</f>
        <v>1324.96</v>
      </c>
      <c r="K1758" s="167" t="s">
        <v>22</v>
      </c>
      <c r="L1758" s="40"/>
      <c r="M1758" s="172" t="s">
        <v>22</v>
      </c>
      <c r="N1758" s="173" t="s">
        <v>51</v>
      </c>
      <c r="P1758" s="174">
        <f>O1758*H1758</f>
        <v>0</v>
      </c>
      <c r="Q1758" s="174">
        <v>0</v>
      </c>
      <c r="R1758" s="174">
        <f>Q1758*H1758</f>
        <v>0</v>
      </c>
      <c r="S1758" s="174">
        <v>1.7999999999999999E-2</v>
      </c>
      <c r="T1758" s="175">
        <f>S1758*H1758</f>
        <v>0.34070400000000001</v>
      </c>
      <c r="AR1758" s="24" t="s">
        <v>333</v>
      </c>
      <c r="AT1758" s="24" t="s">
        <v>145</v>
      </c>
      <c r="AU1758" s="24" t="s">
        <v>90</v>
      </c>
      <c r="AY1758" s="24" t="s">
        <v>142</v>
      </c>
      <c r="BE1758" s="176">
        <f>IF(N1758="základní",J1758,0)</f>
        <v>0</v>
      </c>
      <c r="BF1758" s="176">
        <f>IF(N1758="snížená",J1758,0)</f>
        <v>1324.96</v>
      </c>
      <c r="BG1758" s="176">
        <f>IF(N1758="zákl. přenesená",J1758,0)</f>
        <v>0</v>
      </c>
      <c r="BH1758" s="176">
        <f>IF(N1758="sníž. přenesená",J1758,0)</f>
        <v>0</v>
      </c>
      <c r="BI1758" s="176">
        <f>IF(N1758="nulová",J1758,0)</f>
        <v>0</v>
      </c>
      <c r="BJ1758" s="24" t="s">
        <v>90</v>
      </c>
      <c r="BK1758" s="176">
        <f>ROUND(I1758*H1758,2)</f>
        <v>1324.96</v>
      </c>
      <c r="BL1758" s="24" t="s">
        <v>333</v>
      </c>
      <c r="BM1758" s="24" t="s">
        <v>1434</v>
      </c>
    </row>
    <row r="1759" spans="2:65" s="12" customFormat="1">
      <c r="B1759" s="183"/>
      <c r="D1759" s="177" t="s">
        <v>192</v>
      </c>
      <c r="E1759" s="184" t="s">
        <v>22</v>
      </c>
      <c r="F1759" s="185" t="s">
        <v>193</v>
      </c>
      <c r="H1759" s="184" t="s">
        <v>22</v>
      </c>
      <c r="I1759" s="186"/>
      <c r="L1759" s="183"/>
      <c r="M1759" s="187"/>
      <c r="T1759" s="188"/>
      <c r="AT1759" s="184" t="s">
        <v>192</v>
      </c>
      <c r="AU1759" s="184" t="s">
        <v>90</v>
      </c>
      <c r="AV1759" s="12" t="s">
        <v>24</v>
      </c>
      <c r="AW1759" s="12" t="s">
        <v>42</v>
      </c>
      <c r="AX1759" s="12" t="s">
        <v>79</v>
      </c>
      <c r="AY1759" s="184" t="s">
        <v>142</v>
      </c>
    </row>
    <row r="1760" spans="2:65" s="12" customFormat="1">
      <c r="B1760" s="183"/>
      <c r="D1760" s="177" t="s">
        <v>192</v>
      </c>
      <c r="E1760" s="184" t="s">
        <v>22</v>
      </c>
      <c r="F1760" s="185" t="s">
        <v>194</v>
      </c>
      <c r="H1760" s="184" t="s">
        <v>22</v>
      </c>
      <c r="I1760" s="186"/>
      <c r="L1760" s="183"/>
      <c r="M1760" s="187"/>
      <c r="T1760" s="188"/>
      <c r="AT1760" s="184" t="s">
        <v>192</v>
      </c>
      <c r="AU1760" s="184" t="s">
        <v>90</v>
      </c>
      <c r="AV1760" s="12" t="s">
        <v>24</v>
      </c>
      <c r="AW1760" s="12" t="s">
        <v>42</v>
      </c>
      <c r="AX1760" s="12" t="s">
        <v>79</v>
      </c>
      <c r="AY1760" s="184" t="s">
        <v>142</v>
      </c>
    </row>
    <row r="1761" spans="2:65" s="13" customFormat="1">
      <c r="B1761" s="189"/>
      <c r="D1761" s="177" t="s">
        <v>192</v>
      </c>
      <c r="E1761" s="190" t="s">
        <v>22</v>
      </c>
      <c r="F1761" s="191" t="s">
        <v>1435</v>
      </c>
      <c r="H1761" s="192">
        <v>18.928000000000001</v>
      </c>
      <c r="I1761" s="193"/>
      <c r="L1761" s="189"/>
      <c r="M1761" s="194"/>
      <c r="T1761" s="195"/>
      <c r="AT1761" s="190" t="s">
        <v>192</v>
      </c>
      <c r="AU1761" s="190" t="s">
        <v>90</v>
      </c>
      <c r="AV1761" s="13" t="s">
        <v>90</v>
      </c>
      <c r="AW1761" s="13" t="s">
        <v>42</v>
      </c>
      <c r="AX1761" s="13" t="s">
        <v>79</v>
      </c>
      <c r="AY1761" s="190" t="s">
        <v>142</v>
      </c>
    </row>
    <row r="1762" spans="2:65" s="14" customFormat="1">
      <c r="B1762" s="196"/>
      <c r="D1762" s="177" t="s">
        <v>192</v>
      </c>
      <c r="E1762" s="197" t="s">
        <v>22</v>
      </c>
      <c r="F1762" s="198" t="s">
        <v>198</v>
      </c>
      <c r="H1762" s="199">
        <v>18.928000000000001</v>
      </c>
      <c r="I1762" s="200"/>
      <c r="L1762" s="196"/>
      <c r="M1762" s="201"/>
      <c r="T1762" s="202"/>
      <c r="AT1762" s="197" t="s">
        <v>192</v>
      </c>
      <c r="AU1762" s="197" t="s">
        <v>90</v>
      </c>
      <c r="AV1762" s="14" t="s">
        <v>104</v>
      </c>
      <c r="AW1762" s="14" t="s">
        <v>42</v>
      </c>
      <c r="AX1762" s="14" t="s">
        <v>24</v>
      </c>
      <c r="AY1762" s="197" t="s">
        <v>142</v>
      </c>
    </row>
    <row r="1763" spans="2:65" s="1" customFormat="1" ht="16.5" customHeight="1">
      <c r="B1763" s="40"/>
      <c r="C1763" s="165" t="s">
        <v>1436</v>
      </c>
      <c r="D1763" s="165" t="s">
        <v>145</v>
      </c>
      <c r="E1763" s="166" t="s">
        <v>1437</v>
      </c>
      <c r="F1763" s="167" t="s">
        <v>1438</v>
      </c>
      <c r="G1763" s="168" t="s">
        <v>187</v>
      </c>
      <c r="H1763" s="169">
        <v>1</v>
      </c>
      <c r="I1763" s="170">
        <v>1250</v>
      </c>
      <c r="J1763" s="171">
        <f>ROUND(I1763*H1763,2)</f>
        <v>1250</v>
      </c>
      <c r="K1763" s="167" t="s">
        <v>22</v>
      </c>
      <c r="L1763" s="40"/>
      <c r="M1763" s="172" t="s">
        <v>22</v>
      </c>
      <c r="N1763" s="173" t="s">
        <v>51</v>
      </c>
      <c r="P1763" s="174">
        <f>O1763*H1763</f>
        <v>0</v>
      </c>
      <c r="Q1763" s="174">
        <v>0</v>
      </c>
      <c r="R1763" s="174">
        <f>Q1763*H1763</f>
        <v>0</v>
      </c>
      <c r="S1763" s="174">
        <v>0</v>
      </c>
      <c r="T1763" s="175">
        <f>S1763*H1763</f>
        <v>0</v>
      </c>
      <c r="AR1763" s="24" t="s">
        <v>333</v>
      </c>
      <c r="AT1763" s="24" t="s">
        <v>145</v>
      </c>
      <c r="AU1763" s="24" t="s">
        <v>90</v>
      </c>
      <c r="AY1763" s="24" t="s">
        <v>142</v>
      </c>
      <c r="BE1763" s="176">
        <f>IF(N1763="základní",J1763,0)</f>
        <v>0</v>
      </c>
      <c r="BF1763" s="176">
        <f>IF(N1763="snížená",J1763,0)</f>
        <v>1250</v>
      </c>
      <c r="BG1763" s="176">
        <f>IF(N1763="zákl. přenesená",J1763,0)</f>
        <v>0</v>
      </c>
      <c r="BH1763" s="176">
        <f>IF(N1763="sníž. přenesená",J1763,0)</f>
        <v>0</v>
      </c>
      <c r="BI1763" s="176">
        <f>IF(N1763="nulová",J1763,0)</f>
        <v>0</v>
      </c>
      <c r="BJ1763" s="24" t="s">
        <v>90</v>
      </c>
      <c r="BK1763" s="176">
        <f>ROUND(I1763*H1763,2)</f>
        <v>1250</v>
      </c>
      <c r="BL1763" s="24" t="s">
        <v>333</v>
      </c>
      <c r="BM1763" s="24" t="s">
        <v>1439</v>
      </c>
    </row>
    <row r="1764" spans="2:65" s="12" customFormat="1">
      <c r="B1764" s="183"/>
      <c r="D1764" s="177" t="s">
        <v>192</v>
      </c>
      <c r="E1764" s="184" t="s">
        <v>22</v>
      </c>
      <c r="F1764" s="185" t="s">
        <v>1440</v>
      </c>
      <c r="H1764" s="184" t="s">
        <v>22</v>
      </c>
      <c r="I1764" s="186"/>
      <c r="L1764" s="183"/>
      <c r="M1764" s="187"/>
      <c r="T1764" s="188"/>
      <c r="AT1764" s="184" t="s">
        <v>192</v>
      </c>
      <c r="AU1764" s="184" t="s">
        <v>90</v>
      </c>
      <c r="AV1764" s="12" t="s">
        <v>24</v>
      </c>
      <c r="AW1764" s="12" t="s">
        <v>42</v>
      </c>
      <c r="AX1764" s="12" t="s">
        <v>79</v>
      </c>
      <c r="AY1764" s="184" t="s">
        <v>142</v>
      </c>
    </row>
    <row r="1765" spans="2:65" s="13" customFormat="1">
      <c r="B1765" s="189"/>
      <c r="D1765" s="177" t="s">
        <v>192</v>
      </c>
      <c r="E1765" s="190" t="s">
        <v>22</v>
      </c>
      <c r="F1765" s="191" t="s">
        <v>1441</v>
      </c>
      <c r="H1765" s="192">
        <v>1</v>
      </c>
      <c r="I1765" s="193"/>
      <c r="L1765" s="189"/>
      <c r="M1765" s="194"/>
      <c r="T1765" s="195"/>
      <c r="AT1765" s="190" t="s">
        <v>192</v>
      </c>
      <c r="AU1765" s="190" t="s">
        <v>90</v>
      </c>
      <c r="AV1765" s="13" t="s">
        <v>90</v>
      </c>
      <c r="AW1765" s="13" t="s">
        <v>42</v>
      </c>
      <c r="AX1765" s="13" t="s">
        <v>24</v>
      </c>
      <c r="AY1765" s="190" t="s">
        <v>142</v>
      </c>
    </row>
    <row r="1766" spans="2:65" s="14" customFormat="1">
      <c r="B1766" s="196"/>
      <c r="D1766" s="177" t="s">
        <v>192</v>
      </c>
      <c r="E1766" s="197" t="s">
        <v>22</v>
      </c>
      <c r="F1766" s="198" t="s">
        <v>198</v>
      </c>
      <c r="H1766" s="199">
        <v>1</v>
      </c>
      <c r="I1766" s="200"/>
      <c r="L1766" s="196"/>
      <c r="M1766" s="201"/>
      <c r="T1766" s="202"/>
      <c r="AT1766" s="197" t="s">
        <v>192</v>
      </c>
      <c r="AU1766" s="197" t="s">
        <v>90</v>
      </c>
      <c r="AV1766" s="14" t="s">
        <v>104</v>
      </c>
      <c r="AW1766" s="14" t="s">
        <v>42</v>
      </c>
      <c r="AX1766" s="14" t="s">
        <v>79</v>
      </c>
      <c r="AY1766" s="197" t="s">
        <v>142</v>
      </c>
    </row>
    <row r="1767" spans="2:65" s="15" customFormat="1">
      <c r="B1767" s="203"/>
      <c r="D1767" s="177" t="s">
        <v>192</v>
      </c>
      <c r="E1767" s="204" t="s">
        <v>22</v>
      </c>
      <c r="F1767" s="205" t="s">
        <v>202</v>
      </c>
      <c r="H1767" s="206">
        <v>1</v>
      </c>
      <c r="I1767" s="207"/>
      <c r="L1767" s="203"/>
      <c r="M1767" s="208"/>
      <c r="T1767" s="209"/>
      <c r="AT1767" s="204" t="s">
        <v>192</v>
      </c>
      <c r="AU1767" s="204" t="s">
        <v>90</v>
      </c>
      <c r="AV1767" s="15" t="s">
        <v>188</v>
      </c>
      <c r="AW1767" s="15" t="s">
        <v>42</v>
      </c>
      <c r="AX1767" s="15" t="s">
        <v>79</v>
      </c>
      <c r="AY1767" s="204" t="s">
        <v>142</v>
      </c>
    </row>
    <row r="1768" spans="2:65" s="1" customFormat="1" ht="16.5" customHeight="1">
      <c r="B1768" s="40"/>
      <c r="C1768" s="165" t="s">
        <v>1442</v>
      </c>
      <c r="D1768" s="165" t="s">
        <v>145</v>
      </c>
      <c r="E1768" s="166" t="s">
        <v>1443</v>
      </c>
      <c r="F1768" s="167" t="s">
        <v>1444</v>
      </c>
      <c r="G1768" s="168" t="s">
        <v>187</v>
      </c>
      <c r="H1768" s="169">
        <v>2</v>
      </c>
      <c r="I1768" s="170">
        <v>6200</v>
      </c>
      <c r="J1768" s="171">
        <f>ROUND(I1768*H1768,2)</f>
        <v>12400</v>
      </c>
      <c r="K1768" s="167" t="s">
        <v>22</v>
      </c>
      <c r="L1768" s="40"/>
      <c r="M1768" s="172" t="s">
        <v>22</v>
      </c>
      <c r="N1768" s="173" t="s">
        <v>51</v>
      </c>
      <c r="P1768" s="174">
        <f>O1768*H1768</f>
        <v>0</v>
      </c>
      <c r="Q1768" s="174">
        <v>0</v>
      </c>
      <c r="R1768" s="174">
        <f>Q1768*H1768</f>
        <v>0</v>
      </c>
      <c r="S1768" s="174">
        <v>0</v>
      </c>
      <c r="T1768" s="175">
        <f>S1768*H1768</f>
        <v>0</v>
      </c>
      <c r="AR1768" s="24" t="s">
        <v>333</v>
      </c>
      <c r="AT1768" s="24" t="s">
        <v>145</v>
      </c>
      <c r="AU1768" s="24" t="s">
        <v>90</v>
      </c>
      <c r="AY1768" s="24" t="s">
        <v>142</v>
      </c>
      <c r="BE1768" s="176">
        <f>IF(N1768="základní",J1768,0)</f>
        <v>0</v>
      </c>
      <c r="BF1768" s="176">
        <f>IF(N1768="snížená",J1768,0)</f>
        <v>12400</v>
      </c>
      <c r="BG1768" s="176">
        <f>IF(N1768="zákl. přenesená",J1768,0)</f>
        <v>0</v>
      </c>
      <c r="BH1768" s="176">
        <f>IF(N1768="sníž. přenesená",J1768,0)</f>
        <v>0</v>
      </c>
      <c r="BI1768" s="176">
        <f>IF(N1768="nulová",J1768,0)</f>
        <v>0</v>
      </c>
      <c r="BJ1768" s="24" t="s">
        <v>90</v>
      </c>
      <c r="BK1768" s="176">
        <f>ROUND(I1768*H1768,2)</f>
        <v>12400</v>
      </c>
      <c r="BL1768" s="24" t="s">
        <v>333</v>
      </c>
      <c r="BM1768" s="24" t="s">
        <v>1445</v>
      </c>
    </row>
    <row r="1769" spans="2:65" s="1" customFormat="1" ht="47.5">
      <c r="B1769" s="40"/>
      <c r="D1769" s="177" t="s">
        <v>152</v>
      </c>
      <c r="F1769" s="178" t="s">
        <v>1446</v>
      </c>
      <c r="I1769" s="106"/>
      <c r="L1769" s="40"/>
      <c r="M1769" s="182"/>
      <c r="T1769" s="65"/>
      <c r="AT1769" s="24" t="s">
        <v>152</v>
      </c>
      <c r="AU1769" s="24" t="s">
        <v>90</v>
      </c>
    </row>
    <row r="1770" spans="2:65" s="12" customFormat="1">
      <c r="B1770" s="183"/>
      <c r="D1770" s="177" t="s">
        <v>192</v>
      </c>
      <c r="E1770" s="184" t="s">
        <v>22</v>
      </c>
      <c r="F1770" s="185" t="s">
        <v>1440</v>
      </c>
      <c r="H1770" s="184" t="s">
        <v>22</v>
      </c>
      <c r="I1770" s="186"/>
      <c r="L1770" s="183"/>
      <c r="M1770" s="187"/>
      <c r="T1770" s="188"/>
      <c r="AT1770" s="184" t="s">
        <v>192</v>
      </c>
      <c r="AU1770" s="184" t="s">
        <v>90</v>
      </c>
      <c r="AV1770" s="12" t="s">
        <v>24</v>
      </c>
      <c r="AW1770" s="12" t="s">
        <v>42</v>
      </c>
      <c r="AX1770" s="12" t="s">
        <v>79</v>
      </c>
      <c r="AY1770" s="184" t="s">
        <v>142</v>
      </c>
    </row>
    <row r="1771" spans="2:65" s="13" customFormat="1">
      <c r="B1771" s="189"/>
      <c r="D1771" s="177" t="s">
        <v>192</v>
      </c>
      <c r="E1771" s="190" t="s">
        <v>22</v>
      </c>
      <c r="F1771" s="191" t="s">
        <v>1447</v>
      </c>
      <c r="H1771" s="192">
        <v>2</v>
      </c>
      <c r="I1771" s="193"/>
      <c r="L1771" s="189"/>
      <c r="M1771" s="194"/>
      <c r="T1771" s="195"/>
      <c r="AT1771" s="190" t="s">
        <v>192</v>
      </c>
      <c r="AU1771" s="190" t="s">
        <v>90</v>
      </c>
      <c r="AV1771" s="13" t="s">
        <v>90</v>
      </c>
      <c r="AW1771" s="13" t="s">
        <v>42</v>
      </c>
      <c r="AX1771" s="13" t="s">
        <v>79</v>
      </c>
      <c r="AY1771" s="190" t="s">
        <v>142</v>
      </c>
    </row>
    <row r="1772" spans="2:65" s="14" customFormat="1">
      <c r="B1772" s="196"/>
      <c r="D1772" s="177" t="s">
        <v>192</v>
      </c>
      <c r="E1772" s="197" t="s">
        <v>22</v>
      </c>
      <c r="F1772" s="198" t="s">
        <v>198</v>
      </c>
      <c r="H1772" s="199">
        <v>2</v>
      </c>
      <c r="I1772" s="200"/>
      <c r="L1772" s="196"/>
      <c r="M1772" s="201"/>
      <c r="T1772" s="202"/>
      <c r="AT1772" s="197" t="s">
        <v>192</v>
      </c>
      <c r="AU1772" s="197" t="s">
        <v>90</v>
      </c>
      <c r="AV1772" s="14" t="s">
        <v>104</v>
      </c>
      <c r="AW1772" s="14" t="s">
        <v>42</v>
      </c>
      <c r="AX1772" s="14" t="s">
        <v>79</v>
      </c>
      <c r="AY1772" s="197" t="s">
        <v>142</v>
      </c>
    </row>
    <row r="1773" spans="2:65" s="15" customFormat="1">
      <c r="B1773" s="203"/>
      <c r="D1773" s="177" t="s">
        <v>192</v>
      </c>
      <c r="E1773" s="204" t="s">
        <v>22</v>
      </c>
      <c r="F1773" s="205" t="s">
        <v>202</v>
      </c>
      <c r="H1773" s="206">
        <v>2</v>
      </c>
      <c r="I1773" s="207"/>
      <c r="L1773" s="203"/>
      <c r="M1773" s="208"/>
      <c r="T1773" s="209"/>
      <c r="AT1773" s="204" t="s">
        <v>192</v>
      </c>
      <c r="AU1773" s="204" t="s">
        <v>90</v>
      </c>
      <c r="AV1773" s="15" t="s">
        <v>188</v>
      </c>
      <c r="AW1773" s="15" t="s">
        <v>42</v>
      </c>
      <c r="AX1773" s="15" t="s">
        <v>24</v>
      </c>
      <c r="AY1773" s="204" t="s">
        <v>142</v>
      </c>
    </row>
    <row r="1774" spans="2:65" s="1" customFormat="1" ht="38.25" customHeight="1">
      <c r="B1774" s="40"/>
      <c r="C1774" s="165" t="s">
        <v>1448</v>
      </c>
      <c r="D1774" s="165" t="s">
        <v>145</v>
      </c>
      <c r="E1774" s="166" t="s">
        <v>1449</v>
      </c>
      <c r="F1774" s="167" t="s">
        <v>1450</v>
      </c>
      <c r="G1774" s="168" t="s">
        <v>1005</v>
      </c>
      <c r="H1774" s="220">
        <v>618</v>
      </c>
      <c r="I1774" s="170">
        <v>5</v>
      </c>
      <c r="J1774" s="171">
        <f>ROUND(I1774*H1774,2)</f>
        <v>3090</v>
      </c>
      <c r="K1774" s="167" t="s">
        <v>149</v>
      </c>
      <c r="L1774" s="40"/>
      <c r="M1774" s="172" t="s">
        <v>22</v>
      </c>
      <c r="N1774" s="173" t="s">
        <v>51</v>
      </c>
      <c r="P1774" s="174">
        <f>O1774*H1774</f>
        <v>0</v>
      </c>
      <c r="Q1774" s="174">
        <v>0</v>
      </c>
      <c r="R1774" s="174">
        <f>Q1774*H1774</f>
        <v>0</v>
      </c>
      <c r="S1774" s="174">
        <v>0</v>
      </c>
      <c r="T1774" s="175">
        <f>S1774*H1774</f>
        <v>0</v>
      </c>
      <c r="AR1774" s="24" t="s">
        <v>333</v>
      </c>
      <c r="AT1774" s="24" t="s">
        <v>145</v>
      </c>
      <c r="AU1774" s="24" t="s">
        <v>90</v>
      </c>
      <c r="AY1774" s="24" t="s">
        <v>142</v>
      </c>
      <c r="BE1774" s="176">
        <f>IF(N1774="základní",J1774,0)</f>
        <v>0</v>
      </c>
      <c r="BF1774" s="176">
        <f>IF(N1774="snížená",J1774,0)</f>
        <v>3090</v>
      </c>
      <c r="BG1774" s="176">
        <f>IF(N1774="zákl. přenesená",J1774,0)</f>
        <v>0</v>
      </c>
      <c r="BH1774" s="176">
        <f>IF(N1774="sníž. přenesená",J1774,0)</f>
        <v>0</v>
      </c>
      <c r="BI1774" s="176">
        <f>IF(N1774="nulová",J1774,0)</f>
        <v>0</v>
      </c>
      <c r="BJ1774" s="24" t="s">
        <v>90</v>
      </c>
      <c r="BK1774" s="176">
        <f>ROUND(I1774*H1774,2)</f>
        <v>3090</v>
      </c>
      <c r="BL1774" s="24" t="s">
        <v>333</v>
      </c>
      <c r="BM1774" s="24" t="s">
        <v>1451</v>
      </c>
    </row>
    <row r="1775" spans="2:65" s="1" customFormat="1" ht="85.5">
      <c r="B1775" s="40"/>
      <c r="D1775" s="177" t="s">
        <v>190</v>
      </c>
      <c r="F1775" s="178" t="s">
        <v>1452</v>
      </c>
      <c r="I1775" s="106"/>
      <c r="L1775" s="40"/>
      <c r="M1775" s="182"/>
      <c r="T1775" s="65"/>
      <c r="AT1775" s="24" t="s">
        <v>190</v>
      </c>
      <c r="AU1775" s="24" t="s">
        <v>90</v>
      </c>
    </row>
    <row r="1776" spans="2:65" s="11" customFormat="1" ht="29.9" customHeight="1">
      <c r="B1776" s="153"/>
      <c r="D1776" s="154" t="s">
        <v>78</v>
      </c>
      <c r="E1776" s="163" t="s">
        <v>1453</v>
      </c>
      <c r="F1776" s="163" t="s">
        <v>1454</v>
      </c>
      <c r="I1776" s="156"/>
      <c r="J1776" s="164">
        <f>BK1776</f>
        <v>108097.47</v>
      </c>
      <c r="L1776" s="153"/>
      <c r="M1776" s="158"/>
      <c r="P1776" s="159">
        <f>SUM(P1777:P1882)</f>
        <v>0</v>
      </c>
      <c r="R1776" s="159">
        <f>SUM(R1777:R1882)</f>
        <v>1.5938829000000001</v>
      </c>
      <c r="T1776" s="160">
        <f>SUM(T1777:T1882)</f>
        <v>1.2842396</v>
      </c>
      <c r="AR1776" s="154" t="s">
        <v>90</v>
      </c>
      <c r="AT1776" s="161" t="s">
        <v>78</v>
      </c>
      <c r="AU1776" s="161" t="s">
        <v>24</v>
      </c>
      <c r="AY1776" s="154" t="s">
        <v>142</v>
      </c>
      <c r="BK1776" s="162">
        <f>SUM(BK1777:BK1882)</f>
        <v>108097.47</v>
      </c>
    </row>
    <row r="1777" spans="2:65" s="1" customFormat="1" ht="25.5" customHeight="1">
      <c r="B1777" s="40"/>
      <c r="C1777" s="165" t="s">
        <v>1455</v>
      </c>
      <c r="D1777" s="165" t="s">
        <v>145</v>
      </c>
      <c r="E1777" s="166" t="s">
        <v>1456</v>
      </c>
      <c r="F1777" s="167" t="s">
        <v>1457</v>
      </c>
      <c r="G1777" s="168" t="s">
        <v>229</v>
      </c>
      <c r="H1777" s="169">
        <v>62.33</v>
      </c>
      <c r="I1777" s="170">
        <v>690</v>
      </c>
      <c r="J1777" s="171">
        <f>ROUND(I1777*H1777,2)</f>
        <v>43007.7</v>
      </c>
      <c r="K1777" s="167" t="s">
        <v>22</v>
      </c>
      <c r="L1777" s="40"/>
      <c r="M1777" s="172" t="s">
        <v>22</v>
      </c>
      <c r="N1777" s="173" t="s">
        <v>51</v>
      </c>
      <c r="P1777" s="174">
        <f>O1777*H1777</f>
        <v>0</v>
      </c>
      <c r="Q1777" s="174">
        <v>0</v>
      </c>
      <c r="R1777" s="174">
        <f>Q1777*H1777</f>
        <v>0</v>
      </c>
      <c r="S1777" s="174">
        <v>0</v>
      </c>
      <c r="T1777" s="175">
        <f>S1777*H1777</f>
        <v>0</v>
      </c>
      <c r="AR1777" s="24" t="s">
        <v>333</v>
      </c>
      <c r="AT1777" s="24" t="s">
        <v>145</v>
      </c>
      <c r="AU1777" s="24" t="s">
        <v>90</v>
      </c>
      <c r="AY1777" s="24" t="s">
        <v>142</v>
      </c>
      <c r="BE1777" s="176">
        <f>IF(N1777="základní",J1777,0)</f>
        <v>0</v>
      </c>
      <c r="BF1777" s="176">
        <f>IF(N1777="snížená",J1777,0)</f>
        <v>43007.7</v>
      </c>
      <c r="BG1777" s="176">
        <f>IF(N1777="zákl. přenesená",J1777,0)</f>
        <v>0</v>
      </c>
      <c r="BH1777" s="176">
        <f>IF(N1777="sníž. přenesená",J1777,0)</f>
        <v>0</v>
      </c>
      <c r="BI1777" s="176">
        <f>IF(N1777="nulová",J1777,0)</f>
        <v>0</v>
      </c>
      <c r="BJ1777" s="24" t="s">
        <v>90</v>
      </c>
      <c r="BK1777" s="176">
        <f>ROUND(I1777*H1777,2)</f>
        <v>43007.7</v>
      </c>
      <c r="BL1777" s="24" t="s">
        <v>333</v>
      </c>
      <c r="BM1777" s="24" t="s">
        <v>1458</v>
      </c>
    </row>
    <row r="1778" spans="2:65" s="12" customFormat="1">
      <c r="B1778" s="183"/>
      <c r="D1778" s="177" t="s">
        <v>192</v>
      </c>
      <c r="E1778" s="184" t="s">
        <v>22</v>
      </c>
      <c r="F1778" s="185" t="s">
        <v>193</v>
      </c>
      <c r="H1778" s="184" t="s">
        <v>22</v>
      </c>
      <c r="I1778" s="186"/>
      <c r="L1778" s="183"/>
      <c r="M1778" s="187"/>
      <c r="T1778" s="188"/>
      <c r="AT1778" s="184" t="s">
        <v>192</v>
      </c>
      <c r="AU1778" s="184" t="s">
        <v>90</v>
      </c>
      <c r="AV1778" s="12" t="s">
        <v>24</v>
      </c>
      <c r="AW1778" s="12" t="s">
        <v>42</v>
      </c>
      <c r="AX1778" s="12" t="s">
        <v>79</v>
      </c>
      <c r="AY1778" s="184" t="s">
        <v>142</v>
      </c>
    </row>
    <row r="1779" spans="2:65" s="12" customFormat="1">
      <c r="B1779" s="183"/>
      <c r="D1779" s="177" t="s">
        <v>192</v>
      </c>
      <c r="E1779" s="184" t="s">
        <v>22</v>
      </c>
      <c r="F1779" s="185" t="s">
        <v>1459</v>
      </c>
      <c r="H1779" s="184" t="s">
        <v>22</v>
      </c>
      <c r="I1779" s="186"/>
      <c r="L1779" s="183"/>
      <c r="M1779" s="187"/>
      <c r="T1779" s="188"/>
      <c r="AT1779" s="184" t="s">
        <v>192</v>
      </c>
      <c r="AU1779" s="184" t="s">
        <v>90</v>
      </c>
      <c r="AV1779" s="12" t="s">
        <v>24</v>
      </c>
      <c r="AW1779" s="12" t="s">
        <v>42</v>
      </c>
      <c r="AX1779" s="12" t="s">
        <v>79</v>
      </c>
      <c r="AY1779" s="184" t="s">
        <v>142</v>
      </c>
    </row>
    <row r="1780" spans="2:65" s="13" customFormat="1">
      <c r="B1780" s="189"/>
      <c r="D1780" s="177" t="s">
        <v>192</v>
      </c>
      <c r="E1780" s="190" t="s">
        <v>22</v>
      </c>
      <c r="F1780" s="191" t="s">
        <v>1460</v>
      </c>
      <c r="H1780" s="192">
        <v>7.2</v>
      </c>
      <c r="I1780" s="193"/>
      <c r="L1780" s="189"/>
      <c r="M1780" s="194"/>
      <c r="T1780" s="195"/>
      <c r="AT1780" s="190" t="s">
        <v>192</v>
      </c>
      <c r="AU1780" s="190" t="s">
        <v>90</v>
      </c>
      <c r="AV1780" s="13" t="s">
        <v>90</v>
      </c>
      <c r="AW1780" s="13" t="s">
        <v>42</v>
      </c>
      <c r="AX1780" s="13" t="s">
        <v>79</v>
      </c>
      <c r="AY1780" s="190" t="s">
        <v>142</v>
      </c>
    </row>
    <row r="1781" spans="2:65" s="13" customFormat="1">
      <c r="B1781" s="189"/>
      <c r="D1781" s="177" t="s">
        <v>192</v>
      </c>
      <c r="E1781" s="190" t="s">
        <v>22</v>
      </c>
      <c r="F1781" s="191" t="s">
        <v>1461</v>
      </c>
      <c r="H1781" s="192">
        <v>10.210000000000001</v>
      </c>
      <c r="I1781" s="193"/>
      <c r="L1781" s="189"/>
      <c r="M1781" s="194"/>
      <c r="T1781" s="195"/>
      <c r="AT1781" s="190" t="s">
        <v>192</v>
      </c>
      <c r="AU1781" s="190" t="s">
        <v>90</v>
      </c>
      <c r="AV1781" s="13" t="s">
        <v>90</v>
      </c>
      <c r="AW1781" s="13" t="s">
        <v>42</v>
      </c>
      <c r="AX1781" s="13" t="s">
        <v>79</v>
      </c>
      <c r="AY1781" s="190" t="s">
        <v>142</v>
      </c>
    </row>
    <row r="1782" spans="2:65" s="13" customFormat="1">
      <c r="B1782" s="189"/>
      <c r="D1782" s="177" t="s">
        <v>192</v>
      </c>
      <c r="E1782" s="190" t="s">
        <v>22</v>
      </c>
      <c r="F1782" s="191" t="s">
        <v>630</v>
      </c>
      <c r="H1782" s="192">
        <v>15.02</v>
      </c>
      <c r="I1782" s="193"/>
      <c r="L1782" s="189"/>
      <c r="M1782" s="194"/>
      <c r="T1782" s="195"/>
      <c r="AT1782" s="190" t="s">
        <v>192</v>
      </c>
      <c r="AU1782" s="190" t="s">
        <v>90</v>
      </c>
      <c r="AV1782" s="13" t="s">
        <v>90</v>
      </c>
      <c r="AW1782" s="13" t="s">
        <v>42</v>
      </c>
      <c r="AX1782" s="13" t="s">
        <v>79</v>
      </c>
      <c r="AY1782" s="190" t="s">
        <v>142</v>
      </c>
    </row>
    <row r="1783" spans="2:65" s="13" customFormat="1">
      <c r="B1783" s="189"/>
      <c r="D1783" s="177" t="s">
        <v>192</v>
      </c>
      <c r="E1783" s="190" t="s">
        <v>22</v>
      </c>
      <c r="F1783" s="191" t="s">
        <v>641</v>
      </c>
      <c r="H1783" s="192">
        <v>15.14</v>
      </c>
      <c r="I1783" s="193"/>
      <c r="L1783" s="189"/>
      <c r="M1783" s="194"/>
      <c r="T1783" s="195"/>
      <c r="AT1783" s="190" t="s">
        <v>192</v>
      </c>
      <c r="AU1783" s="190" t="s">
        <v>90</v>
      </c>
      <c r="AV1783" s="13" t="s">
        <v>90</v>
      </c>
      <c r="AW1783" s="13" t="s">
        <v>42</v>
      </c>
      <c r="AX1783" s="13" t="s">
        <v>79</v>
      </c>
      <c r="AY1783" s="190" t="s">
        <v>142</v>
      </c>
    </row>
    <row r="1784" spans="2:65" s="13" customFormat="1">
      <c r="B1784" s="189"/>
      <c r="D1784" s="177" t="s">
        <v>192</v>
      </c>
      <c r="E1784" s="190" t="s">
        <v>22</v>
      </c>
      <c r="F1784" s="191" t="s">
        <v>652</v>
      </c>
      <c r="H1784" s="192">
        <v>9.8000000000000007</v>
      </c>
      <c r="I1784" s="193"/>
      <c r="L1784" s="189"/>
      <c r="M1784" s="194"/>
      <c r="T1784" s="195"/>
      <c r="AT1784" s="190" t="s">
        <v>192</v>
      </c>
      <c r="AU1784" s="190" t="s">
        <v>90</v>
      </c>
      <c r="AV1784" s="13" t="s">
        <v>90</v>
      </c>
      <c r="AW1784" s="13" t="s">
        <v>42</v>
      </c>
      <c r="AX1784" s="13" t="s">
        <v>79</v>
      </c>
      <c r="AY1784" s="190" t="s">
        <v>142</v>
      </c>
    </row>
    <row r="1785" spans="2:65" s="13" customFormat="1">
      <c r="B1785" s="189"/>
      <c r="D1785" s="177" t="s">
        <v>192</v>
      </c>
      <c r="E1785" s="190" t="s">
        <v>22</v>
      </c>
      <c r="F1785" s="191" t="s">
        <v>654</v>
      </c>
      <c r="H1785" s="192">
        <v>4.96</v>
      </c>
      <c r="I1785" s="193"/>
      <c r="L1785" s="189"/>
      <c r="M1785" s="194"/>
      <c r="T1785" s="195"/>
      <c r="AT1785" s="190" t="s">
        <v>192</v>
      </c>
      <c r="AU1785" s="190" t="s">
        <v>90</v>
      </c>
      <c r="AV1785" s="13" t="s">
        <v>90</v>
      </c>
      <c r="AW1785" s="13" t="s">
        <v>42</v>
      </c>
      <c r="AX1785" s="13" t="s">
        <v>79</v>
      </c>
      <c r="AY1785" s="190" t="s">
        <v>142</v>
      </c>
    </row>
    <row r="1786" spans="2:65" s="14" customFormat="1">
      <c r="B1786" s="196"/>
      <c r="D1786" s="177" t="s">
        <v>192</v>
      </c>
      <c r="E1786" s="197" t="s">
        <v>22</v>
      </c>
      <c r="F1786" s="198" t="s">
        <v>198</v>
      </c>
      <c r="H1786" s="199">
        <v>62.33</v>
      </c>
      <c r="I1786" s="200"/>
      <c r="L1786" s="196"/>
      <c r="M1786" s="201"/>
      <c r="T1786" s="202"/>
      <c r="AT1786" s="197" t="s">
        <v>192</v>
      </c>
      <c r="AU1786" s="197" t="s">
        <v>90</v>
      </c>
      <c r="AV1786" s="14" t="s">
        <v>104</v>
      </c>
      <c r="AW1786" s="14" t="s">
        <v>42</v>
      </c>
      <c r="AX1786" s="14" t="s">
        <v>79</v>
      </c>
      <c r="AY1786" s="197" t="s">
        <v>142</v>
      </c>
    </row>
    <row r="1787" spans="2:65" s="15" customFormat="1">
      <c r="B1787" s="203"/>
      <c r="D1787" s="177" t="s">
        <v>192</v>
      </c>
      <c r="E1787" s="204" t="s">
        <v>22</v>
      </c>
      <c r="F1787" s="205" t="s">
        <v>202</v>
      </c>
      <c r="H1787" s="206">
        <v>62.33</v>
      </c>
      <c r="I1787" s="207"/>
      <c r="L1787" s="203"/>
      <c r="M1787" s="208"/>
      <c r="T1787" s="209"/>
      <c r="AT1787" s="204" t="s">
        <v>192</v>
      </c>
      <c r="AU1787" s="204" t="s">
        <v>90</v>
      </c>
      <c r="AV1787" s="15" t="s">
        <v>188</v>
      </c>
      <c r="AW1787" s="15" t="s">
        <v>42</v>
      </c>
      <c r="AX1787" s="15" t="s">
        <v>24</v>
      </c>
      <c r="AY1787" s="204" t="s">
        <v>142</v>
      </c>
    </row>
    <row r="1788" spans="2:65" s="1" customFormat="1" ht="25.5" customHeight="1">
      <c r="B1788" s="40"/>
      <c r="C1788" s="165" t="s">
        <v>1462</v>
      </c>
      <c r="D1788" s="165" t="s">
        <v>145</v>
      </c>
      <c r="E1788" s="166" t="s">
        <v>1463</v>
      </c>
      <c r="F1788" s="167" t="s">
        <v>1464</v>
      </c>
      <c r="G1788" s="168" t="s">
        <v>478</v>
      </c>
      <c r="H1788" s="169">
        <v>49.8</v>
      </c>
      <c r="I1788" s="170">
        <v>150</v>
      </c>
      <c r="J1788" s="171">
        <f>ROUND(I1788*H1788,2)</f>
        <v>7470</v>
      </c>
      <c r="K1788" s="167" t="s">
        <v>149</v>
      </c>
      <c r="L1788" s="40"/>
      <c r="M1788" s="172" t="s">
        <v>22</v>
      </c>
      <c r="N1788" s="173" t="s">
        <v>51</v>
      </c>
      <c r="P1788" s="174">
        <f>O1788*H1788</f>
        <v>0</v>
      </c>
      <c r="Q1788" s="174">
        <v>4.6000000000000001E-4</v>
      </c>
      <c r="R1788" s="174">
        <f>Q1788*H1788</f>
        <v>2.2907999999999998E-2</v>
      </c>
      <c r="S1788" s="174">
        <v>0</v>
      </c>
      <c r="T1788" s="175">
        <f>S1788*H1788</f>
        <v>0</v>
      </c>
      <c r="AR1788" s="24" t="s">
        <v>333</v>
      </c>
      <c r="AT1788" s="24" t="s">
        <v>145</v>
      </c>
      <c r="AU1788" s="24" t="s">
        <v>90</v>
      </c>
      <c r="AY1788" s="24" t="s">
        <v>142</v>
      </c>
      <c r="BE1788" s="176">
        <f>IF(N1788="základní",J1788,0)</f>
        <v>0</v>
      </c>
      <c r="BF1788" s="176">
        <f>IF(N1788="snížená",J1788,0)</f>
        <v>7470</v>
      </c>
      <c r="BG1788" s="176">
        <f>IF(N1788="zákl. přenesená",J1788,0)</f>
        <v>0</v>
      </c>
      <c r="BH1788" s="176">
        <f>IF(N1788="sníž. přenesená",J1788,0)</f>
        <v>0</v>
      </c>
      <c r="BI1788" s="176">
        <f>IF(N1788="nulová",J1788,0)</f>
        <v>0</v>
      </c>
      <c r="BJ1788" s="24" t="s">
        <v>90</v>
      </c>
      <c r="BK1788" s="176">
        <f>ROUND(I1788*H1788,2)</f>
        <v>7470</v>
      </c>
      <c r="BL1788" s="24" t="s">
        <v>333</v>
      </c>
      <c r="BM1788" s="24" t="s">
        <v>1465</v>
      </c>
    </row>
    <row r="1789" spans="2:65" s="12" customFormat="1">
      <c r="B1789" s="183"/>
      <c r="D1789" s="177" t="s">
        <v>192</v>
      </c>
      <c r="E1789" s="184" t="s">
        <v>22</v>
      </c>
      <c r="F1789" s="185" t="s">
        <v>193</v>
      </c>
      <c r="H1789" s="184" t="s">
        <v>22</v>
      </c>
      <c r="I1789" s="186"/>
      <c r="L1789" s="183"/>
      <c r="M1789" s="187"/>
      <c r="T1789" s="188"/>
      <c r="AT1789" s="184" t="s">
        <v>192</v>
      </c>
      <c r="AU1789" s="184" t="s">
        <v>90</v>
      </c>
      <c r="AV1789" s="12" t="s">
        <v>24</v>
      </c>
      <c r="AW1789" s="12" t="s">
        <v>42</v>
      </c>
      <c r="AX1789" s="12" t="s">
        <v>79</v>
      </c>
      <c r="AY1789" s="184" t="s">
        <v>142</v>
      </c>
    </row>
    <row r="1790" spans="2:65" s="12" customFormat="1">
      <c r="B1790" s="183"/>
      <c r="D1790" s="177" t="s">
        <v>192</v>
      </c>
      <c r="E1790" s="184" t="s">
        <v>22</v>
      </c>
      <c r="F1790" s="185" t="s">
        <v>194</v>
      </c>
      <c r="H1790" s="184" t="s">
        <v>22</v>
      </c>
      <c r="I1790" s="186"/>
      <c r="L1790" s="183"/>
      <c r="M1790" s="187"/>
      <c r="T1790" s="188"/>
      <c r="AT1790" s="184" t="s">
        <v>192</v>
      </c>
      <c r="AU1790" s="184" t="s">
        <v>90</v>
      </c>
      <c r="AV1790" s="12" t="s">
        <v>24</v>
      </c>
      <c r="AW1790" s="12" t="s">
        <v>42</v>
      </c>
      <c r="AX1790" s="12" t="s">
        <v>79</v>
      </c>
      <c r="AY1790" s="184" t="s">
        <v>142</v>
      </c>
    </row>
    <row r="1791" spans="2:65" s="13" customFormat="1">
      <c r="B1791" s="189"/>
      <c r="D1791" s="177" t="s">
        <v>192</v>
      </c>
      <c r="E1791" s="190" t="s">
        <v>22</v>
      </c>
      <c r="F1791" s="191" t="s">
        <v>1208</v>
      </c>
      <c r="H1791" s="192">
        <v>8.3000000000000007</v>
      </c>
      <c r="I1791" s="193"/>
      <c r="L1791" s="189"/>
      <c r="M1791" s="194"/>
      <c r="T1791" s="195"/>
      <c r="AT1791" s="190" t="s">
        <v>192</v>
      </c>
      <c r="AU1791" s="190" t="s">
        <v>90</v>
      </c>
      <c r="AV1791" s="13" t="s">
        <v>90</v>
      </c>
      <c r="AW1791" s="13" t="s">
        <v>42</v>
      </c>
      <c r="AX1791" s="13" t="s">
        <v>79</v>
      </c>
      <c r="AY1791" s="190" t="s">
        <v>142</v>
      </c>
    </row>
    <row r="1792" spans="2:65" s="13" customFormat="1">
      <c r="B1792" s="189"/>
      <c r="D1792" s="177" t="s">
        <v>192</v>
      </c>
      <c r="E1792" s="190" t="s">
        <v>22</v>
      </c>
      <c r="F1792" s="191" t="s">
        <v>1211</v>
      </c>
      <c r="H1792" s="192">
        <v>8.3000000000000007</v>
      </c>
      <c r="I1792" s="193"/>
      <c r="L1792" s="189"/>
      <c r="M1792" s="194"/>
      <c r="T1792" s="195"/>
      <c r="AT1792" s="190" t="s">
        <v>192</v>
      </c>
      <c r="AU1792" s="190" t="s">
        <v>90</v>
      </c>
      <c r="AV1792" s="13" t="s">
        <v>90</v>
      </c>
      <c r="AW1792" s="13" t="s">
        <v>42</v>
      </c>
      <c r="AX1792" s="13" t="s">
        <v>79</v>
      </c>
      <c r="AY1792" s="190" t="s">
        <v>142</v>
      </c>
    </row>
    <row r="1793" spans="2:65" s="14" customFormat="1">
      <c r="B1793" s="196"/>
      <c r="D1793" s="177" t="s">
        <v>192</v>
      </c>
      <c r="E1793" s="197" t="s">
        <v>22</v>
      </c>
      <c r="F1793" s="198" t="s">
        <v>198</v>
      </c>
      <c r="H1793" s="199">
        <v>16.600000000000001</v>
      </c>
      <c r="I1793" s="200"/>
      <c r="L1793" s="196"/>
      <c r="M1793" s="201"/>
      <c r="T1793" s="202"/>
      <c r="AT1793" s="197" t="s">
        <v>192</v>
      </c>
      <c r="AU1793" s="197" t="s">
        <v>90</v>
      </c>
      <c r="AV1793" s="14" t="s">
        <v>104</v>
      </c>
      <c r="AW1793" s="14" t="s">
        <v>42</v>
      </c>
      <c r="AX1793" s="14" t="s">
        <v>79</v>
      </c>
      <c r="AY1793" s="197" t="s">
        <v>142</v>
      </c>
    </row>
    <row r="1794" spans="2:65" s="12" customFormat="1">
      <c r="B1794" s="183"/>
      <c r="D1794" s="177" t="s">
        <v>192</v>
      </c>
      <c r="E1794" s="184" t="s">
        <v>22</v>
      </c>
      <c r="F1794" s="185" t="s">
        <v>199</v>
      </c>
      <c r="H1794" s="184" t="s">
        <v>22</v>
      </c>
      <c r="I1794" s="186"/>
      <c r="L1794" s="183"/>
      <c r="M1794" s="187"/>
      <c r="T1794" s="188"/>
      <c r="AT1794" s="184" t="s">
        <v>192</v>
      </c>
      <c r="AU1794" s="184" t="s">
        <v>90</v>
      </c>
      <c r="AV1794" s="12" t="s">
        <v>24</v>
      </c>
      <c r="AW1794" s="12" t="s">
        <v>42</v>
      </c>
      <c r="AX1794" s="12" t="s">
        <v>79</v>
      </c>
      <c r="AY1794" s="184" t="s">
        <v>142</v>
      </c>
    </row>
    <row r="1795" spans="2:65" s="13" customFormat="1">
      <c r="B1795" s="189"/>
      <c r="D1795" s="177" t="s">
        <v>192</v>
      </c>
      <c r="E1795" s="190" t="s">
        <v>22</v>
      </c>
      <c r="F1795" s="191" t="s">
        <v>1214</v>
      </c>
      <c r="H1795" s="192">
        <v>8.3000000000000007</v>
      </c>
      <c r="I1795" s="193"/>
      <c r="L1795" s="189"/>
      <c r="M1795" s="194"/>
      <c r="T1795" s="195"/>
      <c r="AT1795" s="190" t="s">
        <v>192</v>
      </c>
      <c r="AU1795" s="190" t="s">
        <v>90</v>
      </c>
      <c r="AV1795" s="13" t="s">
        <v>90</v>
      </c>
      <c r="AW1795" s="13" t="s">
        <v>42</v>
      </c>
      <c r="AX1795" s="13" t="s">
        <v>79</v>
      </c>
      <c r="AY1795" s="190" t="s">
        <v>142</v>
      </c>
    </row>
    <row r="1796" spans="2:65" s="13" customFormat="1">
      <c r="B1796" s="189"/>
      <c r="D1796" s="177" t="s">
        <v>192</v>
      </c>
      <c r="E1796" s="190" t="s">
        <v>22</v>
      </c>
      <c r="F1796" s="191" t="s">
        <v>1216</v>
      </c>
      <c r="H1796" s="192">
        <v>8.3000000000000007</v>
      </c>
      <c r="I1796" s="193"/>
      <c r="L1796" s="189"/>
      <c r="M1796" s="194"/>
      <c r="T1796" s="195"/>
      <c r="AT1796" s="190" t="s">
        <v>192</v>
      </c>
      <c r="AU1796" s="190" t="s">
        <v>90</v>
      </c>
      <c r="AV1796" s="13" t="s">
        <v>90</v>
      </c>
      <c r="AW1796" s="13" t="s">
        <v>42</v>
      </c>
      <c r="AX1796" s="13" t="s">
        <v>79</v>
      </c>
      <c r="AY1796" s="190" t="s">
        <v>142</v>
      </c>
    </row>
    <row r="1797" spans="2:65" s="14" customFormat="1">
      <c r="B1797" s="196"/>
      <c r="D1797" s="177" t="s">
        <v>192</v>
      </c>
      <c r="E1797" s="197" t="s">
        <v>22</v>
      </c>
      <c r="F1797" s="198" t="s">
        <v>198</v>
      </c>
      <c r="H1797" s="199">
        <v>16.600000000000001</v>
      </c>
      <c r="I1797" s="200"/>
      <c r="L1797" s="196"/>
      <c r="M1797" s="201"/>
      <c r="T1797" s="202"/>
      <c r="AT1797" s="197" t="s">
        <v>192</v>
      </c>
      <c r="AU1797" s="197" t="s">
        <v>90</v>
      </c>
      <c r="AV1797" s="14" t="s">
        <v>104</v>
      </c>
      <c r="AW1797" s="14" t="s">
        <v>42</v>
      </c>
      <c r="AX1797" s="14" t="s">
        <v>79</v>
      </c>
      <c r="AY1797" s="197" t="s">
        <v>142</v>
      </c>
    </row>
    <row r="1798" spans="2:65" s="12" customFormat="1">
      <c r="B1798" s="183"/>
      <c r="D1798" s="177" t="s">
        <v>192</v>
      </c>
      <c r="E1798" s="184" t="s">
        <v>22</v>
      </c>
      <c r="F1798" s="185" t="s">
        <v>200</v>
      </c>
      <c r="H1798" s="184" t="s">
        <v>22</v>
      </c>
      <c r="I1798" s="186"/>
      <c r="L1798" s="183"/>
      <c r="M1798" s="187"/>
      <c r="T1798" s="188"/>
      <c r="AT1798" s="184" t="s">
        <v>192</v>
      </c>
      <c r="AU1798" s="184" t="s">
        <v>90</v>
      </c>
      <c r="AV1798" s="12" t="s">
        <v>24</v>
      </c>
      <c r="AW1798" s="12" t="s">
        <v>42</v>
      </c>
      <c r="AX1798" s="12" t="s">
        <v>79</v>
      </c>
      <c r="AY1798" s="184" t="s">
        <v>142</v>
      </c>
    </row>
    <row r="1799" spans="2:65" s="13" customFormat="1">
      <c r="B1799" s="189"/>
      <c r="D1799" s="177" t="s">
        <v>192</v>
      </c>
      <c r="E1799" s="190" t="s">
        <v>22</v>
      </c>
      <c r="F1799" s="191" t="s">
        <v>1219</v>
      </c>
      <c r="H1799" s="192">
        <v>8.3000000000000007</v>
      </c>
      <c r="I1799" s="193"/>
      <c r="L1799" s="189"/>
      <c r="M1799" s="194"/>
      <c r="T1799" s="195"/>
      <c r="AT1799" s="190" t="s">
        <v>192</v>
      </c>
      <c r="AU1799" s="190" t="s">
        <v>90</v>
      </c>
      <c r="AV1799" s="13" t="s">
        <v>90</v>
      </c>
      <c r="AW1799" s="13" t="s">
        <v>42</v>
      </c>
      <c r="AX1799" s="13" t="s">
        <v>79</v>
      </c>
      <c r="AY1799" s="190" t="s">
        <v>142</v>
      </c>
    </row>
    <row r="1800" spans="2:65" s="13" customFormat="1">
      <c r="B1800" s="189"/>
      <c r="D1800" s="177" t="s">
        <v>192</v>
      </c>
      <c r="E1800" s="190" t="s">
        <v>22</v>
      </c>
      <c r="F1800" s="191" t="s">
        <v>1223</v>
      </c>
      <c r="H1800" s="192">
        <v>8.3000000000000007</v>
      </c>
      <c r="I1800" s="193"/>
      <c r="L1800" s="189"/>
      <c r="M1800" s="194"/>
      <c r="T1800" s="195"/>
      <c r="AT1800" s="190" t="s">
        <v>192</v>
      </c>
      <c r="AU1800" s="190" t="s">
        <v>90</v>
      </c>
      <c r="AV1800" s="13" t="s">
        <v>90</v>
      </c>
      <c r="AW1800" s="13" t="s">
        <v>42</v>
      </c>
      <c r="AX1800" s="13" t="s">
        <v>79</v>
      </c>
      <c r="AY1800" s="190" t="s">
        <v>142</v>
      </c>
    </row>
    <row r="1801" spans="2:65" s="14" customFormat="1">
      <c r="B1801" s="196"/>
      <c r="D1801" s="177" t="s">
        <v>192</v>
      </c>
      <c r="E1801" s="197" t="s">
        <v>22</v>
      </c>
      <c r="F1801" s="198" t="s">
        <v>198</v>
      </c>
      <c r="H1801" s="199">
        <v>16.600000000000001</v>
      </c>
      <c r="I1801" s="200"/>
      <c r="L1801" s="196"/>
      <c r="M1801" s="201"/>
      <c r="T1801" s="202"/>
      <c r="AT1801" s="197" t="s">
        <v>192</v>
      </c>
      <c r="AU1801" s="197" t="s">
        <v>90</v>
      </c>
      <c r="AV1801" s="14" t="s">
        <v>104</v>
      </c>
      <c r="AW1801" s="14" t="s">
        <v>42</v>
      </c>
      <c r="AX1801" s="14" t="s">
        <v>79</v>
      </c>
      <c r="AY1801" s="197" t="s">
        <v>142</v>
      </c>
    </row>
    <row r="1802" spans="2:65" s="15" customFormat="1">
      <c r="B1802" s="203"/>
      <c r="D1802" s="177" t="s">
        <v>192</v>
      </c>
      <c r="E1802" s="204" t="s">
        <v>22</v>
      </c>
      <c r="F1802" s="205" t="s">
        <v>202</v>
      </c>
      <c r="H1802" s="206">
        <v>49.8</v>
      </c>
      <c r="I1802" s="207"/>
      <c r="L1802" s="203"/>
      <c r="M1802" s="208"/>
      <c r="T1802" s="209"/>
      <c r="AT1802" s="204" t="s">
        <v>192</v>
      </c>
      <c r="AU1802" s="204" t="s">
        <v>90</v>
      </c>
      <c r="AV1802" s="15" t="s">
        <v>188</v>
      </c>
      <c r="AW1802" s="15" t="s">
        <v>42</v>
      </c>
      <c r="AX1802" s="15" t="s">
        <v>24</v>
      </c>
      <c r="AY1802" s="204" t="s">
        <v>142</v>
      </c>
    </row>
    <row r="1803" spans="2:65" s="1" customFormat="1" ht="16.5" customHeight="1">
      <c r="B1803" s="40"/>
      <c r="C1803" s="165" t="s">
        <v>1466</v>
      </c>
      <c r="D1803" s="165" t="s">
        <v>145</v>
      </c>
      <c r="E1803" s="166" t="s">
        <v>1467</v>
      </c>
      <c r="F1803" s="167" t="s">
        <v>1468</v>
      </c>
      <c r="G1803" s="168" t="s">
        <v>229</v>
      </c>
      <c r="H1803" s="169">
        <v>47.18</v>
      </c>
      <c r="I1803" s="170">
        <v>69</v>
      </c>
      <c r="J1803" s="171">
        <f>ROUND(I1803*H1803,2)</f>
        <v>3255.42</v>
      </c>
      <c r="K1803" s="167" t="s">
        <v>149</v>
      </c>
      <c r="L1803" s="40"/>
      <c r="M1803" s="172" t="s">
        <v>22</v>
      </c>
      <c r="N1803" s="173" t="s">
        <v>51</v>
      </c>
      <c r="P1803" s="174">
        <f>O1803*H1803</f>
        <v>0</v>
      </c>
      <c r="Q1803" s="174">
        <v>0</v>
      </c>
      <c r="R1803" s="174">
        <f>Q1803*H1803</f>
        <v>0</v>
      </c>
      <c r="S1803" s="174">
        <v>2.7220000000000001E-2</v>
      </c>
      <c r="T1803" s="175">
        <f>S1803*H1803</f>
        <v>1.2842396</v>
      </c>
      <c r="AR1803" s="24" t="s">
        <v>333</v>
      </c>
      <c r="AT1803" s="24" t="s">
        <v>145</v>
      </c>
      <c r="AU1803" s="24" t="s">
        <v>90</v>
      </c>
      <c r="AY1803" s="24" t="s">
        <v>142</v>
      </c>
      <c r="BE1803" s="176">
        <f>IF(N1803="základní",J1803,0)</f>
        <v>0</v>
      </c>
      <c r="BF1803" s="176">
        <f>IF(N1803="snížená",J1803,0)</f>
        <v>3255.42</v>
      </c>
      <c r="BG1803" s="176">
        <f>IF(N1803="zákl. přenesená",J1803,0)</f>
        <v>0</v>
      </c>
      <c r="BH1803" s="176">
        <f>IF(N1803="sníž. přenesená",J1803,0)</f>
        <v>0</v>
      </c>
      <c r="BI1803" s="176">
        <f>IF(N1803="nulová",J1803,0)</f>
        <v>0</v>
      </c>
      <c r="BJ1803" s="24" t="s">
        <v>90</v>
      </c>
      <c r="BK1803" s="176">
        <f>ROUND(I1803*H1803,2)</f>
        <v>3255.42</v>
      </c>
      <c r="BL1803" s="24" t="s">
        <v>333</v>
      </c>
      <c r="BM1803" s="24" t="s">
        <v>1469</v>
      </c>
    </row>
    <row r="1804" spans="2:65" s="12" customFormat="1">
      <c r="B1804" s="183"/>
      <c r="D1804" s="177" t="s">
        <v>192</v>
      </c>
      <c r="E1804" s="184" t="s">
        <v>22</v>
      </c>
      <c r="F1804" s="185" t="s">
        <v>193</v>
      </c>
      <c r="H1804" s="184" t="s">
        <v>22</v>
      </c>
      <c r="I1804" s="186"/>
      <c r="L1804" s="183"/>
      <c r="M1804" s="187"/>
      <c r="T1804" s="188"/>
      <c r="AT1804" s="184" t="s">
        <v>192</v>
      </c>
      <c r="AU1804" s="184" t="s">
        <v>90</v>
      </c>
      <c r="AV1804" s="12" t="s">
        <v>24</v>
      </c>
      <c r="AW1804" s="12" t="s">
        <v>42</v>
      </c>
      <c r="AX1804" s="12" t="s">
        <v>79</v>
      </c>
      <c r="AY1804" s="184" t="s">
        <v>142</v>
      </c>
    </row>
    <row r="1805" spans="2:65" s="12" customFormat="1">
      <c r="B1805" s="183"/>
      <c r="D1805" s="177" t="s">
        <v>192</v>
      </c>
      <c r="E1805" s="184" t="s">
        <v>22</v>
      </c>
      <c r="F1805" s="185" t="s">
        <v>199</v>
      </c>
      <c r="H1805" s="184" t="s">
        <v>22</v>
      </c>
      <c r="I1805" s="186"/>
      <c r="L1805" s="183"/>
      <c r="M1805" s="187"/>
      <c r="T1805" s="188"/>
      <c r="AT1805" s="184" t="s">
        <v>192</v>
      </c>
      <c r="AU1805" s="184" t="s">
        <v>90</v>
      </c>
      <c r="AV1805" s="12" t="s">
        <v>24</v>
      </c>
      <c r="AW1805" s="12" t="s">
        <v>42</v>
      </c>
      <c r="AX1805" s="12" t="s">
        <v>79</v>
      </c>
      <c r="AY1805" s="184" t="s">
        <v>142</v>
      </c>
    </row>
    <row r="1806" spans="2:65" s="13" customFormat="1">
      <c r="B1806" s="189"/>
      <c r="D1806" s="177" t="s">
        <v>192</v>
      </c>
      <c r="E1806" s="190" t="s">
        <v>22</v>
      </c>
      <c r="F1806" s="191" t="s">
        <v>1470</v>
      </c>
      <c r="H1806" s="192">
        <v>1.24</v>
      </c>
      <c r="I1806" s="193"/>
      <c r="L1806" s="189"/>
      <c r="M1806" s="194"/>
      <c r="T1806" s="195"/>
      <c r="AT1806" s="190" t="s">
        <v>192</v>
      </c>
      <c r="AU1806" s="190" t="s">
        <v>90</v>
      </c>
      <c r="AV1806" s="13" t="s">
        <v>90</v>
      </c>
      <c r="AW1806" s="13" t="s">
        <v>42</v>
      </c>
      <c r="AX1806" s="13" t="s">
        <v>79</v>
      </c>
      <c r="AY1806" s="190" t="s">
        <v>142</v>
      </c>
    </row>
    <row r="1807" spans="2:65" s="14" customFormat="1">
      <c r="B1807" s="196"/>
      <c r="D1807" s="177" t="s">
        <v>192</v>
      </c>
      <c r="E1807" s="197" t="s">
        <v>22</v>
      </c>
      <c r="F1807" s="198" t="s">
        <v>198</v>
      </c>
      <c r="H1807" s="199">
        <v>1.24</v>
      </c>
      <c r="I1807" s="200"/>
      <c r="L1807" s="196"/>
      <c r="M1807" s="201"/>
      <c r="T1807" s="202"/>
      <c r="AT1807" s="197" t="s">
        <v>192</v>
      </c>
      <c r="AU1807" s="197" t="s">
        <v>90</v>
      </c>
      <c r="AV1807" s="14" t="s">
        <v>104</v>
      </c>
      <c r="AW1807" s="14" t="s">
        <v>42</v>
      </c>
      <c r="AX1807" s="14" t="s">
        <v>79</v>
      </c>
      <c r="AY1807" s="197" t="s">
        <v>142</v>
      </c>
    </row>
    <row r="1808" spans="2:65" s="12" customFormat="1">
      <c r="B1808" s="183"/>
      <c r="D1808" s="177" t="s">
        <v>192</v>
      </c>
      <c r="E1808" s="184" t="s">
        <v>22</v>
      </c>
      <c r="F1808" s="185" t="s">
        <v>200</v>
      </c>
      <c r="H1808" s="184" t="s">
        <v>22</v>
      </c>
      <c r="I1808" s="186"/>
      <c r="L1808" s="183"/>
      <c r="M1808" s="187"/>
      <c r="T1808" s="188"/>
      <c r="AT1808" s="184" t="s">
        <v>192</v>
      </c>
      <c r="AU1808" s="184" t="s">
        <v>90</v>
      </c>
      <c r="AV1808" s="12" t="s">
        <v>24</v>
      </c>
      <c r="AW1808" s="12" t="s">
        <v>42</v>
      </c>
      <c r="AX1808" s="12" t="s">
        <v>79</v>
      </c>
      <c r="AY1808" s="184" t="s">
        <v>142</v>
      </c>
    </row>
    <row r="1809" spans="2:65" s="13" customFormat="1">
      <c r="B1809" s="189"/>
      <c r="D1809" s="177" t="s">
        <v>192</v>
      </c>
      <c r="E1809" s="190" t="s">
        <v>22</v>
      </c>
      <c r="F1809" s="191" t="s">
        <v>1471</v>
      </c>
      <c r="H1809" s="192">
        <v>14.59</v>
      </c>
      <c r="I1809" s="193"/>
      <c r="L1809" s="189"/>
      <c r="M1809" s="194"/>
      <c r="T1809" s="195"/>
      <c r="AT1809" s="190" t="s">
        <v>192</v>
      </c>
      <c r="AU1809" s="190" t="s">
        <v>90</v>
      </c>
      <c r="AV1809" s="13" t="s">
        <v>90</v>
      </c>
      <c r="AW1809" s="13" t="s">
        <v>42</v>
      </c>
      <c r="AX1809" s="13" t="s">
        <v>79</v>
      </c>
      <c r="AY1809" s="190" t="s">
        <v>142</v>
      </c>
    </row>
    <row r="1810" spans="2:65" s="14" customFormat="1">
      <c r="B1810" s="196"/>
      <c r="D1810" s="177" t="s">
        <v>192</v>
      </c>
      <c r="E1810" s="197" t="s">
        <v>22</v>
      </c>
      <c r="F1810" s="198" t="s">
        <v>198</v>
      </c>
      <c r="H1810" s="199">
        <v>14.59</v>
      </c>
      <c r="I1810" s="200"/>
      <c r="L1810" s="196"/>
      <c r="M1810" s="201"/>
      <c r="T1810" s="202"/>
      <c r="AT1810" s="197" t="s">
        <v>192</v>
      </c>
      <c r="AU1810" s="197" t="s">
        <v>90</v>
      </c>
      <c r="AV1810" s="14" t="s">
        <v>104</v>
      </c>
      <c r="AW1810" s="14" t="s">
        <v>42</v>
      </c>
      <c r="AX1810" s="14" t="s">
        <v>79</v>
      </c>
      <c r="AY1810" s="197" t="s">
        <v>142</v>
      </c>
    </row>
    <row r="1811" spans="2:65" s="12" customFormat="1">
      <c r="B1811" s="183"/>
      <c r="D1811" s="177" t="s">
        <v>192</v>
      </c>
      <c r="E1811" s="184" t="s">
        <v>22</v>
      </c>
      <c r="F1811" s="185" t="s">
        <v>201</v>
      </c>
      <c r="H1811" s="184" t="s">
        <v>22</v>
      </c>
      <c r="I1811" s="186"/>
      <c r="L1811" s="183"/>
      <c r="M1811" s="187"/>
      <c r="T1811" s="188"/>
      <c r="AT1811" s="184" t="s">
        <v>192</v>
      </c>
      <c r="AU1811" s="184" t="s">
        <v>90</v>
      </c>
      <c r="AV1811" s="12" t="s">
        <v>24</v>
      </c>
      <c r="AW1811" s="12" t="s">
        <v>42</v>
      </c>
      <c r="AX1811" s="12" t="s">
        <v>79</v>
      </c>
      <c r="AY1811" s="184" t="s">
        <v>142</v>
      </c>
    </row>
    <row r="1812" spans="2:65" s="13" customFormat="1">
      <c r="B1812" s="189"/>
      <c r="D1812" s="177" t="s">
        <v>192</v>
      </c>
      <c r="E1812" s="190" t="s">
        <v>22</v>
      </c>
      <c r="F1812" s="191" t="s">
        <v>1472</v>
      </c>
      <c r="H1812" s="192">
        <v>31.35</v>
      </c>
      <c r="I1812" s="193"/>
      <c r="L1812" s="189"/>
      <c r="M1812" s="194"/>
      <c r="T1812" s="195"/>
      <c r="AT1812" s="190" t="s">
        <v>192</v>
      </c>
      <c r="AU1812" s="190" t="s">
        <v>90</v>
      </c>
      <c r="AV1812" s="13" t="s">
        <v>90</v>
      </c>
      <c r="AW1812" s="13" t="s">
        <v>42</v>
      </c>
      <c r="AX1812" s="13" t="s">
        <v>79</v>
      </c>
      <c r="AY1812" s="190" t="s">
        <v>142</v>
      </c>
    </row>
    <row r="1813" spans="2:65" s="14" customFormat="1">
      <c r="B1813" s="196"/>
      <c r="D1813" s="177" t="s">
        <v>192</v>
      </c>
      <c r="E1813" s="197" t="s">
        <v>22</v>
      </c>
      <c r="F1813" s="198" t="s">
        <v>198</v>
      </c>
      <c r="H1813" s="199">
        <v>31.35</v>
      </c>
      <c r="I1813" s="200"/>
      <c r="L1813" s="196"/>
      <c r="M1813" s="201"/>
      <c r="T1813" s="202"/>
      <c r="AT1813" s="197" t="s">
        <v>192</v>
      </c>
      <c r="AU1813" s="197" t="s">
        <v>90</v>
      </c>
      <c r="AV1813" s="14" t="s">
        <v>104</v>
      </c>
      <c r="AW1813" s="14" t="s">
        <v>42</v>
      </c>
      <c r="AX1813" s="14" t="s">
        <v>79</v>
      </c>
      <c r="AY1813" s="197" t="s">
        <v>142</v>
      </c>
    </row>
    <row r="1814" spans="2:65" s="15" customFormat="1">
      <c r="B1814" s="203"/>
      <c r="D1814" s="177" t="s">
        <v>192</v>
      </c>
      <c r="E1814" s="204" t="s">
        <v>22</v>
      </c>
      <c r="F1814" s="205" t="s">
        <v>202</v>
      </c>
      <c r="H1814" s="206">
        <v>47.18</v>
      </c>
      <c r="I1814" s="207"/>
      <c r="L1814" s="203"/>
      <c r="M1814" s="208"/>
      <c r="T1814" s="209"/>
      <c r="AT1814" s="204" t="s">
        <v>192</v>
      </c>
      <c r="AU1814" s="204" t="s">
        <v>90</v>
      </c>
      <c r="AV1814" s="15" t="s">
        <v>188</v>
      </c>
      <c r="AW1814" s="15" t="s">
        <v>42</v>
      </c>
      <c r="AX1814" s="15" t="s">
        <v>24</v>
      </c>
      <c r="AY1814" s="204" t="s">
        <v>142</v>
      </c>
    </row>
    <row r="1815" spans="2:65" s="1" customFormat="1" ht="25.5" customHeight="1">
      <c r="B1815" s="40"/>
      <c r="C1815" s="165" t="s">
        <v>1473</v>
      </c>
      <c r="D1815" s="165" t="s">
        <v>145</v>
      </c>
      <c r="E1815" s="166" t="s">
        <v>1474</v>
      </c>
      <c r="F1815" s="167" t="s">
        <v>1475</v>
      </c>
      <c r="G1815" s="168" t="s">
        <v>229</v>
      </c>
      <c r="H1815" s="169">
        <v>58.39</v>
      </c>
      <c r="I1815" s="170">
        <v>440</v>
      </c>
      <c r="J1815" s="171">
        <f>ROUND(I1815*H1815,2)</f>
        <v>25691.599999999999</v>
      </c>
      <c r="K1815" s="167" t="s">
        <v>149</v>
      </c>
      <c r="L1815" s="40"/>
      <c r="M1815" s="172" t="s">
        <v>22</v>
      </c>
      <c r="N1815" s="173" t="s">
        <v>51</v>
      </c>
      <c r="P1815" s="174">
        <f>O1815*H1815</f>
        <v>0</v>
      </c>
      <c r="Q1815" s="174">
        <v>3.6700000000000001E-3</v>
      </c>
      <c r="R1815" s="174">
        <f>Q1815*H1815</f>
        <v>0.21429130000000002</v>
      </c>
      <c r="S1815" s="174">
        <v>0</v>
      </c>
      <c r="T1815" s="175">
        <f>S1815*H1815</f>
        <v>0</v>
      </c>
      <c r="AR1815" s="24" t="s">
        <v>333</v>
      </c>
      <c r="AT1815" s="24" t="s">
        <v>145</v>
      </c>
      <c r="AU1815" s="24" t="s">
        <v>90</v>
      </c>
      <c r="AY1815" s="24" t="s">
        <v>142</v>
      </c>
      <c r="BE1815" s="176">
        <f>IF(N1815="základní",J1815,0)</f>
        <v>0</v>
      </c>
      <c r="BF1815" s="176">
        <f>IF(N1815="snížená",J1815,0)</f>
        <v>25691.599999999999</v>
      </c>
      <c r="BG1815" s="176">
        <f>IF(N1815="zákl. přenesená",J1815,0)</f>
        <v>0</v>
      </c>
      <c r="BH1815" s="176">
        <f>IF(N1815="sníž. přenesená",J1815,0)</f>
        <v>0</v>
      </c>
      <c r="BI1815" s="176">
        <f>IF(N1815="nulová",J1815,0)</f>
        <v>0</v>
      </c>
      <c r="BJ1815" s="24" t="s">
        <v>90</v>
      </c>
      <c r="BK1815" s="176">
        <f>ROUND(I1815*H1815,2)</f>
        <v>25691.599999999999</v>
      </c>
      <c r="BL1815" s="24" t="s">
        <v>333</v>
      </c>
      <c r="BM1815" s="24" t="s">
        <v>1476</v>
      </c>
    </row>
    <row r="1816" spans="2:65" s="12" customFormat="1">
      <c r="B1816" s="183"/>
      <c r="D1816" s="177" t="s">
        <v>192</v>
      </c>
      <c r="E1816" s="184" t="s">
        <v>22</v>
      </c>
      <c r="F1816" s="185" t="s">
        <v>193</v>
      </c>
      <c r="H1816" s="184" t="s">
        <v>22</v>
      </c>
      <c r="I1816" s="186"/>
      <c r="L1816" s="183"/>
      <c r="M1816" s="187"/>
      <c r="T1816" s="188"/>
      <c r="AT1816" s="184" t="s">
        <v>192</v>
      </c>
      <c r="AU1816" s="184" t="s">
        <v>90</v>
      </c>
      <c r="AV1816" s="12" t="s">
        <v>24</v>
      </c>
      <c r="AW1816" s="12" t="s">
        <v>42</v>
      </c>
      <c r="AX1816" s="12" t="s">
        <v>79</v>
      </c>
      <c r="AY1816" s="184" t="s">
        <v>142</v>
      </c>
    </row>
    <row r="1817" spans="2:65" s="12" customFormat="1">
      <c r="B1817" s="183"/>
      <c r="D1817" s="177" t="s">
        <v>192</v>
      </c>
      <c r="E1817" s="184" t="s">
        <v>22</v>
      </c>
      <c r="F1817" s="185" t="s">
        <v>194</v>
      </c>
      <c r="H1817" s="184" t="s">
        <v>22</v>
      </c>
      <c r="I1817" s="186"/>
      <c r="L1817" s="183"/>
      <c r="M1817" s="187"/>
      <c r="T1817" s="188"/>
      <c r="AT1817" s="184" t="s">
        <v>192</v>
      </c>
      <c r="AU1817" s="184" t="s">
        <v>90</v>
      </c>
      <c r="AV1817" s="12" t="s">
        <v>24</v>
      </c>
      <c r="AW1817" s="12" t="s">
        <v>42</v>
      </c>
      <c r="AX1817" s="12" t="s">
        <v>79</v>
      </c>
      <c r="AY1817" s="184" t="s">
        <v>142</v>
      </c>
    </row>
    <row r="1818" spans="2:65" s="13" customFormat="1">
      <c r="B1818" s="189"/>
      <c r="D1818" s="177" t="s">
        <v>192</v>
      </c>
      <c r="E1818" s="190" t="s">
        <v>22</v>
      </c>
      <c r="F1818" s="191" t="s">
        <v>623</v>
      </c>
      <c r="H1818" s="192">
        <v>3.82</v>
      </c>
      <c r="I1818" s="193"/>
      <c r="L1818" s="189"/>
      <c r="M1818" s="194"/>
      <c r="T1818" s="195"/>
      <c r="AT1818" s="190" t="s">
        <v>192</v>
      </c>
      <c r="AU1818" s="190" t="s">
        <v>90</v>
      </c>
      <c r="AV1818" s="13" t="s">
        <v>90</v>
      </c>
      <c r="AW1818" s="13" t="s">
        <v>42</v>
      </c>
      <c r="AX1818" s="13" t="s">
        <v>79</v>
      </c>
      <c r="AY1818" s="190" t="s">
        <v>142</v>
      </c>
    </row>
    <row r="1819" spans="2:65" s="13" customFormat="1">
      <c r="B1819" s="189"/>
      <c r="D1819" s="177" t="s">
        <v>192</v>
      </c>
      <c r="E1819" s="190" t="s">
        <v>22</v>
      </c>
      <c r="F1819" s="191" t="s">
        <v>624</v>
      </c>
      <c r="H1819" s="192">
        <v>3.4</v>
      </c>
      <c r="I1819" s="193"/>
      <c r="L1819" s="189"/>
      <c r="M1819" s="194"/>
      <c r="T1819" s="195"/>
      <c r="AT1819" s="190" t="s">
        <v>192</v>
      </c>
      <c r="AU1819" s="190" t="s">
        <v>90</v>
      </c>
      <c r="AV1819" s="13" t="s">
        <v>90</v>
      </c>
      <c r="AW1819" s="13" t="s">
        <v>42</v>
      </c>
      <c r="AX1819" s="13" t="s">
        <v>79</v>
      </c>
      <c r="AY1819" s="190" t="s">
        <v>142</v>
      </c>
    </row>
    <row r="1820" spans="2:65" s="13" customFormat="1">
      <c r="B1820" s="189"/>
      <c r="D1820" s="177" t="s">
        <v>192</v>
      </c>
      <c r="E1820" s="190" t="s">
        <v>22</v>
      </c>
      <c r="F1820" s="191" t="s">
        <v>627</v>
      </c>
      <c r="H1820" s="192">
        <v>4.37</v>
      </c>
      <c r="I1820" s="193"/>
      <c r="L1820" s="189"/>
      <c r="M1820" s="194"/>
      <c r="T1820" s="195"/>
      <c r="AT1820" s="190" t="s">
        <v>192</v>
      </c>
      <c r="AU1820" s="190" t="s">
        <v>90</v>
      </c>
      <c r="AV1820" s="13" t="s">
        <v>90</v>
      </c>
      <c r="AW1820" s="13" t="s">
        <v>42</v>
      </c>
      <c r="AX1820" s="13" t="s">
        <v>79</v>
      </c>
      <c r="AY1820" s="190" t="s">
        <v>142</v>
      </c>
    </row>
    <row r="1821" spans="2:65" s="13" customFormat="1">
      <c r="B1821" s="189"/>
      <c r="D1821" s="177" t="s">
        <v>192</v>
      </c>
      <c r="E1821" s="190" t="s">
        <v>22</v>
      </c>
      <c r="F1821" s="191" t="s">
        <v>628</v>
      </c>
      <c r="H1821" s="192">
        <v>3.37</v>
      </c>
      <c r="I1821" s="193"/>
      <c r="L1821" s="189"/>
      <c r="M1821" s="194"/>
      <c r="T1821" s="195"/>
      <c r="AT1821" s="190" t="s">
        <v>192</v>
      </c>
      <c r="AU1821" s="190" t="s">
        <v>90</v>
      </c>
      <c r="AV1821" s="13" t="s">
        <v>90</v>
      </c>
      <c r="AW1821" s="13" t="s">
        <v>42</v>
      </c>
      <c r="AX1821" s="13" t="s">
        <v>79</v>
      </c>
      <c r="AY1821" s="190" t="s">
        <v>142</v>
      </c>
    </row>
    <row r="1822" spans="2:65" s="14" customFormat="1">
      <c r="B1822" s="196"/>
      <c r="D1822" s="177" t="s">
        <v>192</v>
      </c>
      <c r="E1822" s="197" t="s">
        <v>22</v>
      </c>
      <c r="F1822" s="198" t="s">
        <v>198</v>
      </c>
      <c r="H1822" s="199">
        <v>14.96</v>
      </c>
      <c r="I1822" s="200"/>
      <c r="L1822" s="196"/>
      <c r="M1822" s="201"/>
      <c r="T1822" s="202"/>
      <c r="AT1822" s="197" t="s">
        <v>192</v>
      </c>
      <c r="AU1822" s="197" t="s">
        <v>90</v>
      </c>
      <c r="AV1822" s="14" t="s">
        <v>104</v>
      </c>
      <c r="AW1822" s="14" t="s">
        <v>42</v>
      </c>
      <c r="AX1822" s="14" t="s">
        <v>79</v>
      </c>
      <c r="AY1822" s="197" t="s">
        <v>142</v>
      </c>
    </row>
    <row r="1823" spans="2:65" s="12" customFormat="1">
      <c r="B1823" s="183"/>
      <c r="D1823" s="177" t="s">
        <v>192</v>
      </c>
      <c r="E1823" s="184" t="s">
        <v>22</v>
      </c>
      <c r="F1823" s="185" t="s">
        <v>199</v>
      </c>
      <c r="H1823" s="184" t="s">
        <v>22</v>
      </c>
      <c r="I1823" s="186"/>
      <c r="L1823" s="183"/>
      <c r="M1823" s="187"/>
      <c r="T1823" s="188"/>
      <c r="AT1823" s="184" t="s">
        <v>192</v>
      </c>
      <c r="AU1823" s="184" t="s">
        <v>90</v>
      </c>
      <c r="AV1823" s="12" t="s">
        <v>24</v>
      </c>
      <c r="AW1823" s="12" t="s">
        <v>42</v>
      </c>
      <c r="AX1823" s="12" t="s">
        <v>79</v>
      </c>
      <c r="AY1823" s="184" t="s">
        <v>142</v>
      </c>
    </row>
    <row r="1824" spans="2:65" s="13" customFormat="1">
      <c r="B1824" s="189"/>
      <c r="D1824" s="177" t="s">
        <v>192</v>
      </c>
      <c r="E1824" s="190" t="s">
        <v>22</v>
      </c>
      <c r="F1824" s="191" t="s">
        <v>1477</v>
      </c>
      <c r="H1824" s="192">
        <v>3.39</v>
      </c>
      <c r="I1824" s="193"/>
      <c r="L1824" s="189"/>
      <c r="M1824" s="194"/>
      <c r="T1824" s="195"/>
      <c r="AT1824" s="190" t="s">
        <v>192</v>
      </c>
      <c r="AU1824" s="190" t="s">
        <v>90</v>
      </c>
      <c r="AV1824" s="13" t="s">
        <v>90</v>
      </c>
      <c r="AW1824" s="13" t="s">
        <v>42</v>
      </c>
      <c r="AX1824" s="13" t="s">
        <v>79</v>
      </c>
      <c r="AY1824" s="190" t="s">
        <v>142</v>
      </c>
    </row>
    <row r="1825" spans="2:65" s="13" customFormat="1">
      <c r="B1825" s="189"/>
      <c r="D1825" s="177" t="s">
        <v>192</v>
      </c>
      <c r="E1825" s="190" t="s">
        <v>22</v>
      </c>
      <c r="F1825" s="191" t="s">
        <v>634</v>
      </c>
      <c r="H1825" s="192">
        <v>3.39</v>
      </c>
      <c r="I1825" s="193"/>
      <c r="L1825" s="189"/>
      <c r="M1825" s="194"/>
      <c r="T1825" s="195"/>
      <c r="AT1825" s="190" t="s">
        <v>192</v>
      </c>
      <c r="AU1825" s="190" t="s">
        <v>90</v>
      </c>
      <c r="AV1825" s="13" t="s">
        <v>90</v>
      </c>
      <c r="AW1825" s="13" t="s">
        <v>42</v>
      </c>
      <c r="AX1825" s="13" t="s">
        <v>79</v>
      </c>
      <c r="AY1825" s="190" t="s">
        <v>142</v>
      </c>
    </row>
    <row r="1826" spans="2:65" s="13" customFormat="1">
      <c r="B1826" s="189"/>
      <c r="D1826" s="177" t="s">
        <v>192</v>
      </c>
      <c r="E1826" s="190" t="s">
        <v>22</v>
      </c>
      <c r="F1826" s="191" t="s">
        <v>638</v>
      </c>
      <c r="H1826" s="192">
        <v>4.21</v>
      </c>
      <c r="I1826" s="193"/>
      <c r="L1826" s="189"/>
      <c r="M1826" s="194"/>
      <c r="T1826" s="195"/>
      <c r="AT1826" s="190" t="s">
        <v>192</v>
      </c>
      <c r="AU1826" s="190" t="s">
        <v>90</v>
      </c>
      <c r="AV1826" s="13" t="s">
        <v>90</v>
      </c>
      <c r="AW1826" s="13" t="s">
        <v>42</v>
      </c>
      <c r="AX1826" s="13" t="s">
        <v>79</v>
      </c>
      <c r="AY1826" s="190" t="s">
        <v>142</v>
      </c>
    </row>
    <row r="1827" spans="2:65" s="13" customFormat="1">
      <c r="B1827" s="189"/>
      <c r="D1827" s="177" t="s">
        <v>192</v>
      </c>
      <c r="E1827" s="190" t="s">
        <v>22</v>
      </c>
      <c r="F1827" s="191" t="s">
        <v>639</v>
      </c>
      <c r="H1827" s="192">
        <v>3.15</v>
      </c>
      <c r="I1827" s="193"/>
      <c r="L1827" s="189"/>
      <c r="M1827" s="194"/>
      <c r="T1827" s="195"/>
      <c r="AT1827" s="190" t="s">
        <v>192</v>
      </c>
      <c r="AU1827" s="190" t="s">
        <v>90</v>
      </c>
      <c r="AV1827" s="13" t="s">
        <v>90</v>
      </c>
      <c r="AW1827" s="13" t="s">
        <v>42</v>
      </c>
      <c r="AX1827" s="13" t="s">
        <v>79</v>
      </c>
      <c r="AY1827" s="190" t="s">
        <v>142</v>
      </c>
    </row>
    <row r="1828" spans="2:65" s="14" customFormat="1">
      <c r="B1828" s="196"/>
      <c r="D1828" s="177" t="s">
        <v>192</v>
      </c>
      <c r="E1828" s="197" t="s">
        <v>22</v>
      </c>
      <c r="F1828" s="198" t="s">
        <v>198</v>
      </c>
      <c r="H1828" s="199">
        <v>14.14</v>
      </c>
      <c r="I1828" s="200"/>
      <c r="L1828" s="196"/>
      <c r="M1828" s="201"/>
      <c r="T1828" s="202"/>
      <c r="AT1828" s="197" t="s">
        <v>192</v>
      </c>
      <c r="AU1828" s="197" t="s">
        <v>90</v>
      </c>
      <c r="AV1828" s="14" t="s">
        <v>104</v>
      </c>
      <c r="AW1828" s="14" t="s">
        <v>42</v>
      </c>
      <c r="AX1828" s="14" t="s">
        <v>79</v>
      </c>
      <c r="AY1828" s="197" t="s">
        <v>142</v>
      </c>
    </row>
    <row r="1829" spans="2:65" s="12" customFormat="1">
      <c r="B1829" s="183"/>
      <c r="D1829" s="177" t="s">
        <v>192</v>
      </c>
      <c r="E1829" s="184" t="s">
        <v>22</v>
      </c>
      <c r="F1829" s="185" t="s">
        <v>200</v>
      </c>
      <c r="H1829" s="184" t="s">
        <v>22</v>
      </c>
      <c r="I1829" s="186"/>
      <c r="L1829" s="183"/>
      <c r="M1829" s="187"/>
      <c r="T1829" s="188"/>
      <c r="AT1829" s="184" t="s">
        <v>192</v>
      </c>
      <c r="AU1829" s="184" t="s">
        <v>90</v>
      </c>
      <c r="AV1829" s="12" t="s">
        <v>24</v>
      </c>
      <c r="AW1829" s="12" t="s">
        <v>42</v>
      </c>
      <c r="AX1829" s="12" t="s">
        <v>79</v>
      </c>
      <c r="AY1829" s="184" t="s">
        <v>142</v>
      </c>
    </row>
    <row r="1830" spans="2:65" s="13" customFormat="1">
      <c r="B1830" s="189"/>
      <c r="D1830" s="177" t="s">
        <v>192</v>
      </c>
      <c r="E1830" s="190" t="s">
        <v>22</v>
      </c>
      <c r="F1830" s="191" t="s">
        <v>644</v>
      </c>
      <c r="H1830" s="192">
        <v>4.3</v>
      </c>
      <c r="I1830" s="193"/>
      <c r="L1830" s="189"/>
      <c r="M1830" s="194"/>
      <c r="T1830" s="195"/>
      <c r="AT1830" s="190" t="s">
        <v>192</v>
      </c>
      <c r="AU1830" s="190" t="s">
        <v>90</v>
      </c>
      <c r="AV1830" s="13" t="s">
        <v>90</v>
      </c>
      <c r="AW1830" s="13" t="s">
        <v>42</v>
      </c>
      <c r="AX1830" s="13" t="s">
        <v>79</v>
      </c>
      <c r="AY1830" s="190" t="s">
        <v>142</v>
      </c>
    </row>
    <row r="1831" spans="2:65" s="13" customFormat="1">
      <c r="B1831" s="189"/>
      <c r="D1831" s="177" t="s">
        <v>192</v>
      </c>
      <c r="E1831" s="190" t="s">
        <v>22</v>
      </c>
      <c r="F1831" s="191" t="s">
        <v>645</v>
      </c>
      <c r="H1831" s="192">
        <v>3.57</v>
      </c>
      <c r="I1831" s="193"/>
      <c r="L1831" s="189"/>
      <c r="M1831" s="194"/>
      <c r="T1831" s="195"/>
      <c r="AT1831" s="190" t="s">
        <v>192</v>
      </c>
      <c r="AU1831" s="190" t="s">
        <v>90</v>
      </c>
      <c r="AV1831" s="13" t="s">
        <v>90</v>
      </c>
      <c r="AW1831" s="13" t="s">
        <v>42</v>
      </c>
      <c r="AX1831" s="13" t="s">
        <v>79</v>
      </c>
      <c r="AY1831" s="190" t="s">
        <v>142</v>
      </c>
    </row>
    <row r="1832" spans="2:65" s="13" customFormat="1">
      <c r="B1832" s="189"/>
      <c r="D1832" s="177" t="s">
        <v>192</v>
      </c>
      <c r="E1832" s="190" t="s">
        <v>22</v>
      </c>
      <c r="F1832" s="191" t="s">
        <v>649</v>
      </c>
      <c r="H1832" s="192">
        <v>4.45</v>
      </c>
      <c r="I1832" s="193"/>
      <c r="L1832" s="189"/>
      <c r="M1832" s="194"/>
      <c r="T1832" s="195"/>
      <c r="AT1832" s="190" t="s">
        <v>192</v>
      </c>
      <c r="AU1832" s="190" t="s">
        <v>90</v>
      </c>
      <c r="AV1832" s="13" t="s">
        <v>90</v>
      </c>
      <c r="AW1832" s="13" t="s">
        <v>42</v>
      </c>
      <c r="AX1832" s="13" t="s">
        <v>79</v>
      </c>
      <c r="AY1832" s="190" t="s">
        <v>142</v>
      </c>
    </row>
    <row r="1833" spans="2:65" s="13" customFormat="1">
      <c r="B1833" s="189"/>
      <c r="D1833" s="177" t="s">
        <v>192</v>
      </c>
      <c r="E1833" s="190" t="s">
        <v>22</v>
      </c>
      <c r="F1833" s="191" t="s">
        <v>650</v>
      </c>
      <c r="H1833" s="192">
        <v>3.55</v>
      </c>
      <c r="I1833" s="193"/>
      <c r="L1833" s="189"/>
      <c r="M1833" s="194"/>
      <c r="T1833" s="195"/>
      <c r="AT1833" s="190" t="s">
        <v>192</v>
      </c>
      <c r="AU1833" s="190" t="s">
        <v>90</v>
      </c>
      <c r="AV1833" s="13" t="s">
        <v>90</v>
      </c>
      <c r="AW1833" s="13" t="s">
        <v>42</v>
      </c>
      <c r="AX1833" s="13" t="s">
        <v>79</v>
      </c>
      <c r="AY1833" s="190" t="s">
        <v>142</v>
      </c>
    </row>
    <row r="1834" spans="2:65" s="14" customFormat="1">
      <c r="B1834" s="196"/>
      <c r="D1834" s="177" t="s">
        <v>192</v>
      </c>
      <c r="E1834" s="197" t="s">
        <v>22</v>
      </c>
      <c r="F1834" s="198" t="s">
        <v>198</v>
      </c>
      <c r="H1834" s="199">
        <v>15.87</v>
      </c>
      <c r="I1834" s="200"/>
      <c r="L1834" s="196"/>
      <c r="M1834" s="201"/>
      <c r="T1834" s="202"/>
      <c r="AT1834" s="197" t="s">
        <v>192</v>
      </c>
      <c r="AU1834" s="197" t="s">
        <v>90</v>
      </c>
      <c r="AV1834" s="14" t="s">
        <v>104</v>
      </c>
      <c r="AW1834" s="14" t="s">
        <v>42</v>
      </c>
      <c r="AX1834" s="14" t="s">
        <v>79</v>
      </c>
      <c r="AY1834" s="197" t="s">
        <v>142</v>
      </c>
    </row>
    <row r="1835" spans="2:65" s="12" customFormat="1">
      <c r="B1835" s="183"/>
      <c r="D1835" s="177" t="s">
        <v>192</v>
      </c>
      <c r="E1835" s="184" t="s">
        <v>22</v>
      </c>
      <c r="F1835" s="185" t="s">
        <v>201</v>
      </c>
      <c r="H1835" s="184" t="s">
        <v>22</v>
      </c>
      <c r="I1835" s="186"/>
      <c r="L1835" s="183"/>
      <c r="M1835" s="187"/>
      <c r="T1835" s="188"/>
      <c r="AT1835" s="184" t="s">
        <v>192</v>
      </c>
      <c r="AU1835" s="184" t="s">
        <v>90</v>
      </c>
      <c r="AV1835" s="12" t="s">
        <v>24</v>
      </c>
      <c r="AW1835" s="12" t="s">
        <v>42</v>
      </c>
      <c r="AX1835" s="12" t="s">
        <v>79</v>
      </c>
      <c r="AY1835" s="184" t="s">
        <v>142</v>
      </c>
    </row>
    <row r="1836" spans="2:65" s="13" customFormat="1">
      <c r="B1836" s="189"/>
      <c r="D1836" s="177" t="s">
        <v>192</v>
      </c>
      <c r="E1836" s="190" t="s">
        <v>22</v>
      </c>
      <c r="F1836" s="191" t="s">
        <v>655</v>
      </c>
      <c r="H1836" s="192">
        <v>8.41</v>
      </c>
      <c r="I1836" s="193"/>
      <c r="L1836" s="189"/>
      <c r="M1836" s="194"/>
      <c r="T1836" s="195"/>
      <c r="AT1836" s="190" t="s">
        <v>192</v>
      </c>
      <c r="AU1836" s="190" t="s">
        <v>90</v>
      </c>
      <c r="AV1836" s="13" t="s">
        <v>90</v>
      </c>
      <c r="AW1836" s="13" t="s">
        <v>42</v>
      </c>
      <c r="AX1836" s="13" t="s">
        <v>79</v>
      </c>
      <c r="AY1836" s="190" t="s">
        <v>142</v>
      </c>
    </row>
    <row r="1837" spans="2:65" s="13" customFormat="1">
      <c r="B1837" s="189"/>
      <c r="D1837" s="177" t="s">
        <v>192</v>
      </c>
      <c r="E1837" s="190" t="s">
        <v>22</v>
      </c>
      <c r="F1837" s="191" t="s">
        <v>656</v>
      </c>
      <c r="H1837" s="192">
        <v>5.01</v>
      </c>
      <c r="I1837" s="193"/>
      <c r="L1837" s="189"/>
      <c r="M1837" s="194"/>
      <c r="T1837" s="195"/>
      <c r="AT1837" s="190" t="s">
        <v>192</v>
      </c>
      <c r="AU1837" s="190" t="s">
        <v>90</v>
      </c>
      <c r="AV1837" s="13" t="s">
        <v>90</v>
      </c>
      <c r="AW1837" s="13" t="s">
        <v>42</v>
      </c>
      <c r="AX1837" s="13" t="s">
        <v>79</v>
      </c>
      <c r="AY1837" s="190" t="s">
        <v>142</v>
      </c>
    </row>
    <row r="1838" spans="2:65" s="14" customFormat="1">
      <c r="B1838" s="196"/>
      <c r="D1838" s="177" t="s">
        <v>192</v>
      </c>
      <c r="E1838" s="197" t="s">
        <v>22</v>
      </c>
      <c r="F1838" s="198" t="s">
        <v>198</v>
      </c>
      <c r="H1838" s="199">
        <v>13.42</v>
      </c>
      <c r="I1838" s="200"/>
      <c r="L1838" s="196"/>
      <c r="M1838" s="201"/>
      <c r="T1838" s="202"/>
      <c r="AT1838" s="197" t="s">
        <v>192</v>
      </c>
      <c r="AU1838" s="197" t="s">
        <v>90</v>
      </c>
      <c r="AV1838" s="14" t="s">
        <v>104</v>
      </c>
      <c r="AW1838" s="14" t="s">
        <v>42</v>
      </c>
      <c r="AX1838" s="14" t="s">
        <v>79</v>
      </c>
      <c r="AY1838" s="197" t="s">
        <v>142</v>
      </c>
    </row>
    <row r="1839" spans="2:65" s="15" customFormat="1">
      <c r="B1839" s="203"/>
      <c r="D1839" s="177" t="s">
        <v>192</v>
      </c>
      <c r="E1839" s="204" t="s">
        <v>22</v>
      </c>
      <c r="F1839" s="205" t="s">
        <v>202</v>
      </c>
      <c r="H1839" s="206">
        <v>58.39</v>
      </c>
      <c r="I1839" s="207"/>
      <c r="L1839" s="203"/>
      <c r="M1839" s="208"/>
      <c r="T1839" s="209"/>
      <c r="AT1839" s="204" t="s">
        <v>192</v>
      </c>
      <c r="AU1839" s="204" t="s">
        <v>90</v>
      </c>
      <c r="AV1839" s="15" t="s">
        <v>188</v>
      </c>
      <c r="AW1839" s="15" t="s">
        <v>42</v>
      </c>
      <c r="AX1839" s="15" t="s">
        <v>24</v>
      </c>
      <c r="AY1839" s="204" t="s">
        <v>142</v>
      </c>
    </row>
    <row r="1840" spans="2:65" s="1" customFormat="1" ht="25.5" customHeight="1">
      <c r="B1840" s="40"/>
      <c r="C1840" s="210" t="s">
        <v>1478</v>
      </c>
      <c r="D1840" s="210" t="s">
        <v>323</v>
      </c>
      <c r="E1840" s="211" t="s">
        <v>1479</v>
      </c>
      <c r="F1840" s="212" t="s">
        <v>1480</v>
      </c>
      <c r="G1840" s="213" t="s">
        <v>229</v>
      </c>
      <c r="H1840" s="214">
        <v>73.378</v>
      </c>
      <c r="I1840" s="215">
        <v>250</v>
      </c>
      <c r="J1840" s="216">
        <f>ROUND(I1840*H1840,2)</f>
        <v>18344.5</v>
      </c>
      <c r="K1840" s="212" t="s">
        <v>149</v>
      </c>
      <c r="L1840" s="217"/>
      <c r="M1840" s="218" t="s">
        <v>22</v>
      </c>
      <c r="N1840" s="219" t="s">
        <v>51</v>
      </c>
      <c r="P1840" s="174">
        <f>O1840*H1840</f>
        <v>0</v>
      </c>
      <c r="Q1840" s="174">
        <v>1.8200000000000001E-2</v>
      </c>
      <c r="R1840" s="174">
        <f>Q1840*H1840</f>
        <v>1.3354796</v>
      </c>
      <c r="S1840" s="174">
        <v>0</v>
      </c>
      <c r="T1840" s="175">
        <f>S1840*H1840</f>
        <v>0</v>
      </c>
      <c r="AR1840" s="24" t="s">
        <v>561</v>
      </c>
      <c r="AT1840" s="24" t="s">
        <v>323</v>
      </c>
      <c r="AU1840" s="24" t="s">
        <v>90</v>
      </c>
      <c r="AY1840" s="24" t="s">
        <v>142</v>
      </c>
      <c r="BE1840" s="176">
        <f>IF(N1840="základní",J1840,0)</f>
        <v>0</v>
      </c>
      <c r="BF1840" s="176">
        <f>IF(N1840="snížená",J1840,0)</f>
        <v>18344.5</v>
      </c>
      <c r="BG1840" s="176">
        <f>IF(N1840="zákl. přenesená",J1840,0)</f>
        <v>0</v>
      </c>
      <c r="BH1840" s="176">
        <f>IF(N1840="sníž. přenesená",J1840,0)</f>
        <v>0</v>
      </c>
      <c r="BI1840" s="176">
        <f>IF(N1840="nulová",J1840,0)</f>
        <v>0</v>
      </c>
      <c r="BJ1840" s="24" t="s">
        <v>90</v>
      </c>
      <c r="BK1840" s="176">
        <f>ROUND(I1840*H1840,2)</f>
        <v>18344.5</v>
      </c>
      <c r="BL1840" s="24" t="s">
        <v>333</v>
      </c>
      <c r="BM1840" s="24" t="s">
        <v>1481</v>
      </c>
    </row>
    <row r="1841" spans="2:65" s="12" customFormat="1">
      <c r="B1841" s="183"/>
      <c r="D1841" s="177" t="s">
        <v>192</v>
      </c>
      <c r="E1841" s="184" t="s">
        <v>22</v>
      </c>
      <c r="F1841" s="185" t="s">
        <v>1482</v>
      </c>
      <c r="H1841" s="184" t="s">
        <v>22</v>
      </c>
      <c r="I1841" s="186"/>
      <c r="L1841" s="183"/>
      <c r="M1841" s="187"/>
      <c r="T1841" s="188"/>
      <c r="AT1841" s="184" t="s">
        <v>192</v>
      </c>
      <c r="AU1841" s="184" t="s">
        <v>90</v>
      </c>
      <c r="AV1841" s="12" t="s">
        <v>24</v>
      </c>
      <c r="AW1841" s="12" t="s">
        <v>42</v>
      </c>
      <c r="AX1841" s="12" t="s">
        <v>79</v>
      </c>
      <c r="AY1841" s="184" t="s">
        <v>142</v>
      </c>
    </row>
    <row r="1842" spans="2:65" s="13" customFormat="1">
      <c r="B1842" s="189"/>
      <c r="D1842" s="177" t="s">
        <v>192</v>
      </c>
      <c r="E1842" s="190" t="s">
        <v>22</v>
      </c>
      <c r="F1842" s="191" t="s">
        <v>1483</v>
      </c>
      <c r="H1842" s="192">
        <v>58.39</v>
      </c>
      <c r="I1842" s="193"/>
      <c r="L1842" s="189"/>
      <c r="M1842" s="194"/>
      <c r="T1842" s="195"/>
      <c r="AT1842" s="190" t="s">
        <v>192</v>
      </c>
      <c r="AU1842" s="190" t="s">
        <v>90</v>
      </c>
      <c r="AV1842" s="13" t="s">
        <v>90</v>
      </c>
      <c r="AW1842" s="13" t="s">
        <v>42</v>
      </c>
      <c r="AX1842" s="13" t="s">
        <v>79</v>
      </c>
      <c r="AY1842" s="190" t="s">
        <v>142</v>
      </c>
    </row>
    <row r="1843" spans="2:65" s="14" customFormat="1">
      <c r="B1843" s="196"/>
      <c r="D1843" s="177" t="s">
        <v>192</v>
      </c>
      <c r="E1843" s="197" t="s">
        <v>22</v>
      </c>
      <c r="F1843" s="198" t="s">
        <v>198</v>
      </c>
      <c r="H1843" s="199">
        <v>58.39</v>
      </c>
      <c r="I1843" s="200"/>
      <c r="L1843" s="196"/>
      <c r="M1843" s="201"/>
      <c r="T1843" s="202"/>
      <c r="AT1843" s="197" t="s">
        <v>192</v>
      </c>
      <c r="AU1843" s="197" t="s">
        <v>90</v>
      </c>
      <c r="AV1843" s="14" t="s">
        <v>104</v>
      </c>
      <c r="AW1843" s="14" t="s">
        <v>42</v>
      </c>
      <c r="AX1843" s="14" t="s">
        <v>79</v>
      </c>
      <c r="AY1843" s="197" t="s">
        <v>142</v>
      </c>
    </row>
    <row r="1844" spans="2:65" s="12" customFormat="1">
      <c r="B1844" s="183"/>
      <c r="D1844" s="177" t="s">
        <v>192</v>
      </c>
      <c r="E1844" s="184" t="s">
        <v>22</v>
      </c>
      <c r="F1844" s="185" t="s">
        <v>1484</v>
      </c>
      <c r="H1844" s="184" t="s">
        <v>22</v>
      </c>
      <c r="I1844" s="186"/>
      <c r="L1844" s="183"/>
      <c r="M1844" s="187"/>
      <c r="T1844" s="188"/>
      <c r="AT1844" s="184" t="s">
        <v>192</v>
      </c>
      <c r="AU1844" s="184" t="s">
        <v>90</v>
      </c>
      <c r="AV1844" s="12" t="s">
        <v>24</v>
      </c>
      <c r="AW1844" s="12" t="s">
        <v>42</v>
      </c>
      <c r="AX1844" s="12" t="s">
        <v>79</v>
      </c>
      <c r="AY1844" s="184" t="s">
        <v>142</v>
      </c>
    </row>
    <row r="1845" spans="2:65" s="12" customFormat="1">
      <c r="B1845" s="183"/>
      <c r="D1845" s="177" t="s">
        <v>192</v>
      </c>
      <c r="E1845" s="184" t="s">
        <v>22</v>
      </c>
      <c r="F1845" s="185" t="s">
        <v>1485</v>
      </c>
      <c r="H1845" s="184" t="s">
        <v>22</v>
      </c>
      <c r="I1845" s="186"/>
      <c r="L1845" s="183"/>
      <c r="M1845" s="187"/>
      <c r="T1845" s="188"/>
      <c r="AT1845" s="184" t="s">
        <v>192</v>
      </c>
      <c r="AU1845" s="184" t="s">
        <v>90</v>
      </c>
      <c r="AV1845" s="12" t="s">
        <v>24</v>
      </c>
      <c r="AW1845" s="12" t="s">
        <v>42</v>
      </c>
      <c r="AX1845" s="12" t="s">
        <v>79</v>
      </c>
      <c r="AY1845" s="184" t="s">
        <v>142</v>
      </c>
    </row>
    <row r="1846" spans="2:65" s="13" customFormat="1">
      <c r="B1846" s="189"/>
      <c r="D1846" s="177" t="s">
        <v>192</v>
      </c>
      <c r="E1846" s="190" t="s">
        <v>22</v>
      </c>
      <c r="F1846" s="191" t="s">
        <v>1486</v>
      </c>
      <c r="H1846" s="192">
        <v>8.3170000000000002</v>
      </c>
      <c r="I1846" s="193"/>
      <c r="L1846" s="189"/>
      <c r="M1846" s="194"/>
      <c r="T1846" s="195"/>
      <c r="AT1846" s="190" t="s">
        <v>192</v>
      </c>
      <c r="AU1846" s="190" t="s">
        <v>90</v>
      </c>
      <c r="AV1846" s="13" t="s">
        <v>90</v>
      </c>
      <c r="AW1846" s="13" t="s">
        <v>42</v>
      </c>
      <c r="AX1846" s="13" t="s">
        <v>79</v>
      </c>
      <c r="AY1846" s="190" t="s">
        <v>142</v>
      </c>
    </row>
    <row r="1847" spans="2:65" s="14" customFormat="1">
      <c r="B1847" s="196"/>
      <c r="D1847" s="177" t="s">
        <v>192</v>
      </c>
      <c r="E1847" s="197" t="s">
        <v>22</v>
      </c>
      <c r="F1847" s="198" t="s">
        <v>198</v>
      </c>
      <c r="H1847" s="199">
        <v>8.3170000000000002</v>
      </c>
      <c r="I1847" s="200"/>
      <c r="L1847" s="196"/>
      <c r="M1847" s="201"/>
      <c r="T1847" s="202"/>
      <c r="AT1847" s="197" t="s">
        <v>192</v>
      </c>
      <c r="AU1847" s="197" t="s">
        <v>90</v>
      </c>
      <c r="AV1847" s="14" t="s">
        <v>104</v>
      </c>
      <c r="AW1847" s="14" t="s">
        <v>42</v>
      </c>
      <c r="AX1847" s="14" t="s">
        <v>79</v>
      </c>
      <c r="AY1847" s="197" t="s">
        <v>142</v>
      </c>
    </row>
    <row r="1848" spans="2:65" s="15" customFormat="1">
      <c r="B1848" s="203"/>
      <c r="D1848" s="177" t="s">
        <v>192</v>
      </c>
      <c r="E1848" s="204" t="s">
        <v>22</v>
      </c>
      <c r="F1848" s="205" t="s">
        <v>202</v>
      </c>
      <c r="H1848" s="206">
        <v>66.706999999999994</v>
      </c>
      <c r="I1848" s="207"/>
      <c r="L1848" s="203"/>
      <c r="M1848" s="208"/>
      <c r="T1848" s="209"/>
      <c r="AT1848" s="204" t="s">
        <v>192</v>
      </c>
      <c r="AU1848" s="204" t="s">
        <v>90</v>
      </c>
      <c r="AV1848" s="15" t="s">
        <v>188</v>
      </c>
      <c r="AW1848" s="15" t="s">
        <v>42</v>
      </c>
      <c r="AX1848" s="15" t="s">
        <v>24</v>
      </c>
      <c r="AY1848" s="204" t="s">
        <v>142</v>
      </c>
    </row>
    <row r="1849" spans="2:65" s="13" customFormat="1">
      <c r="B1849" s="189"/>
      <c r="D1849" s="177" t="s">
        <v>192</v>
      </c>
      <c r="F1849" s="191" t="s">
        <v>1487</v>
      </c>
      <c r="H1849" s="192">
        <v>73.378</v>
      </c>
      <c r="I1849" s="193"/>
      <c r="L1849" s="189"/>
      <c r="M1849" s="194"/>
      <c r="T1849" s="195"/>
      <c r="AT1849" s="190" t="s">
        <v>192</v>
      </c>
      <c r="AU1849" s="190" t="s">
        <v>90</v>
      </c>
      <c r="AV1849" s="13" t="s">
        <v>90</v>
      </c>
      <c r="AW1849" s="13" t="s">
        <v>6</v>
      </c>
      <c r="AX1849" s="13" t="s">
        <v>24</v>
      </c>
      <c r="AY1849" s="190" t="s">
        <v>142</v>
      </c>
    </row>
    <row r="1850" spans="2:65" s="1" customFormat="1" ht="16.5" customHeight="1">
      <c r="B1850" s="40"/>
      <c r="C1850" s="165" t="s">
        <v>1488</v>
      </c>
      <c r="D1850" s="165" t="s">
        <v>145</v>
      </c>
      <c r="E1850" s="166" t="s">
        <v>1489</v>
      </c>
      <c r="F1850" s="167" t="s">
        <v>1490</v>
      </c>
      <c r="G1850" s="168" t="s">
        <v>229</v>
      </c>
      <c r="H1850" s="169">
        <v>58.39</v>
      </c>
      <c r="I1850" s="170">
        <v>25</v>
      </c>
      <c r="J1850" s="171">
        <f>ROUND(I1850*H1850,2)</f>
        <v>1459.75</v>
      </c>
      <c r="K1850" s="167" t="s">
        <v>149</v>
      </c>
      <c r="L1850" s="40"/>
      <c r="M1850" s="172" t="s">
        <v>22</v>
      </c>
      <c r="N1850" s="173" t="s">
        <v>51</v>
      </c>
      <c r="P1850" s="174">
        <f>O1850*H1850</f>
        <v>0</v>
      </c>
      <c r="Q1850" s="174">
        <v>2.9999999999999997E-4</v>
      </c>
      <c r="R1850" s="174">
        <f>Q1850*H1850</f>
        <v>1.7516999999999998E-2</v>
      </c>
      <c r="S1850" s="174">
        <v>0</v>
      </c>
      <c r="T1850" s="175">
        <f>S1850*H1850</f>
        <v>0</v>
      </c>
      <c r="AR1850" s="24" t="s">
        <v>333</v>
      </c>
      <c r="AT1850" s="24" t="s">
        <v>145</v>
      </c>
      <c r="AU1850" s="24" t="s">
        <v>90</v>
      </c>
      <c r="AY1850" s="24" t="s">
        <v>142</v>
      </c>
      <c r="BE1850" s="176">
        <f>IF(N1850="základní",J1850,0)</f>
        <v>0</v>
      </c>
      <c r="BF1850" s="176">
        <f>IF(N1850="snížená",J1850,0)</f>
        <v>1459.75</v>
      </c>
      <c r="BG1850" s="176">
        <f>IF(N1850="zákl. přenesená",J1850,0)</f>
        <v>0</v>
      </c>
      <c r="BH1850" s="176">
        <f>IF(N1850="sníž. přenesená",J1850,0)</f>
        <v>0</v>
      </c>
      <c r="BI1850" s="176">
        <f>IF(N1850="nulová",J1850,0)</f>
        <v>0</v>
      </c>
      <c r="BJ1850" s="24" t="s">
        <v>90</v>
      </c>
      <c r="BK1850" s="176">
        <f>ROUND(I1850*H1850,2)</f>
        <v>1459.75</v>
      </c>
      <c r="BL1850" s="24" t="s">
        <v>333</v>
      </c>
      <c r="BM1850" s="24" t="s">
        <v>1491</v>
      </c>
    </row>
    <row r="1851" spans="2:65" s="1" customFormat="1" ht="16.5" customHeight="1">
      <c r="B1851" s="40"/>
      <c r="C1851" s="165" t="s">
        <v>1492</v>
      </c>
      <c r="D1851" s="165" t="s">
        <v>145</v>
      </c>
      <c r="E1851" s="166" t="s">
        <v>1493</v>
      </c>
      <c r="F1851" s="167" t="s">
        <v>1494</v>
      </c>
      <c r="G1851" s="168" t="s">
        <v>478</v>
      </c>
      <c r="H1851" s="169">
        <v>122.9</v>
      </c>
      <c r="I1851" s="170">
        <v>25</v>
      </c>
      <c r="J1851" s="171">
        <f>ROUND(I1851*H1851,2)</f>
        <v>3072.5</v>
      </c>
      <c r="K1851" s="167" t="s">
        <v>149</v>
      </c>
      <c r="L1851" s="40"/>
      <c r="M1851" s="172" t="s">
        <v>22</v>
      </c>
      <c r="N1851" s="173" t="s">
        <v>51</v>
      </c>
      <c r="P1851" s="174">
        <f>O1851*H1851</f>
        <v>0</v>
      </c>
      <c r="Q1851" s="174">
        <v>3.0000000000000001E-5</v>
      </c>
      <c r="R1851" s="174">
        <f>Q1851*H1851</f>
        <v>3.6870000000000002E-3</v>
      </c>
      <c r="S1851" s="174">
        <v>0</v>
      </c>
      <c r="T1851" s="175">
        <f>S1851*H1851</f>
        <v>0</v>
      </c>
      <c r="AR1851" s="24" t="s">
        <v>333</v>
      </c>
      <c r="AT1851" s="24" t="s">
        <v>145</v>
      </c>
      <c r="AU1851" s="24" t="s">
        <v>90</v>
      </c>
      <c r="AY1851" s="24" t="s">
        <v>142</v>
      </c>
      <c r="BE1851" s="176">
        <f>IF(N1851="základní",J1851,0)</f>
        <v>0</v>
      </c>
      <c r="BF1851" s="176">
        <f>IF(N1851="snížená",J1851,0)</f>
        <v>3072.5</v>
      </c>
      <c r="BG1851" s="176">
        <f>IF(N1851="zákl. přenesená",J1851,0)</f>
        <v>0</v>
      </c>
      <c r="BH1851" s="176">
        <f>IF(N1851="sníž. přenesená",J1851,0)</f>
        <v>0</v>
      </c>
      <c r="BI1851" s="176">
        <f>IF(N1851="nulová",J1851,0)</f>
        <v>0</v>
      </c>
      <c r="BJ1851" s="24" t="s">
        <v>90</v>
      </c>
      <c r="BK1851" s="176">
        <f>ROUND(I1851*H1851,2)</f>
        <v>3072.5</v>
      </c>
      <c r="BL1851" s="24" t="s">
        <v>333</v>
      </c>
      <c r="BM1851" s="24" t="s">
        <v>1495</v>
      </c>
    </row>
    <row r="1852" spans="2:65" s="12" customFormat="1">
      <c r="B1852" s="183"/>
      <c r="D1852" s="177" t="s">
        <v>192</v>
      </c>
      <c r="E1852" s="184" t="s">
        <v>22</v>
      </c>
      <c r="F1852" s="185" t="s">
        <v>193</v>
      </c>
      <c r="H1852" s="184" t="s">
        <v>22</v>
      </c>
      <c r="I1852" s="186"/>
      <c r="L1852" s="183"/>
      <c r="M1852" s="187"/>
      <c r="T1852" s="188"/>
      <c r="AT1852" s="184" t="s">
        <v>192</v>
      </c>
      <c r="AU1852" s="184" t="s">
        <v>90</v>
      </c>
      <c r="AV1852" s="12" t="s">
        <v>24</v>
      </c>
      <c r="AW1852" s="12" t="s">
        <v>42</v>
      </c>
      <c r="AX1852" s="12" t="s">
        <v>79</v>
      </c>
      <c r="AY1852" s="184" t="s">
        <v>142</v>
      </c>
    </row>
    <row r="1853" spans="2:65" s="12" customFormat="1">
      <c r="B1853" s="183"/>
      <c r="D1853" s="177" t="s">
        <v>192</v>
      </c>
      <c r="E1853" s="184" t="s">
        <v>22</v>
      </c>
      <c r="F1853" s="185" t="s">
        <v>194</v>
      </c>
      <c r="H1853" s="184" t="s">
        <v>22</v>
      </c>
      <c r="I1853" s="186"/>
      <c r="L1853" s="183"/>
      <c r="M1853" s="187"/>
      <c r="T1853" s="188"/>
      <c r="AT1853" s="184" t="s">
        <v>192</v>
      </c>
      <c r="AU1853" s="184" t="s">
        <v>90</v>
      </c>
      <c r="AV1853" s="12" t="s">
        <v>24</v>
      </c>
      <c r="AW1853" s="12" t="s">
        <v>42</v>
      </c>
      <c r="AX1853" s="12" t="s">
        <v>79</v>
      </c>
      <c r="AY1853" s="184" t="s">
        <v>142</v>
      </c>
    </row>
    <row r="1854" spans="2:65" s="13" customFormat="1">
      <c r="B1854" s="189"/>
      <c r="D1854" s="177" t="s">
        <v>192</v>
      </c>
      <c r="E1854" s="190" t="s">
        <v>22</v>
      </c>
      <c r="F1854" s="191" t="s">
        <v>1208</v>
      </c>
      <c r="H1854" s="192">
        <v>8.3000000000000007</v>
      </c>
      <c r="I1854" s="193"/>
      <c r="L1854" s="189"/>
      <c r="M1854" s="194"/>
      <c r="T1854" s="195"/>
      <c r="AT1854" s="190" t="s">
        <v>192</v>
      </c>
      <c r="AU1854" s="190" t="s">
        <v>90</v>
      </c>
      <c r="AV1854" s="13" t="s">
        <v>90</v>
      </c>
      <c r="AW1854" s="13" t="s">
        <v>42</v>
      </c>
      <c r="AX1854" s="13" t="s">
        <v>79</v>
      </c>
      <c r="AY1854" s="190" t="s">
        <v>142</v>
      </c>
    </row>
    <row r="1855" spans="2:65" s="13" customFormat="1">
      <c r="B1855" s="189"/>
      <c r="D1855" s="177" t="s">
        <v>192</v>
      </c>
      <c r="E1855" s="190" t="s">
        <v>22</v>
      </c>
      <c r="F1855" s="191" t="s">
        <v>1496</v>
      </c>
      <c r="H1855" s="192">
        <v>10.7</v>
      </c>
      <c r="I1855" s="193"/>
      <c r="L1855" s="189"/>
      <c r="M1855" s="194"/>
      <c r="T1855" s="195"/>
      <c r="AT1855" s="190" t="s">
        <v>192</v>
      </c>
      <c r="AU1855" s="190" t="s">
        <v>90</v>
      </c>
      <c r="AV1855" s="13" t="s">
        <v>90</v>
      </c>
      <c r="AW1855" s="13" t="s">
        <v>42</v>
      </c>
      <c r="AX1855" s="13" t="s">
        <v>79</v>
      </c>
      <c r="AY1855" s="190" t="s">
        <v>142</v>
      </c>
    </row>
    <row r="1856" spans="2:65" s="13" customFormat="1">
      <c r="B1856" s="189"/>
      <c r="D1856" s="177" t="s">
        <v>192</v>
      </c>
      <c r="E1856" s="190" t="s">
        <v>22</v>
      </c>
      <c r="F1856" s="191" t="s">
        <v>1211</v>
      </c>
      <c r="H1856" s="192">
        <v>8.3000000000000007</v>
      </c>
      <c r="I1856" s="193"/>
      <c r="L1856" s="189"/>
      <c r="M1856" s="194"/>
      <c r="T1856" s="195"/>
      <c r="AT1856" s="190" t="s">
        <v>192</v>
      </c>
      <c r="AU1856" s="190" t="s">
        <v>90</v>
      </c>
      <c r="AV1856" s="13" t="s">
        <v>90</v>
      </c>
      <c r="AW1856" s="13" t="s">
        <v>42</v>
      </c>
      <c r="AX1856" s="13" t="s">
        <v>79</v>
      </c>
      <c r="AY1856" s="190" t="s">
        <v>142</v>
      </c>
    </row>
    <row r="1857" spans="2:51" s="13" customFormat="1">
      <c r="B1857" s="189"/>
      <c r="D1857" s="177" t="s">
        <v>192</v>
      </c>
      <c r="E1857" s="190" t="s">
        <v>22</v>
      </c>
      <c r="F1857" s="191" t="s">
        <v>1497</v>
      </c>
      <c r="H1857" s="192">
        <v>10.7</v>
      </c>
      <c r="I1857" s="193"/>
      <c r="L1857" s="189"/>
      <c r="M1857" s="194"/>
      <c r="T1857" s="195"/>
      <c r="AT1857" s="190" t="s">
        <v>192</v>
      </c>
      <c r="AU1857" s="190" t="s">
        <v>90</v>
      </c>
      <c r="AV1857" s="13" t="s">
        <v>90</v>
      </c>
      <c r="AW1857" s="13" t="s">
        <v>42</v>
      </c>
      <c r="AX1857" s="13" t="s">
        <v>79</v>
      </c>
      <c r="AY1857" s="190" t="s">
        <v>142</v>
      </c>
    </row>
    <row r="1858" spans="2:51" s="14" customFormat="1">
      <c r="B1858" s="196"/>
      <c r="D1858" s="177" t="s">
        <v>192</v>
      </c>
      <c r="E1858" s="197" t="s">
        <v>22</v>
      </c>
      <c r="F1858" s="198" t="s">
        <v>198</v>
      </c>
      <c r="H1858" s="199">
        <v>38</v>
      </c>
      <c r="I1858" s="200"/>
      <c r="L1858" s="196"/>
      <c r="M1858" s="201"/>
      <c r="T1858" s="202"/>
      <c r="AT1858" s="197" t="s">
        <v>192</v>
      </c>
      <c r="AU1858" s="197" t="s">
        <v>90</v>
      </c>
      <c r="AV1858" s="14" t="s">
        <v>104</v>
      </c>
      <c r="AW1858" s="14" t="s">
        <v>42</v>
      </c>
      <c r="AX1858" s="14" t="s">
        <v>79</v>
      </c>
      <c r="AY1858" s="197" t="s">
        <v>142</v>
      </c>
    </row>
    <row r="1859" spans="2:51" s="12" customFormat="1">
      <c r="B1859" s="183"/>
      <c r="D1859" s="177" t="s">
        <v>192</v>
      </c>
      <c r="E1859" s="184" t="s">
        <v>22</v>
      </c>
      <c r="F1859" s="185" t="s">
        <v>199</v>
      </c>
      <c r="H1859" s="184" t="s">
        <v>22</v>
      </c>
      <c r="I1859" s="186"/>
      <c r="L1859" s="183"/>
      <c r="M1859" s="187"/>
      <c r="T1859" s="188"/>
      <c r="AT1859" s="184" t="s">
        <v>192</v>
      </c>
      <c r="AU1859" s="184" t="s">
        <v>90</v>
      </c>
      <c r="AV1859" s="12" t="s">
        <v>24</v>
      </c>
      <c r="AW1859" s="12" t="s">
        <v>42</v>
      </c>
      <c r="AX1859" s="12" t="s">
        <v>79</v>
      </c>
      <c r="AY1859" s="184" t="s">
        <v>142</v>
      </c>
    </row>
    <row r="1860" spans="2:51" s="13" customFormat="1">
      <c r="B1860" s="189"/>
      <c r="D1860" s="177" t="s">
        <v>192</v>
      </c>
      <c r="E1860" s="190" t="s">
        <v>22</v>
      </c>
      <c r="F1860" s="191" t="s">
        <v>1214</v>
      </c>
      <c r="H1860" s="192">
        <v>8.3000000000000007</v>
      </c>
      <c r="I1860" s="193"/>
      <c r="L1860" s="189"/>
      <c r="M1860" s="194"/>
      <c r="T1860" s="195"/>
      <c r="AT1860" s="190" t="s">
        <v>192</v>
      </c>
      <c r="AU1860" s="190" t="s">
        <v>90</v>
      </c>
      <c r="AV1860" s="13" t="s">
        <v>90</v>
      </c>
      <c r="AW1860" s="13" t="s">
        <v>42</v>
      </c>
      <c r="AX1860" s="13" t="s">
        <v>79</v>
      </c>
      <c r="AY1860" s="190" t="s">
        <v>142</v>
      </c>
    </row>
    <row r="1861" spans="2:51" s="13" customFormat="1">
      <c r="B1861" s="189"/>
      <c r="D1861" s="177" t="s">
        <v>192</v>
      </c>
      <c r="E1861" s="190" t="s">
        <v>22</v>
      </c>
      <c r="F1861" s="191" t="s">
        <v>1498</v>
      </c>
      <c r="H1861" s="192">
        <v>10.7</v>
      </c>
      <c r="I1861" s="193"/>
      <c r="L1861" s="189"/>
      <c r="M1861" s="194"/>
      <c r="T1861" s="195"/>
      <c r="AT1861" s="190" t="s">
        <v>192</v>
      </c>
      <c r="AU1861" s="190" t="s">
        <v>90</v>
      </c>
      <c r="AV1861" s="13" t="s">
        <v>90</v>
      </c>
      <c r="AW1861" s="13" t="s">
        <v>42</v>
      </c>
      <c r="AX1861" s="13" t="s">
        <v>79</v>
      </c>
      <c r="AY1861" s="190" t="s">
        <v>142</v>
      </c>
    </row>
    <row r="1862" spans="2:51" s="13" customFormat="1">
      <c r="B1862" s="189"/>
      <c r="D1862" s="177" t="s">
        <v>192</v>
      </c>
      <c r="E1862" s="190" t="s">
        <v>22</v>
      </c>
      <c r="F1862" s="191" t="s">
        <v>1216</v>
      </c>
      <c r="H1862" s="192">
        <v>8.3000000000000007</v>
      </c>
      <c r="I1862" s="193"/>
      <c r="L1862" s="189"/>
      <c r="M1862" s="194"/>
      <c r="T1862" s="195"/>
      <c r="AT1862" s="190" t="s">
        <v>192</v>
      </c>
      <c r="AU1862" s="190" t="s">
        <v>90</v>
      </c>
      <c r="AV1862" s="13" t="s">
        <v>90</v>
      </c>
      <c r="AW1862" s="13" t="s">
        <v>42</v>
      </c>
      <c r="AX1862" s="13" t="s">
        <v>79</v>
      </c>
      <c r="AY1862" s="190" t="s">
        <v>142</v>
      </c>
    </row>
    <row r="1863" spans="2:51" s="13" customFormat="1">
      <c r="B1863" s="189"/>
      <c r="D1863" s="177" t="s">
        <v>192</v>
      </c>
      <c r="E1863" s="190" t="s">
        <v>22</v>
      </c>
      <c r="F1863" s="191" t="s">
        <v>1499</v>
      </c>
      <c r="H1863" s="192">
        <v>10.7</v>
      </c>
      <c r="I1863" s="193"/>
      <c r="L1863" s="189"/>
      <c r="M1863" s="194"/>
      <c r="T1863" s="195"/>
      <c r="AT1863" s="190" t="s">
        <v>192</v>
      </c>
      <c r="AU1863" s="190" t="s">
        <v>90</v>
      </c>
      <c r="AV1863" s="13" t="s">
        <v>90</v>
      </c>
      <c r="AW1863" s="13" t="s">
        <v>42</v>
      </c>
      <c r="AX1863" s="13" t="s">
        <v>79</v>
      </c>
      <c r="AY1863" s="190" t="s">
        <v>142</v>
      </c>
    </row>
    <row r="1864" spans="2:51" s="14" customFormat="1">
      <c r="B1864" s="196"/>
      <c r="D1864" s="177" t="s">
        <v>192</v>
      </c>
      <c r="E1864" s="197" t="s">
        <v>22</v>
      </c>
      <c r="F1864" s="198" t="s">
        <v>198</v>
      </c>
      <c r="H1864" s="199">
        <v>38</v>
      </c>
      <c r="I1864" s="200"/>
      <c r="L1864" s="196"/>
      <c r="M1864" s="201"/>
      <c r="T1864" s="202"/>
      <c r="AT1864" s="197" t="s">
        <v>192</v>
      </c>
      <c r="AU1864" s="197" t="s">
        <v>90</v>
      </c>
      <c r="AV1864" s="14" t="s">
        <v>104</v>
      </c>
      <c r="AW1864" s="14" t="s">
        <v>42</v>
      </c>
      <c r="AX1864" s="14" t="s">
        <v>79</v>
      </c>
      <c r="AY1864" s="197" t="s">
        <v>142</v>
      </c>
    </row>
    <row r="1865" spans="2:51" s="12" customFormat="1">
      <c r="B1865" s="183"/>
      <c r="D1865" s="177" t="s">
        <v>192</v>
      </c>
      <c r="E1865" s="184" t="s">
        <v>22</v>
      </c>
      <c r="F1865" s="185" t="s">
        <v>200</v>
      </c>
      <c r="H1865" s="184" t="s">
        <v>22</v>
      </c>
      <c r="I1865" s="186"/>
      <c r="L1865" s="183"/>
      <c r="M1865" s="187"/>
      <c r="T1865" s="188"/>
      <c r="AT1865" s="184" t="s">
        <v>192</v>
      </c>
      <c r="AU1865" s="184" t="s">
        <v>90</v>
      </c>
      <c r="AV1865" s="12" t="s">
        <v>24</v>
      </c>
      <c r="AW1865" s="12" t="s">
        <v>42</v>
      </c>
      <c r="AX1865" s="12" t="s">
        <v>79</v>
      </c>
      <c r="AY1865" s="184" t="s">
        <v>142</v>
      </c>
    </row>
    <row r="1866" spans="2:51" s="13" customFormat="1">
      <c r="B1866" s="189"/>
      <c r="D1866" s="177" t="s">
        <v>192</v>
      </c>
      <c r="E1866" s="190" t="s">
        <v>22</v>
      </c>
      <c r="F1866" s="191" t="s">
        <v>1219</v>
      </c>
      <c r="H1866" s="192">
        <v>8.3000000000000007</v>
      </c>
      <c r="I1866" s="193"/>
      <c r="L1866" s="189"/>
      <c r="M1866" s="194"/>
      <c r="T1866" s="195"/>
      <c r="AT1866" s="190" t="s">
        <v>192</v>
      </c>
      <c r="AU1866" s="190" t="s">
        <v>90</v>
      </c>
      <c r="AV1866" s="13" t="s">
        <v>90</v>
      </c>
      <c r="AW1866" s="13" t="s">
        <v>42</v>
      </c>
      <c r="AX1866" s="13" t="s">
        <v>79</v>
      </c>
      <c r="AY1866" s="190" t="s">
        <v>142</v>
      </c>
    </row>
    <row r="1867" spans="2:51" s="13" customFormat="1">
      <c r="B1867" s="189"/>
      <c r="D1867" s="177" t="s">
        <v>192</v>
      </c>
      <c r="E1867" s="190" t="s">
        <v>22</v>
      </c>
      <c r="F1867" s="191" t="s">
        <v>1500</v>
      </c>
      <c r="H1867" s="192">
        <v>10.7</v>
      </c>
      <c r="I1867" s="193"/>
      <c r="L1867" s="189"/>
      <c r="M1867" s="194"/>
      <c r="T1867" s="195"/>
      <c r="AT1867" s="190" t="s">
        <v>192</v>
      </c>
      <c r="AU1867" s="190" t="s">
        <v>90</v>
      </c>
      <c r="AV1867" s="13" t="s">
        <v>90</v>
      </c>
      <c r="AW1867" s="13" t="s">
        <v>42</v>
      </c>
      <c r="AX1867" s="13" t="s">
        <v>79</v>
      </c>
      <c r="AY1867" s="190" t="s">
        <v>142</v>
      </c>
    </row>
    <row r="1868" spans="2:51" s="13" customFormat="1">
      <c r="B1868" s="189"/>
      <c r="D1868" s="177" t="s">
        <v>192</v>
      </c>
      <c r="E1868" s="190" t="s">
        <v>22</v>
      </c>
      <c r="F1868" s="191" t="s">
        <v>1223</v>
      </c>
      <c r="H1868" s="192">
        <v>8.3000000000000007</v>
      </c>
      <c r="I1868" s="193"/>
      <c r="L1868" s="189"/>
      <c r="M1868" s="194"/>
      <c r="T1868" s="195"/>
      <c r="AT1868" s="190" t="s">
        <v>192</v>
      </c>
      <c r="AU1868" s="190" t="s">
        <v>90</v>
      </c>
      <c r="AV1868" s="13" t="s">
        <v>90</v>
      </c>
      <c r="AW1868" s="13" t="s">
        <v>42</v>
      </c>
      <c r="AX1868" s="13" t="s">
        <v>79</v>
      </c>
      <c r="AY1868" s="190" t="s">
        <v>142</v>
      </c>
    </row>
    <row r="1869" spans="2:51" s="13" customFormat="1">
      <c r="B1869" s="189"/>
      <c r="D1869" s="177" t="s">
        <v>192</v>
      </c>
      <c r="E1869" s="190" t="s">
        <v>22</v>
      </c>
      <c r="F1869" s="191" t="s">
        <v>1501</v>
      </c>
      <c r="H1869" s="192">
        <v>10.7</v>
      </c>
      <c r="I1869" s="193"/>
      <c r="L1869" s="189"/>
      <c r="M1869" s="194"/>
      <c r="T1869" s="195"/>
      <c r="AT1869" s="190" t="s">
        <v>192</v>
      </c>
      <c r="AU1869" s="190" t="s">
        <v>90</v>
      </c>
      <c r="AV1869" s="13" t="s">
        <v>90</v>
      </c>
      <c r="AW1869" s="13" t="s">
        <v>42</v>
      </c>
      <c r="AX1869" s="13" t="s">
        <v>79</v>
      </c>
      <c r="AY1869" s="190" t="s">
        <v>142</v>
      </c>
    </row>
    <row r="1870" spans="2:51" s="14" customFormat="1">
      <c r="B1870" s="196"/>
      <c r="D1870" s="177" t="s">
        <v>192</v>
      </c>
      <c r="E1870" s="197" t="s">
        <v>22</v>
      </c>
      <c r="F1870" s="198" t="s">
        <v>198</v>
      </c>
      <c r="H1870" s="199">
        <v>38</v>
      </c>
      <c r="I1870" s="200"/>
      <c r="L1870" s="196"/>
      <c r="M1870" s="201"/>
      <c r="T1870" s="202"/>
      <c r="AT1870" s="197" t="s">
        <v>192</v>
      </c>
      <c r="AU1870" s="197" t="s">
        <v>90</v>
      </c>
      <c r="AV1870" s="14" t="s">
        <v>104</v>
      </c>
      <c r="AW1870" s="14" t="s">
        <v>42</v>
      </c>
      <c r="AX1870" s="14" t="s">
        <v>79</v>
      </c>
      <c r="AY1870" s="197" t="s">
        <v>142</v>
      </c>
    </row>
    <row r="1871" spans="2:51" s="12" customFormat="1">
      <c r="B1871" s="183"/>
      <c r="D1871" s="177" t="s">
        <v>192</v>
      </c>
      <c r="E1871" s="184" t="s">
        <v>22</v>
      </c>
      <c r="F1871" s="185" t="s">
        <v>201</v>
      </c>
      <c r="H1871" s="184" t="s">
        <v>22</v>
      </c>
      <c r="I1871" s="186"/>
      <c r="L1871" s="183"/>
      <c r="M1871" s="187"/>
      <c r="T1871" s="188"/>
      <c r="AT1871" s="184" t="s">
        <v>192</v>
      </c>
      <c r="AU1871" s="184" t="s">
        <v>90</v>
      </c>
      <c r="AV1871" s="12" t="s">
        <v>24</v>
      </c>
      <c r="AW1871" s="12" t="s">
        <v>42</v>
      </c>
      <c r="AX1871" s="12" t="s">
        <v>79</v>
      </c>
      <c r="AY1871" s="184" t="s">
        <v>142</v>
      </c>
    </row>
    <row r="1872" spans="2:51" s="13" customFormat="1">
      <c r="B1872" s="189"/>
      <c r="D1872" s="177" t="s">
        <v>192</v>
      </c>
      <c r="E1872" s="190" t="s">
        <v>22</v>
      </c>
      <c r="F1872" s="191" t="s">
        <v>1226</v>
      </c>
      <c r="H1872" s="192">
        <v>8.9</v>
      </c>
      <c r="I1872" s="193"/>
      <c r="L1872" s="189"/>
      <c r="M1872" s="194"/>
      <c r="T1872" s="195"/>
      <c r="AT1872" s="190" t="s">
        <v>192</v>
      </c>
      <c r="AU1872" s="190" t="s">
        <v>90</v>
      </c>
      <c r="AV1872" s="13" t="s">
        <v>90</v>
      </c>
      <c r="AW1872" s="13" t="s">
        <v>42</v>
      </c>
      <c r="AX1872" s="13" t="s">
        <v>79</v>
      </c>
      <c r="AY1872" s="190" t="s">
        <v>142</v>
      </c>
    </row>
    <row r="1873" spans="2:65" s="14" customFormat="1">
      <c r="B1873" s="196"/>
      <c r="D1873" s="177" t="s">
        <v>192</v>
      </c>
      <c r="E1873" s="197" t="s">
        <v>22</v>
      </c>
      <c r="F1873" s="198" t="s">
        <v>198</v>
      </c>
      <c r="H1873" s="199">
        <v>8.9</v>
      </c>
      <c r="I1873" s="200"/>
      <c r="L1873" s="196"/>
      <c r="M1873" s="201"/>
      <c r="T1873" s="202"/>
      <c r="AT1873" s="197" t="s">
        <v>192</v>
      </c>
      <c r="AU1873" s="197" t="s">
        <v>90</v>
      </c>
      <c r="AV1873" s="14" t="s">
        <v>104</v>
      </c>
      <c r="AW1873" s="14" t="s">
        <v>42</v>
      </c>
      <c r="AX1873" s="14" t="s">
        <v>79</v>
      </c>
      <c r="AY1873" s="197" t="s">
        <v>142</v>
      </c>
    </row>
    <row r="1874" spans="2:65" s="15" customFormat="1">
      <c r="B1874" s="203"/>
      <c r="D1874" s="177" t="s">
        <v>192</v>
      </c>
      <c r="E1874" s="204" t="s">
        <v>22</v>
      </c>
      <c r="F1874" s="205" t="s">
        <v>202</v>
      </c>
      <c r="H1874" s="206">
        <v>122.9</v>
      </c>
      <c r="I1874" s="207"/>
      <c r="L1874" s="203"/>
      <c r="M1874" s="208"/>
      <c r="T1874" s="209"/>
      <c r="AT1874" s="204" t="s">
        <v>192</v>
      </c>
      <c r="AU1874" s="204" t="s">
        <v>90</v>
      </c>
      <c r="AV1874" s="15" t="s">
        <v>188</v>
      </c>
      <c r="AW1874" s="15" t="s">
        <v>42</v>
      </c>
      <c r="AX1874" s="15" t="s">
        <v>24</v>
      </c>
      <c r="AY1874" s="204" t="s">
        <v>142</v>
      </c>
    </row>
    <row r="1875" spans="2:65" s="1" customFormat="1" ht="16.5" customHeight="1">
      <c r="B1875" s="40"/>
      <c r="C1875" s="165" t="s">
        <v>1502</v>
      </c>
      <c r="D1875" s="165" t="s">
        <v>145</v>
      </c>
      <c r="E1875" s="166" t="s">
        <v>1503</v>
      </c>
      <c r="F1875" s="167" t="s">
        <v>1504</v>
      </c>
      <c r="G1875" s="168" t="s">
        <v>187</v>
      </c>
      <c r="H1875" s="169">
        <v>150</v>
      </c>
      <c r="I1875" s="170">
        <v>19</v>
      </c>
      <c r="J1875" s="171">
        <f>ROUND(I1875*H1875,2)</f>
        <v>2850</v>
      </c>
      <c r="K1875" s="167" t="s">
        <v>149</v>
      </c>
      <c r="L1875" s="40"/>
      <c r="M1875" s="172" t="s">
        <v>22</v>
      </c>
      <c r="N1875" s="173" t="s">
        <v>51</v>
      </c>
      <c r="P1875" s="174">
        <f>O1875*H1875</f>
        <v>0</v>
      </c>
      <c r="Q1875" s="174">
        <v>0</v>
      </c>
      <c r="R1875" s="174">
        <f>Q1875*H1875</f>
        <v>0</v>
      </c>
      <c r="S1875" s="174">
        <v>0</v>
      </c>
      <c r="T1875" s="175">
        <f>S1875*H1875</f>
        <v>0</v>
      </c>
      <c r="AR1875" s="24" t="s">
        <v>333</v>
      </c>
      <c r="AT1875" s="24" t="s">
        <v>145</v>
      </c>
      <c r="AU1875" s="24" t="s">
        <v>90</v>
      </c>
      <c r="AY1875" s="24" t="s">
        <v>142</v>
      </c>
      <c r="BE1875" s="176">
        <f>IF(N1875="základní",J1875,0)</f>
        <v>0</v>
      </c>
      <c r="BF1875" s="176">
        <f>IF(N1875="snížená",J1875,0)</f>
        <v>2850</v>
      </c>
      <c r="BG1875" s="176">
        <f>IF(N1875="zákl. přenesená",J1875,0)</f>
        <v>0</v>
      </c>
      <c r="BH1875" s="176">
        <f>IF(N1875="sníž. přenesená",J1875,0)</f>
        <v>0</v>
      </c>
      <c r="BI1875" s="176">
        <f>IF(N1875="nulová",J1875,0)</f>
        <v>0</v>
      </c>
      <c r="BJ1875" s="24" t="s">
        <v>90</v>
      </c>
      <c r="BK1875" s="176">
        <f>ROUND(I1875*H1875,2)</f>
        <v>2850</v>
      </c>
      <c r="BL1875" s="24" t="s">
        <v>333</v>
      </c>
      <c r="BM1875" s="24" t="s">
        <v>1505</v>
      </c>
    </row>
    <row r="1876" spans="2:65" s="1" customFormat="1" ht="38">
      <c r="B1876" s="40"/>
      <c r="D1876" s="177" t="s">
        <v>190</v>
      </c>
      <c r="F1876" s="178" t="s">
        <v>1506</v>
      </c>
      <c r="I1876" s="106"/>
      <c r="L1876" s="40"/>
      <c r="M1876" s="182"/>
      <c r="T1876" s="65"/>
      <c r="AT1876" s="24" t="s">
        <v>190</v>
      </c>
      <c r="AU1876" s="24" t="s">
        <v>90</v>
      </c>
    </row>
    <row r="1877" spans="2:65" s="12" customFormat="1">
      <c r="B1877" s="183"/>
      <c r="D1877" s="177" t="s">
        <v>192</v>
      </c>
      <c r="E1877" s="184" t="s">
        <v>22</v>
      </c>
      <c r="F1877" s="185" t="s">
        <v>1484</v>
      </c>
      <c r="H1877" s="184" t="s">
        <v>22</v>
      </c>
      <c r="I1877" s="186"/>
      <c r="L1877" s="183"/>
      <c r="M1877" s="187"/>
      <c r="T1877" s="188"/>
      <c r="AT1877" s="184" t="s">
        <v>192</v>
      </c>
      <c r="AU1877" s="184" t="s">
        <v>90</v>
      </c>
      <c r="AV1877" s="12" t="s">
        <v>24</v>
      </c>
      <c r="AW1877" s="12" t="s">
        <v>42</v>
      </c>
      <c r="AX1877" s="12" t="s">
        <v>79</v>
      </c>
      <c r="AY1877" s="184" t="s">
        <v>142</v>
      </c>
    </row>
    <row r="1878" spans="2:65" s="13" customFormat="1">
      <c r="B1878" s="189"/>
      <c r="D1878" s="177" t="s">
        <v>192</v>
      </c>
      <c r="E1878" s="190" t="s">
        <v>22</v>
      </c>
      <c r="F1878" s="191" t="s">
        <v>1507</v>
      </c>
      <c r="H1878" s="192">
        <v>149.55000000000001</v>
      </c>
      <c r="I1878" s="193"/>
      <c r="L1878" s="189"/>
      <c r="M1878" s="194"/>
      <c r="T1878" s="195"/>
      <c r="AT1878" s="190" t="s">
        <v>192</v>
      </c>
      <c r="AU1878" s="190" t="s">
        <v>90</v>
      </c>
      <c r="AV1878" s="13" t="s">
        <v>90</v>
      </c>
      <c r="AW1878" s="13" t="s">
        <v>42</v>
      </c>
      <c r="AX1878" s="13" t="s">
        <v>79</v>
      </c>
      <c r="AY1878" s="190" t="s">
        <v>142</v>
      </c>
    </row>
    <row r="1879" spans="2:65" s="14" customFormat="1">
      <c r="B1879" s="196"/>
      <c r="D1879" s="177" t="s">
        <v>192</v>
      </c>
      <c r="E1879" s="197" t="s">
        <v>22</v>
      </c>
      <c r="F1879" s="198" t="s">
        <v>198</v>
      </c>
      <c r="H1879" s="199">
        <v>149.55000000000001</v>
      </c>
      <c r="I1879" s="200"/>
      <c r="L1879" s="196"/>
      <c r="M1879" s="201"/>
      <c r="T1879" s="202"/>
      <c r="AT1879" s="197" t="s">
        <v>192</v>
      </c>
      <c r="AU1879" s="197" t="s">
        <v>90</v>
      </c>
      <c r="AV1879" s="14" t="s">
        <v>104</v>
      </c>
      <c r="AW1879" s="14" t="s">
        <v>42</v>
      </c>
      <c r="AX1879" s="14" t="s">
        <v>79</v>
      </c>
      <c r="AY1879" s="197" t="s">
        <v>142</v>
      </c>
    </row>
    <row r="1880" spans="2:65" s="13" customFormat="1">
      <c r="B1880" s="189"/>
      <c r="D1880" s="177" t="s">
        <v>192</v>
      </c>
      <c r="E1880" s="190" t="s">
        <v>22</v>
      </c>
      <c r="F1880" s="191" t="s">
        <v>1393</v>
      </c>
      <c r="H1880" s="192">
        <v>150</v>
      </c>
      <c r="I1880" s="193"/>
      <c r="L1880" s="189"/>
      <c r="M1880" s="194"/>
      <c r="T1880" s="195"/>
      <c r="AT1880" s="190" t="s">
        <v>192</v>
      </c>
      <c r="AU1880" s="190" t="s">
        <v>90</v>
      </c>
      <c r="AV1880" s="13" t="s">
        <v>90</v>
      </c>
      <c r="AW1880" s="13" t="s">
        <v>42</v>
      </c>
      <c r="AX1880" s="13" t="s">
        <v>24</v>
      </c>
      <c r="AY1880" s="190" t="s">
        <v>142</v>
      </c>
    </row>
    <row r="1881" spans="2:65" s="1" customFormat="1" ht="38.25" customHeight="1">
      <c r="B1881" s="40"/>
      <c r="C1881" s="165" t="s">
        <v>1508</v>
      </c>
      <c r="D1881" s="165" t="s">
        <v>145</v>
      </c>
      <c r="E1881" s="166" t="s">
        <v>1509</v>
      </c>
      <c r="F1881" s="167" t="s">
        <v>1510</v>
      </c>
      <c r="G1881" s="168" t="s">
        <v>1005</v>
      </c>
      <c r="H1881" s="220">
        <v>982</v>
      </c>
      <c r="I1881" s="170">
        <v>3</v>
      </c>
      <c r="J1881" s="171">
        <f>ROUND(I1881*H1881,2)</f>
        <v>2946</v>
      </c>
      <c r="K1881" s="167" t="s">
        <v>149</v>
      </c>
      <c r="L1881" s="40"/>
      <c r="M1881" s="172" t="s">
        <v>22</v>
      </c>
      <c r="N1881" s="173" t="s">
        <v>51</v>
      </c>
      <c r="P1881" s="174">
        <f>O1881*H1881</f>
        <v>0</v>
      </c>
      <c r="Q1881" s="174">
        <v>0</v>
      </c>
      <c r="R1881" s="174">
        <f>Q1881*H1881</f>
        <v>0</v>
      </c>
      <c r="S1881" s="174">
        <v>0</v>
      </c>
      <c r="T1881" s="175">
        <f>S1881*H1881</f>
        <v>0</v>
      </c>
      <c r="AR1881" s="24" t="s">
        <v>333</v>
      </c>
      <c r="AT1881" s="24" t="s">
        <v>145</v>
      </c>
      <c r="AU1881" s="24" t="s">
        <v>90</v>
      </c>
      <c r="AY1881" s="24" t="s">
        <v>142</v>
      </c>
      <c r="BE1881" s="176">
        <f>IF(N1881="základní",J1881,0)</f>
        <v>0</v>
      </c>
      <c r="BF1881" s="176">
        <f>IF(N1881="snížená",J1881,0)</f>
        <v>2946</v>
      </c>
      <c r="BG1881" s="176">
        <f>IF(N1881="zákl. přenesená",J1881,0)</f>
        <v>0</v>
      </c>
      <c r="BH1881" s="176">
        <f>IF(N1881="sníž. přenesená",J1881,0)</f>
        <v>0</v>
      </c>
      <c r="BI1881" s="176">
        <f>IF(N1881="nulová",J1881,0)</f>
        <v>0</v>
      </c>
      <c r="BJ1881" s="24" t="s">
        <v>90</v>
      </c>
      <c r="BK1881" s="176">
        <f>ROUND(I1881*H1881,2)</f>
        <v>2946</v>
      </c>
      <c r="BL1881" s="24" t="s">
        <v>333</v>
      </c>
      <c r="BM1881" s="24" t="s">
        <v>1511</v>
      </c>
    </row>
    <row r="1882" spans="2:65" s="1" customFormat="1" ht="85.5">
      <c r="B1882" s="40"/>
      <c r="D1882" s="177" t="s">
        <v>190</v>
      </c>
      <c r="F1882" s="178" t="s">
        <v>1007</v>
      </c>
      <c r="I1882" s="106"/>
      <c r="L1882" s="40"/>
      <c r="M1882" s="182"/>
      <c r="T1882" s="65"/>
      <c r="AT1882" s="24" t="s">
        <v>190</v>
      </c>
      <c r="AU1882" s="24" t="s">
        <v>90</v>
      </c>
    </row>
    <row r="1883" spans="2:65" s="11" customFormat="1" ht="29.9" customHeight="1">
      <c r="B1883" s="153"/>
      <c r="D1883" s="154" t="s">
        <v>78</v>
      </c>
      <c r="E1883" s="163" t="s">
        <v>1512</v>
      </c>
      <c r="F1883" s="163" t="s">
        <v>1513</v>
      </c>
      <c r="I1883" s="156"/>
      <c r="J1883" s="164">
        <f>BK1883</f>
        <v>4789.2</v>
      </c>
      <c r="L1883" s="153"/>
      <c r="M1883" s="158"/>
      <c r="P1883" s="159">
        <f>SUM(P1884:P1891)</f>
        <v>0</v>
      </c>
      <c r="R1883" s="159">
        <f>SUM(R1884:R1891)</f>
        <v>3.2688000000000001E-3</v>
      </c>
      <c r="T1883" s="160">
        <f>SUM(T1884:T1891)</f>
        <v>0</v>
      </c>
      <c r="AR1883" s="154" t="s">
        <v>90</v>
      </c>
      <c r="AT1883" s="161" t="s">
        <v>78</v>
      </c>
      <c r="AU1883" s="161" t="s">
        <v>24</v>
      </c>
      <c r="AY1883" s="154" t="s">
        <v>142</v>
      </c>
      <c r="BK1883" s="162">
        <f>SUM(BK1884:BK1891)</f>
        <v>4789.2</v>
      </c>
    </row>
    <row r="1884" spans="2:65" s="1" customFormat="1" ht="16.5" customHeight="1">
      <c r="B1884" s="40"/>
      <c r="C1884" s="165" t="s">
        <v>1514</v>
      </c>
      <c r="D1884" s="165" t="s">
        <v>145</v>
      </c>
      <c r="E1884" s="166" t="s">
        <v>1515</v>
      </c>
      <c r="F1884" s="167" t="s">
        <v>1516</v>
      </c>
      <c r="G1884" s="168" t="s">
        <v>478</v>
      </c>
      <c r="H1884" s="169">
        <v>14.4</v>
      </c>
      <c r="I1884" s="170">
        <v>180</v>
      </c>
      <c r="J1884" s="171">
        <f>ROUND(I1884*H1884,2)</f>
        <v>2592</v>
      </c>
      <c r="K1884" s="167" t="s">
        <v>149</v>
      </c>
      <c r="L1884" s="40"/>
      <c r="M1884" s="172" t="s">
        <v>22</v>
      </c>
      <c r="N1884" s="173" t="s">
        <v>51</v>
      </c>
      <c r="P1884" s="174">
        <f>O1884*H1884</f>
        <v>0</v>
      </c>
      <c r="Q1884" s="174">
        <v>4.0000000000000003E-5</v>
      </c>
      <c r="R1884" s="174">
        <f>Q1884*H1884</f>
        <v>5.7600000000000001E-4</v>
      </c>
      <c r="S1884" s="174">
        <v>0</v>
      </c>
      <c r="T1884" s="175">
        <f>S1884*H1884</f>
        <v>0</v>
      </c>
      <c r="AR1884" s="24" t="s">
        <v>333</v>
      </c>
      <c r="AT1884" s="24" t="s">
        <v>145</v>
      </c>
      <c r="AU1884" s="24" t="s">
        <v>90</v>
      </c>
      <c r="AY1884" s="24" t="s">
        <v>142</v>
      </c>
      <c r="BE1884" s="176">
        <f>IF(N1884="základní",J1884,0)</f>
        <v>0</v>
      </c>
      <c r="BF1884" s="176">
        <f>IF(N1884="snížená",J1884,0)</f>
        <v>2592</v>
      </c>
      <c r="BG1884" s="176">
        <f>IF(N1884="zákl. přenesená",J1884,0)</f>
        <v>0</v>
      </c>
      <c r="BH1884" s="176">
        <f>IF(N1884="sníž. přenesená",J1884,0)</f>
        <v>0</v>
      </c>
      <c r="BI1884" s="176">
        <f>IF(N1884="nulová",J1884,0)</f>
        <v>0</v>
      </c>
      <c r="BJ1884" s="24" t="s">
        <v>90</v>
      </c>
      <c r="BK1884" s="176">
        <f>ROUND(I1884*H1884,2)</f>
        <v>2592</v>
      </c>
      <c r="BL1884" s="24" t="s">
        <v>333</v>
      </c>
      <c r="BM1884" s="24" t="s">
        <v>1517</v>
      </c>
    </row>
    <row r="1885" spans="2:65" s="12" customFormat="1">
      <c r="B1885" s="183"/>
      <c r="D1885" s="177" t="s">
        <v>192</v>
      </c>
      <c r="E1885" s="184" t="s">
        <v>22</v>
      </c>
      <c r="F1885" s="185" t="s">
        <v>193</v>
      </c>
      <c r="H1885" s="184" t="s">
        <v>22</v>
      </c>
      <c r="I1885" s="186"/>
      <c r="L1885" s="183"/>
      <c r="M1885" s="187"/>
      <c r="T1885" s="188"/>
      <c r="AT1885" s="184" t="s">
        <v>192</v>
      </c>
      <c r="AU1885" s="184" t="s">
        <v>90</v>
      </c>
      <c r="AV1885" s="12" t="s">
        <v>24</v>
      </c>
      <c r="AW1885" s="12" t="s">
        <v>42</v>
      </c>
      <c r="AX1885" s="12" t="s">
        <v>79</v>
      </c>
      <c r="AY1885" s="184" t="s">
        <v>142</v>
      </c>
    </row>
    <row r="1886" spans="2:65" s="13" customFormat="1">
      <c r="B1886" s="189"/>
      <c r="D1886" s="177" t="s">
        <v>192</v>
      </c>
      <c r="E1886" s="190" t="s">
        <v>22</v>
      </c>
      <c r="F1886" s="191" t="s">
        <v>1518</v>
      </c>
      <c r="H1886" s="192">
        <v>14.4</v>
      </c>
      <c r="I1886" s="193"/>
      <c r="L1886" s="189"/>
      <c r="M1886" s="194"/>
      <c r="T1886" s="195"/>
      <c r="AT1886" s="190" t="s">
        <v>192</v>
      </c>
      <c r="AU1886" s="190" t="s">
        <v>90</v>
      </c>
      <c r="AV1886" s="13" t="s">
        <v>90</v>
      </c>
      <c r="AW1886" s="13" t="s">
        <v>42</v>
      </c>
      <c r="AX1886" s="13" t="s">
        <v>79</v>
      </c>
      <c r="AY1886" s="190" t="s">
        <v>142</v>
      </c>
    </row>
    <row r="1887" spans="2:65" s="14" customFormat="1">
      <c r="B1887" s="196"/>
      <c r="D1887" s="177" t="s">
        <v>192</v>
      </c>
      <c r="E1887" s="197" t="s">
        <v>22</v>
      </c>
      <c r="F1887" s="198" t="s">
        <v>198</v>
      </c>
      <c r="H1887" s="199">
        <v>14.4</v>
      </c>
      <c r="I1887" s="200"/>
      <c r="L1887" s="196"/>
      <c r="M1887" s="201"/>
      <c r="T1887" s="202"/>
      <c r="AT1887" s="197" t="s">
        <v>192</v>
      </c>
      <c r="AU1887" s="197" t="s">
        <v>90</v>
      </c>
      <c r="AV1887" s="14" t="s">
        <v>104</v>
      </c>
      <c r="AW1887" s="14" t="s">
        <v>42</v>
      </c>
      <c r="AX1887" s="14" t="s">
        <v>24</v>
      </c>
      <c r="AY1887" s="197" t="s">
        <v>142</v>
      </c>
    </row>
    <row r="1888" spans="2:65" s="1" customFormat="1" ht="25.5" customHeight="1">
      <c r="B1888" s="40"/>
      <c r="C1888" s="210" t="s">
        <v>1519</v>
      </c>
      <c r="D1888" s="210" t="s">
        <v>323</v>
      </c>
      <c r="E1888" s="211" t="s">
        <v>1520</v>
      </c>
      <c r="F1888" s="212" t="s">
        <v>1521</v>
      </c>
      <c r="G1888" s="213" t="s">
        <v>478</v>
      </c>
      <c r="H1888" s="214">
        <v>15.84</v>
      </c>
      <c r="I1888" s="215">
        <v>130</v>
      </c>
      <c r="J1888" s="216">
        <f>ROUND(I1888*H1888,2)</f>
        <v>2059.1999999999998</v>
      </c>
      <c r="K1888" s="212" t="s">
        <v>149</v>
      </c>
      <c r="L1888" s="217"/>
      <c r="M1888" s="218" t="s">
        <v>22</v>
      </c>
      <c r="N1888" s="219" t="s">
        <v>51</v>
      </c>
      <c r="P1888" s="174">
        <f>O1888*H1888</f>
        <v>0</v>
      </c>
      <c r="Q1888" s="174">
        <v>1.7000000000000001E-4</v>
      </c>
      <c r="R1888" s="174">
        <f>Q1888*H1888</f>
        <v>2.6928E-3</v>
      </c>
      <c r="S1888" s="174">
        <v>0</v>
      </c>
      <c r="T1888" s="175">
        <f>S1888*H1888</f>
        <v>0</v>
      </c>
      <c r="AR1888" s="24" t="s">
        <v>561</v>
      </c>
      <c r="AT1888" s="24" t="s">
        <v>323</v>
      </c>
      <c r="AU1888" s="24" t="s">
        <v>90</v>
      </c>
      <c r="AY1888" s="24" t="s">
        <v>142</v>
      </c>
      <c r="BE1888" s="176">
        <f>IF(N1888="základní",J1888,0)</f>
        <v>0</v>
      </c>
      <c r="BF1888" s="176">
        <f>IF(N1888="snížená",J1888,0)</f>
        <v>2059.1999999999998</v>
      </c>
      <c r="BG1888" s="176">
        <f>IF(N1888="zákl. přenesená",J1888,0)</f>
        <v>0</v>
      </c>
      <c r="BH1888" s="176">
        <f>IF(N1888="sníž. přenesená",J1888,0)</f>
        <v>0</v>
      </c>
      <c r="BI1888" s="176">
        <f>IF(N1888="nulová",J1888,0)</f>
        <v>0</v>
      </c>
      <c r="BJ1888" s="24" t="s">
        <v>90</v>
      </c>
      <c r="BK1888" s="176">
        <f>ROUND(I1888*H1888,2)</f>
        <v>2059.1999999999998</v>
      </c>
      <c r="BL1888" s="24" t="s">
        <v>333</v>
      </c>
      <c r="BM1888" s="24" t="s">
        <v>1522</v>
      </c>
    </row>
    <row r="1889" spans="2:65" s="13" customFormat="1">
      <c r="B1889" s="189"/>
      <c r="D1889" s="177" t="s">
        <v>192</v>
      </c>
      <c r="F1889" s="191" t="s">
        <v>1523</v>
      </c>
      <c r="H1889" s="192">
        <v>15.84</v>
      </c>
      <c r="I1889" s="193"/>
      <c r="L1889" s="189"/>
      <c r="M1889" s="194"/>
      <c r="T1889" s="195"/>
      <c r="AT1889" s="190" t="s">
        <v>192</v>
      </c>
      <c r="AU1889" s="190" t="s">
        <v>90</v>
      </c>
      <c r="AV1889" s="13" t="s">
        <v>90</v>
      </c>
      <c r="AW1889" s="13" t="s">
        <v>6</v>
      </c>
      <c r="AX1889" s="13" t="s">
        <v>24</v>
      </c>
      <c r="AY1889" s="190" t="s">
        <v>142</v>
      </c>
    </row>
    <row r="1890" spans="2:65" s="1" customFormat="1" ht="38.25" customHeight="1">
      <c r="B1890" s="40"/>
      <c r="C1890" s="165" t="s">
        <v>1524</v>
      </c>
      <c r="D1890" s="165" t="s">
        <v>145</v>
      </c>
      <c r="E1890" s="166" t="s">
        <v>1525</v>
      </c>
      <c r="F1890" s="167" t="s">
        <v>1526</v>
      </c>
      <c r="G1890" s="168" t="s">
        <v>1005</v>
      </c>
      <c r="H1890" s="220">
        <v>46</v>
      </c>
      <c r="I1890" s="170">
        <v>3</v>
      </c>
      <c r="J1890" s="171">
        <f>ROUND(I1890*H1890,2)</f>
        <v>138</v>
      </c>
      <c r="K1890" s="167" t="s">
        <v>149</v>
      </c>
      <c r="L1890" s="40"/>
      <c r="M1890" s="172" t="s">
        <v>22</v>
      </c>
      <c r="N1890" s="173" t="s">
        <v>51</v>
      </c>
      <c r="P1890" s="174">
        <f>O1890*H1890</f>
        <v>0</v>
      </c>
      <c r="Q1890" s="174">
        <v>0</v>
      </c>
      <c r="R1890" s="174">
        <f>Q1890*H1890</f>
        <v>0</v>
      </c>
      <c r="S1890" s="174">
        <v>0</v>
      </c>
      <c r="T1890" s="175">
        <f>S1890*H1890</f>
        <v>0</v>
      </c>
      <c r="AR1890" s="24" t="s">
        <v>333</v>
      </c>
      <c r="AT1890" s="24" t="s">
        <v>145</v>
      </c>
      <c r="AU1890" s="24" t="s">
        <v>90</v>
      </c>
      <c r="AY1890" s="24" t="s">
        <v>142</v>
      </c>
      <c r="BE1890" s="176">
        <f>IF(N1890="základní",J1890,0)</f>
        <v>0</v>
      </c>
      <c r="BF1890" s="176">
        <f>IF(N1890="snížená",J1890,0)</f>
        <v>138</v>
      </c>
      <c r="BG1890" s="176">
        <f>IF(N1890="zákl. přenesená",J1890,0)</f>
        <v>0</v>
      </c>
      <c r="BH1890" s="176">
        <f>IF(N1890="sníž. přenesená",J1890,0)</f>
        <v>0</v>
      </c>
      <c r="BI1890" s="176">
        <f>IF(N1890="nulová",J1890,0)</f>
        <v>0</v>
      </c>
      <c r="BJ1890" s="24" t="s">
        <v>90</v>
      </c>
      <c r="BK1890" s="176">
        <f>ROUND(I1890*H1890,2)</f>
        <v>138</v>
      </c>
      <c r="BL1890" s="24" t="s">
        <v>333</v>
      </c>
      <c r="BM1890" s="24" t="s">
        <v>1527</v>
      </c>
    </row>
    <row r="1891" spans="2:65" s="1" customFormat="1" ht="85.5">
      <c r="B1891" s="40"/>
      <c r="D1891" s="177" t="s">
        <v>190</v>
      </c>
      <c r="F1891" s="178" t="s">
        <v>1528</v>
      </c>
      <c r="I1891" s="106"/>
      <c r="L1891" s="40"/>
      <c r="M1891" s="182"/>
      <c r="T1891" s="65"/>
      <c r="AT1891" s="24" t="s">
        <v>190</v>
      </c>
      <c r="AU1891" s="24" t="s">
        <v>90</v>
      </c>
    </row>
    <row r="1892" spans="2:65" s="11" customFormat="1" ht="29.9" customHeight="1">
      <c r="B1892" s="153"/>
      <c r="D1892" s="154" t="s">
        <v>78</v>
      </c>
      <c r="E1892" s="163" t="s">
        <v>1529</v>
      </c>
      <c r="F1892" s="163" t="s">
        <v>1530</v>
      </c>
      <c r="I1892" s="156"/>
      <c r="J1892" s="164">
        <f>BK1892</f>
        <v>127253.26</v>
      </c>
      <c r="L1892" s="153"/>
      <c r="M1892" s="158"/>
      <c r="P1892" s="159">
        <f>SUM(P1893:P2005)</f>
        <v>0</v>
      </c>
      <c r="R1892" s="159">
        <f>SUM(R1893:R2005)</f>
        <v>0.87889028999999996</v>
      </c>
      <c r="T1892" s="160">
        <f>SUM(T1893:T2005)</f>
        <v>0.69377500000000003</v>
      </c>
      <c r="AR1892" s="154" t="s">
        <v>90</v>
      </c>
      <c r="AT1892" s="161" t="s">
        <v>78</v>
      </c>
      <c r="AU1892" s="161" t="s">
        <v>24</v>
      </c>
      <c r="AY1892" s="154" t="s">
        <v>142</v>
      </c>
      <c r="BK1892" s="162">
        <f>SUM(BK1893:BK2005)</f>
        <v>127253.26</v>
      </c>
    </row>
    <row r="1893" spans="2:65" s="1" customFormat="1" ht="16.5" customHeight="1">
      <c r="B1893" s="40"/>
      <c r="C1893" s="165" t="s">
        <v>1531</v>
      </c>
      <c r="D1893" s="165" t="s">
        <v>145</v>
      </c>
      <c r="E1893" s="166" t="s">
        <v>1532</v>
      </c>
      <c r="F1893" s="167" t="s">
        <v>1533</v>
      </c>
      <c r="G1893" s="168" t="s">
        <v>478</v>
      </c>
      <c r="H1893" s="169">
        <v>275.3</v>
      </c>
      <c r="I1893" s="170">
        <v>50</v>
      </c>
      <c r="J1893" s="171">
        <f>ROUND(I1893*H1893,2)</f>
        <v>13765</v>
      </c>
      <c r="K1893" s="167" t="s">
        <v>149</v>
      </c>
      <c r="L1893" s="40"/>
      <c r="M1893" s="172" t="s">
        <v>22</v>
      </c>
      <c r="N1893" s="173" t="s">
        <v>51</v>
      </c>
      <c r="P1893" s="174">
        <f>O1893*H1893</f>
        <v>0</v>
      </c>
      <c r="Q1893" s="174">
        <v>2.0000000000000002E-5</v>
      </c>
      <c r="R1893" s="174">
        <f>Q1893*H1893</f>
        <v>5.5060000000000005E-3</v>
      </c>
      <c r="S1893" s="174">
        <v>0</v>
      </c>
      <c r="T1893" s="175">
        <f>S1893*H1893</f>
        <v>0</v>
      </c>
      <c r="AR1893" s="24" t="s">
        <v>333</v>
      </c>
      <c r="AT1893" s="24" t="s">
        <v>145</v>
      </c>
      <c r="AU1893" s="24" t="s">
        <v>90</v>
      </c>
      <c r="AY1893" s="24" t="s">
        <v>142</v>
      </c>
      <c r="BE1893" s="176">
        <f>IF(N1893="základní",J1893,0)</f>
        <v>0</v>
      </c>
      <c r="BF1893" s="176">
        <f>IF(N1893="snížená",J1893,0)</f>
        <v>13765</v>
      </c>
      <c r="BG1893" s="176">
        <f>IF(N1893="zákl. přenesená",J1893,0)</f>
        <v>0</v>
      </c>
      <c r="BH1893" s="176">
        <f>IF(N1893="sníž. přenesená",J1893,0)</f>
        <v>0</v>
      </c>
      <c r="BI1893" s="176">
        <f>IF(N1893="nulová",J1893,0)</f>
        <v>0</v>
      </c>
      <c r="BJ1893" s="24" t="s">
        <v>90</v>
      </c>
      <c r="BK1893" s="176">
        <f>ROUND(I1893*H1893,2)</f>
        <v>13765</v>
      </c>
      <c r="BL1893" s="24" t="s">
        <v>333</v>
      </c>
      <c r="BM1893" s="24" t="s">
        <v>1534</v>
      </c>
    </row>
    <row r="1894" spans="2:65" s="12" customFormat="1">
      <c r="B1894" s="183"/>
      <c r="D1894" s="177" t="s">
        <v>192</v>
      </c>
      <c r="E1894" s="184" t="s">
        <v>22</v>
      </c>
      <c r="F1894" s="185" t="s">
        <v>193</v>
      </c>
      <c r="H1894" s="184" t="s">
        <v>22</v>
      </c>
      <c r="I1894" s="186"/>
      <c r="L1894" s="183"/>
      <c r="M1894" s="187"/>
      <c r="T1894" s="188"/>
      <c r="AT1894" s="184" t="s">
        <v>192</v>
      </c>
      <c r="AU1894" s="184" t="s">
        <v>90</v>
      </c>
      <c r="AV1894" s="12" t="s">
        <v>24</v>
      </c>
      <c r="AW1894" s="12" t="s">
        <v>42</v>
      </c>
      <c r="AX1894" s="12" t="s">
        <v>79</v>
      </c>
      <c r="AY1894" s="184" t="s">
        <v>142</v>
      </c>
    </row>
    <row r="1895" spans="2:65" s="12" customFormat="1">
      <c r="B1895" s="183"/>
      <c r="D1895" s="177" t="s">
        <v>192</v>
      </c>
      <c r="E1895" s="184" t="s">
        <v>22</v>
      </c>
      <c r="F1895" s="185" t="s">
        <v>194</v>
      </c>
      <c r="H1895" s="184" t="s">
        <v>22</v>
      </c>
      <c r="I1895" s="186"/>
      <c r="L1895" s="183"/>
      <c r="M1895" s="187"/>
      <c r="T1895" s="188"/>
      <c r="AT1895" s="184" t="s">
        <v>192</v>
      </c>
      <c r="AU1895" s="184" t="s">
        <v>90</v>
      </c>
      <c r="AV1895" s="12" t="s">
        <v>24</v>
      </c>
      <c r="AW1895" s="12" t="s">
        <v>42</v>
      </c>
      <c r="AX1895" s="12" t="s">
        <v>79</v>
      </c>
      <c r="AY1895" s="184" t="s">
        <v>142</v>
      </c>
    </row>
    <row r="1896" spans="2:65" s="13" customFormat="1">
      <c r="B1896" s="189"/>
      <c r="D1896" s="177" t="s">
        <v>192</v>
      </c>
      <c r="E1896" s="190" t="s">
        <v>22</v>
      </c>
      <c r="F1896" s="191" t="s">
        <v>1535</v>
      </c>
      <c r="H1896" s="192">
        <v>4.5</v>
      </c>
      <c r="I1896" s="193"/>
      <c r="L1896" s="189"/>
      <c r="M1896" s="194"/>
      <c r="T1896" s="195"/>
      <c r="AT1896" s="190" t="s">
        <v>192</v>
      </c>
      <c r="AU1896" s="190" t="s">
        <v>90</v>
      </c>
      <c r="AV1896" s="13" t="s">
        <v>90</v>
      </c>
      <c r="AW1896" s="13" t="s">
        <v>42</v>
      </c>
      <c r="AX1896" s="13" t="s">
        <v>79</v>
      </c>
      <c r="AY1896" s="190" t="s">
        <v>142</v>
      </c>
    </row>
    <row r="1897" spans="2:65" s="13" customFormat="1">
      <c r="B1897" s="189"/>
      <c r="D1897" s="177" t="s">
        <v>192</v>
      </c>
      <c r="E1897" s="190" t="s">
        <v>22</v>
      </c>
      <c r="F1897" s="191" t="s">
        <v>1207</v>
      </c>
      <c r="H1897" s="192">
        <v>9.6</v>
      </c>
      <c r="I1897" s="193"/>
      <c r="L1897" s="189"/>
      <c r="M1897" s="194"/>
      <c r="T1897" s="195"/>
      <c r="AT1897" s="190" t="s">
        <v>192</v>
      </c>
      <c r="AU1897" s="190" t="s">
        <v>90</v>
      </c>
      <c r="AV1897" s="13" t="s">
        <v>90</v>
      </c>
      <c r="AW1897" s="13" t="s">
        <v>42</v>
      </c>
      <c r="AX1897" s="13" t="s">
        <v>79</v>
      </c>
      <c r="AY1897" s="190" t="s">
        <v>142</v>
      </c>
    </row>
    <row r="1898" spans="2:65" s="13" customFormat="1">
      <c r="B1898" s="189"/>
      <c r="D1898" s="177" t="s">
        <v>192</v>
      </c>
      <c r="E1898" s="190" t="s">
        <v>22</v>
      </c>
      <c r="F1898" s="191" t="s">
        <v>1209</v>
      </c>
      <c r="H1898" s="192">
        <v>17.399999999999999</v>
      </c>
      <c r="I1898" s="193"/>
      <c r="L1898" s="189"/>
      <c r="M1898" s="194"/>
      <c r="T1898" s="195"/>
      <c r="AT1898" s="190" t="s">
        <v>192</v>
      </c>
      <c r="AU1898" s="190" t="s">
        <v>90</v>
      </c>
      <c r="AV1898" s="13" t="s">
        <v>90</v>
      </c>
      <c r="AW1898" s="13" t="s">
        <v>42</v>
      </c>
      <c r="AX1898" s="13" t="s">
        <v>79</v>
      </c>
      <c r="AY1898" s="190" t="s">
        <v>142</v>
      </c>
    </row>
    <row r="1899" spans="2:65" s="13" customFormat="1">
      <c r="B1899" s="189"/>
      <c r="D1899" s="177" t="s">
        <v>192</v>
      </c>
      <c r="E1899" s="190" t="s">
        <v>22</v>
      </c>
      <c r="F1899" s="191" t="s">
        <v>1210</v>
      </c>
      <c r="H1899" s="192">
        <v>17.399999999999999</v>
      </c>
      <c r="I1899" s="193"/>
      <c r="L1899" s="189"/>
      <c r="M1899" s="194"/>
      <c r="T1899" s="195"/>
      <c r="AT1899" s="190" t="s">
        <v>192</v>
      </c>
      <c r="AU1899" s="190" t="s">
        <v>90</v>
      </c>
      <c r="AV1899" s="13" t="s">
        <v>90</v>
      </c>
      <c r="AW1899" s="13" t="s">
        <v>42</v>
      </c>
      <c r="AX1899" s="13" t="s">
        <v>79</v>
      </c>
      <c r="AY1899" s="190" t="s">
        <v>142</v>
      </c>
    </row>
    <row r="1900" spans="2:65" s="13" customFormat="1">
      <c r="B1900" s="189"/>
      <c r="D1900" s="177" t="s">
        <v>192</v>
      </c>
      <c r="E1900" s="190" t="s">
        <v>22</v>
      </c>
      <c r="F1900" s="191" t="s">
        <v>1536</v>
      </c>
      <c r="H1900" s="192">
        <v>9.8000000000000007</v>
      </c>
      <c r="I1900" s="193"/>
      <c r="L1900" s="189"/>
      <c r="M1900" s="194"/>
      <c r="T1900" s="195"/>
      <c r="AT1900" s="190" t="s">
        <v>192</v>
      </c>
      <c r="AU1900" s="190" t="s">
        <v>90</v>
      </c>
      <c r="AV1900" s="13" t="s">
        <v>90</v>
      </c>
      <c r="AW1900" s="13" t="s">
        <v>42</v>
      </c>
      <c r="AX1900" s="13" t="s">
        <v>79</v>
      </c>
      <c r="AY1900" s="190" t="s">
        <v>142</v>
      </c>
    </row>
    <row r="1901" spans="2:65" s="14" customFormat="1">
      <c r="B1901" s="196"/>
      <c r="D1901" s="177" t="s">
        <v>192</v>
      </c>
      <c r="E1901" s="197" t="s">
        <v>22</v>
      </c>
      <c r="F1901" s="198" t="s">
        <v>198</v>
      </c>
      <c r="H1901" s="199">
        <v>58.7</v>
      </c>
      <c r="I1901" s="200"/>
      <c r="L1901" s="196"/>
      <c r="M1901" s="201"/>
      <c r="T1901" s="202"/>
      <c r="AT1901" s="197" t="s">
        <v>192</v>
      </c>
      <c r="AU1901" s="197" t="s">
        <v>90</v>
      </c>
      <c r="AV1901" s="14" t="s">
        <v>104</v>
      </c>
      <c r="AW1901" s="14" t="s">
        <v>42</v>
      </c>
      <c r="AX1901" s="14" t="s">
        <v>79</v>
      </c>
      <c r="AY1901" s="197" t="s">
        <v>142</v>
      </c>
    </row>
    <row r="1902" spans="2:65" s="12" customFormat="1">
      <c r="B1902" s="183"/>
      <c r="D1902" s="177" t="s">
        <v>192</v>
      </c>
      <c r="E1902" s="184" t="s">
        <v>22</v>
      </c>
      <c r="F1902" s="185" t="s">
        <v>199</v>
      </c>
      <c r="H1902" s="184" t="s">
        <v>22</v>
      </c>
      <c r="I1902" s="186"/>
      <c r="L1902" s="183"/>
      <c r="M1902" s="187"/>
      <c r="T1902" s="188"/>
      <c r="AT1902" s="184" t="s">
        <v>192</v>
      </c>
      <c r="AU1902" s="184" t="s">
        <v>90</v>
      </c>
      <c r="AV1902" s="12" t="s">
        <v>24</v>
      </c>
      <c r="AW1902" s="12" t="s">
        <v>42</v>
      </c>
      <c r="AX1902" s="12" t="s">
        <v>79</v>
      </c>
      <c r="AY1902" s="184" t="s">
        <v>142</v>
      </c>
    </row>
    <row r="1903" spans="2:65" s="13" customFormat="1">
      <c r="B1903" s="189"/>
      <c r="D1903" s="177" t="s">
        <v>192</v>
      </c>
      <c r="E1903" s="190" t="s">
        <v>22</v>
      </c>
      <c r="F1903" s="191" t="s">
        <v>1537</v>
      </c>
      <c r="H1903" s="192">
        <v>4.5</v>
      </c>
      <c r="I1903" s="193"/>
      <c r="L1903" s="189"/>
      <c r="M1903" s="194"/>
      <c r="T1903" s="195"/>
      <c r="AT1903" s="190" t="s">
        <v>192</v>
      </c>
      <c r="AU1903" s="190" t="s">
        <v>90</v>
      </c>
      <c r="AV1903" s="13" t="s">
        <v>90</v>
      </c>
      <c r="AW1903" s="13" t="s">
        <v>42</v>
      </c>
      <c r="AX1903" s="13" t="s">
        <v>79</v>
      </c>
      <c r="AY1903" s="190" t="s">
        <v>142</v>
      </c>
    </row>
    <row r="1904" spans="2:65" s="13" customFormat="1">
      <c r="B1904" s="189"/>
      <c r="D1904" s="177" t="s">
        <v>192</v>
      </c>
      <c r="E1904" s="190" t="s">
        <v>22</v>
      </c>
      <c r="F1904" s="191" t="s">
        <v>1213</v>
      </c>
      <c r="H1904" s="192">
        <v>9.6</v>
      </c>
      <c r="I1904" s="193"/>
      <c r="L1904" s="189"/>
      <c r="M1904" s="194"/>
      <c r="T1904" s="195"/>
      <c r="AT1904" s="190" t="s">
        <v>192</v>
      </c>
      <c r="AU1904" s="190" t="s">
        <v>90</v>
      </c>
      <c r="AV1904" s="13" t="s">
        <v>90</v>
      </c>
      <c r="AW1904" s="13" t="s">
        <v>42</v>
      </c>
      <c r="AX1904" s="13" t="s">
        <v>79</v>
      </c>
      <c r="AY1904" s="190" t="s">
        <v>142</v>
      </c>
    </row>
    <row r="1905" spans="2:51" s="13" customFormat="1">
      <c r="B1905" s="189"/>
      <c r="D1905" s="177" t="s">
        <v>192</v>
      </c>
      <c r="E1905" s="190" t="s">
        <v>22</v>
      </c>
      <c r="F1905" s="191" t="s">
        <v>1538</v>
      </c>
      <c r="H1905" s="192">
        <v>17.399999999999999</v>
      </c>
      <c r="I1905" s="193"/>
      <c r="L1905" s="189"/>
      <c r="M1905" s="194"/>
      <c r="T1905" s="195"/>
      <c r="AT1905" s="190" t="s">
        <v>192</v>
      </c>
      <c r="AU1905" s="190" t="s">
        <v>90</v>
      </c>
      <c r="AV1905" s="13" t="s">
        <v>90</v>
      </c>
      <c r="AW1905" s="13" t="s">
        <v>42</v>
      </c>
      <c r="AX1905" s="13" t="s">
        <v>79</v>
      </c>
      <c r="AY1905" s="190" t="s">
        <v>142</v>
      </c>
    </row>
    <row r="1906" spans="2:51" s="13" customFormat="1">
      <c r="B1906" s="189"/>
      <c r="D1906" s="177" t="s">
        <v>192</v>
      </c>
      <c r="E1906" s="190" t="s">
        <v>22</v>
      </c>
      <c r="F1906" s="191" t="s">
        <v>1192</v>
      </c>
      <c r="H1906" s="192">
        <v>15.2</v>
      </c>
      <c r="I1906" s="193"/>
      <c r="L1906" s="189"/>
      <c r="M1906" s="194"/>
      <c r="T1906" s="195"/>
      <c r="AT1906" s="190" t="s">
        <v>192</v>
      </c>
      <c r="AU1906" s="190" t="s">
        <v>90</v>
      </c>
      <c r="AV1906" s="13" t="s">
        <v>90</v>
      </c>
      <c r="AW1906" s="13" t="s">
        <v>42</v>
      </c>
      <c r="AX1906" s="13" t="s">
        <v>79</v>
      </c>
      <c r="AY1906" s="190" t="s">
        <v>142</v>
      </c>
    </row>
    <row r="1907" spans="2:51" s="13" customFormat="1">
      <c r="B1907" s="189"/>
      <c r="D1907" s="177" t="s">
        <v>192</v>
      </c>
      <c r="E1907" s="190" t="s">
        <v>22</v>
      </c>
      <c r="F1907" s="191" t="s">
        <v>1539</v>
      </c>
      <c r="H1907" s="192">
        <v>17.399999999999999</v>
      </c>
      <c r="I1907" s="193"/>
      <c r="L1907" s="189"/>
      <c r="M1907" s="194"/>
      <c r="T1907" s="195"/>
      <c r="AT1907" s="190" t="s">
        <v>192</v>
      </c>
      <c r="AU1907" s="190" t="s">
        <v>90</v>
      </c>
      <c r="AV1907" s="13" t="s">
        <v>90</v>
      </c>
      <c r="AW1907" s="13" t="s">
        <v>42</v>
      </c>
      <c r="AX1907" s="13" t="s">
        <v>79</v>
      </c>
      <c r="AY1907" s="190" t="s">
        <v>142</v>
      </c>
    </row>
    <row r="1908" spans="2:51" s="13" customFormat="1">
      <c r="B1908" s="189"/>
      <c r="D1908" s="177" t="s">
        <v>192</v>
      </c>
      <c r="E1908" s="190" t="s">
        <v>22</v>
      </c>
      <c r="F1908" s="191" t="s">
        <v>1540</v>
      </c>
      <c r="H1908" s="192">
        <v>9.8000000000000007</v>
      </c>
      <c r="I1908" s="193"/>
      <c r="L1908" s="189"/>
      <c r="M1908" s="194"/>
      <c r="T1908" s="195"/>
      <c r="AT1908" s="190" t="s">
        <v>192</v>
      </c>
      <c r="AU1908" s="190" t="s">
        <v>90</v>
      </c>
      <c r="AV1908" s="13" t="s">
        <v>90</v>
      </c>
      <c r="AW1908" s="13" t="s">
        <v>42</v>
      </c>
      <c r="AX1908" s="13" t="s">
        <v>79</v>
      </c>
      <c r="AY1908" s="190" t="s">
        <v>142</v>
      </c>
    </row>
    <row r="1909" spans="2:51" s="14" customFormat="1">
      <c r="B1909" s="196"/>
      <c r="D1909" s="177" t="s">
        <v>192</v>
      </c>
      <c r="E1909" s="197" t="s">
        <v>22</v>
      </c>
      <c r="F1909" s="198" t="s">
        <v>198</v>
      </c>
      <c r="H1909" s="199">
        <v>73.900000000000006</v>
      </c>
      <c r="I1909" s="200"/>
      <c r="L1909" s="196"/>
      <c r="M1909" s="201"/>
      <c r="T1909" s="202"/>
      <c r="AT1909" s="197" t="s">
        <v>192</v>
      </c>
      <c r="AU1909" s="197" t="s">
        <v>90</v>
      </c>
      <c r="AV1909" s="14" t="s">
        <v>104</v>
      </c>
      <c r="AW1909" s="14" t="s">
        <v>42</v>
      </c>
      <c r="AX1909" s="14" t="s">
        <v>79</v>
      </c>
      <c r="AY1909" s="197" t="s">
        <v>142</v>
      </c>
    </row>
    <row r="1910" spans="2:51" s="12" customFormat="1">
      <c r="B1910" s="183"/>
      <c r="D1910" s="177" t="s">
        <v>192</v>
      </c>
      <c r="E1910" s="184" t="s">
        <v>22</v>
      </c>
      <c r="F1910" s="185" t="s">
        <v>200</v>
      </c>
      <c r="H1910" s="184" t="s">
        <v>22</v>
      </c>
      <c r="I1910" s="186"/>
      <c r="L1910" s="183"/>
      <c r="M1910" s="187"/>
      <c r="T1910" s="188"/>
      <c r="AT1910" s="184" t="s">
        <v>192</v>
      </c>
      <c r="AU1910" s="184" t="s">
        <v>90</v>
      </c>
      <c r="AV1910" s="12" t="s">
        <v>24</v>
      </c>
      <c r="AW1910" s="12" t="s">
        <v>42</v>
      </c>
      <c r="AX1910" s="12" t="s">
        <v>79</v>
      </c>
      <c r="AY1910" s="184" t="s">
        <v>142</v>
      </c>
    </row>
    <row r="1911" spans="2:51" s="13" customFormat="1">
      <c r="B1911" s="189"/>
      <c r="D1911" s="177" t="s">
        <v>192</v>
      </c>
      <c r="E1911" s="190" t="s">
        <v>22</v>
      </c>
      <c r="F1911" s="191" t="s">
        <v>1541</v>
      </c>
      <c r="H1911" s="192">
        <v>4.5</v>
      </c>
      <c r="I1911" s="193"/>
      <c r="L1911" s="189"/>
      <c r="M1911" s="194"/>
      <c r="T1911" s="195"/>
      <c r="AT1911" s="190" t="s">
        <v>192</v>
      </c>
      <c r="AU1911" s="190" t="s">
        <v>90</v>
      </c>
      <c r="AV1911" s="13" t="s">
        <v>90</v>
      </c>
      <c r="AW1911" s="13" t="s">
        <v>42</v>
      </c>
      <c r="AX1911" s="13" t="s">
        <v>79</v>
      </c>
      <c r="AY1911" s="190" t="s">
        <v>142</v>
      </c>
    </row>
    <row r="1912" spans="2:51" s="13" customFormat="1">
      <c r="B1912" s="189"/>
      <c r="D1912" s="177" t="s">
        <v>192</v>
      </c>
      <c r="E1912" s="190" t="s">
        <v>22</v>
      </c>
      <c r="F1912" s="191" t="s">
        <v>1218</v>
      </c>
      <c r="H1912" s="192">
        <v>9.6</v>
      </c>
      <c r="I1912" s="193"/>
      <c r="L1912" s="189"/>
      <c r="M1912" s="194"/>
      <c r="T1912" s="195"/>
      <c r="AT1912" s="190" t="s">
        <v>192</v>
      </c>
      <c r="AU1912" s="190" t="s">
        <v>90</v>
      </c>
      <c r="AV1912" s="13" t="s">
        <v>90</v>
      </c>
      <c r="AW1912" s="13" t="s">
        <v>42</v>
      </c>
      <c r="AX1912" s="13" t="s">
        <v>79</v>
      </c>
      <c r="AY1912" s="190" t="s">
        <v>142</v>
      </c>
    </row>
    <row r="1913" spans="2:51" s="13" customFormat="1">
      <c r="B1913" s="189"/>
      <c r="D1913" s="177" t="s">
        <v>192</v>
      </c>
      <c r="E1913" s="190" t="s">
        <v>22</v>
      </c>
      <c r="F1913" s="191" t="s">
        <v>1542</v>
      </c>
      <c r="H1913" s="192">
        <v>17.399999999999999</v>
      </c>
      <c r="I1913" s="193"/>
      <c r="L1913" s="189"/>
      <c r="M1913" s="194"/>
      <c r="T1913" s="195"/>
      <c r="AT1913" s="190" t="s">
        <v>192</v>
      </c>
      <c r="AU1913" s="190" t="s">
        <v>90</v>
      </c>
      <c r="AV1913" s="13" t="s">
        <v>90</v>
      </c>
      <c r="AW1913" s="13" t="s">
        <v>42</v>
      </c>
      <c r="AX1913" s="13" t="s">
        <v>79</v>
      </c>
      <c r="AY1913" s="190" t="s">
        <v>142</v>
      </c>
    </row>
    <row r="1914" spans="2:51" s="13" customFormat="1">
      <c r="B1914" s="189"/>
      <c r="D1914" s="177" t="s">
        <v>192</v>
      </c>
      <c r="E1914" s="190" t="s">
        <v>22</v>
      </c>
      <c r="F1914" s="191" t="s">
        <v>1221</v>
      </c>
      <c r="H1914" s="192">
        <v>15.2</v>
      </c>
      <c r="I1914" s="193"/>
      <c r="L1914" s="189"/>
      <c r="M1914" s="194"/>
      <c r="T1914" s="195"/>
      <c r="AT1914" s="190" t="s">
        <v>192</v>
      </c>
      <c r="AU1914" s="190" t="s">
        <v>90</v>
      </c>
      <c r="AV1914" s="13" t="s">
        <v>90</v>
      </c>
      <c r="AW1914" s="13" t="s">
        <v>42</v>
      </c>
      <c r="AX1914" s="13" t="s">
        <v>79</v>
      </c>
      <c r="AY1914" s="190" t="s">
        <v>142</v>
      </c>
    </row>
    <row r="1915" spans="2:51" s="13" customFormat="1">
      <c r="B1915" s="189"/>
      <c r="D1915" s="177" t="s">
        <v>192</v>
      </c>
      <c r="E1915" s="190" t="s">
        <v>22</v>
      </c>
      <c r="F1915" s="191" t="s">
        <v>1543</v>
      </c>
      <c r="H1915" s="192">
        <v>17.399999999999999</v>
      </c>
      <c r="I1915" s="193"/>
      <c r="L1915" s="189"/>
      <c r="M1915" s="194"/>
      <c r="T1915" s="195"/>
      <c r="AT1915" s="190" t="s">
        <v>192</v>
      </c>
      <c r="AU1915" s="190" t="s">
        <v>90</v>
      </c>
      <c r="AV1915" s="13" t="s">
        <v>90</v>
      </c>
      <c r="AW1915" s="13" t="s">
        <v>42</v>
      </c>
      <c r="AX1915" s="13" t="s">
        <v>79</v>
      </c>
      <c r="AY1915" s="190" t="s">
        <v>142</v>
      </c>
    </row>
    <row r="1916" spans="2:51" s="13" customFormat="1">
      <c r="B1916" s="189"/>
      <c r="D1916" s="177" t="s">
        <v>192</v>
      </c>
      <c r="E1916" s="190" t="s">
        <v>22</v>
      </c>
      <c r="F1916" s="191" t="s">
        <v>1544</v>
      </c>
      <c r="H1916" s="192">
        <v>9.8000000000000007</v>
      </c>
      <c r="I1916" s="193"/>
      <c r="L1916" s="189"/>
      <c r="M1916" s="194"/>
      <c r="T1916" s="195"/>
      <c r="AT1916" s="190" t="s">
        <v>192</v>
      </c>
      <c r="AU1916" s="190" t="s">
        <v>90</v>
      </c>
      <c r="AV1916" s="13" t="s">
        <v>90</v>
      </c>
      <c r="AW1916" s="13" t="s">
        <v>42</v>
      </c>
      <c r="AX1916" s="13" t="s">
        <v>79</v>
      </c>
      <c r="AY1916" s="190" t="s">
        <v>142</v>
      </c>
    </row>
    <row r="1917" spans="2:51" s="14" customFormat="1">
      <c r="B1917" s="196"/>
      <c r="D1917" s="177" t="s">
        <v>192</v>
      </c>
      <c r="E1917" s="197" t="s">
        <v>22</v>
      </c>
      <c r="F1917" s="198" t="s">
        <v>198</v>
      </c>
      <c r="H1917" s="199">
        <v>73.900000000000006</v>
      </c>
      <c r="I1917" s="200"/>
      <c r="L1917" s="196"/>
      <c r="M1917" s="201"/>
      <c r="T1917" s="202"/>
      <c r="AT1917" s="197" t="s">
        <v>192</v>
      </c>
      <c r="AU1917" s="197" t="s">
        <v>90</v>
      </c>
      <c r="AV1917" s="14" t="s">
        <v>104</v>
      </c>
      <c r="AW1917" s="14" t="s">
        <v>42</v>
      </c>
      <c r="AX1917" s="14" t="s">
        <v>79</v>
      </c>
      <c r="AY1917" s="197" t="s">
        <v>142</v>
      </c>
    </row>
    <row r="1918" spans="2:51" s="12" customFormat="1">
      <c r="B1918" s="183"/>
      <c r="D1918" s="177" t="s">
        <v>192</v>
      </c>
      <c r="E1918" s="184" t="s">
        <v>22</v>
      </c>
      <c r="F1918" s="185" t="s">
        <v>201</v>
      </c>
      <c r="H1918" s="184" t="s">
        <v>22</v>
      </c>
      <c r="I1918" s="186"/>
      <c r="L1918" s="183"/>
      <c r="M1918" s="187"/>
      <c r="T1918" s="188"/>
      <c r="AT1918" s="184" t="s">
        <v>192</v>
      </c>
      <c r="AU1918" s="184" t="s">
        <v>90</v>
      </c>
      <c r="AV1918" s="12" t="s">
        <v>24</v>
      </c>
      <c r="AW1918" s="12" t="s">
        <v>42</v>
      </c>
      <c r="AX1918" s="12" t="s">
        <v>79</v>
      </c>
      <c r="AY1918" s="184" t="s">
        <v>142</v>
      </c>
    </row>
    <row r="1919" spans="2:51" s="13" customFormat="1">
      <c r="B1919" s="189"/>
      <c r="D1919" s="177" t="s">
        <v>192</v>
      </c>
      <c r="E1919" s="190" t="s">
        <v>22</v>
      </c>
      <c r="F1919" s="191" t="s">
        <v>1545</v>
      </c>
      <c r="H1919" s="192">
        <v>4.5</v>
      </c>
      <c r="I1919" s="193"/>
      <c r="L1919" s="189"/>
      <c r="M1919" s="194"/>
      <c r="T1919" s="195"/>
      <c r="AT1919" s="190" t="s">
        <v>192</v>
      </c>
      <c r="AU1919" s="190" t="s">
        <v>90</v>
      </c>
      <c r="AV1919" s="13" t="s">
        <v>90</v>
      </c>
      <c r="AW1919" s="13" t="s">
        <v>42</v>
      </c>
      <c r="AX1919" s="13" t="s">
        <v>79</v>
      </c>
      <c r="AY1919" s="190" t="s">
        <v>142</v>
      </c>
    </row>
    <row r="1920" spans="2:51" s="13" customFormat="1">
      <c r="B1920" s="189"/>
      <c r="D1920" s="177" t="s">
        <v>192</v>
      </c>
      <c r="E1920" s="190" t="s">
        <v>22</v>
      </c>
      <c r="F1920" s="191" t="s">
        <v>1546</v>
      </c>
      <c r="H1920" s="192">
        <v>16.7</v>
      </c>
      <c r="I1920" s="193"/>
      <c r="L1920" s="189"/>
      <c r="M1920" s="194"/>
      <c r="T1920" s="195"/>
      <c r="AT1920" s="190" t="s">
        <v>192</v>
      </c>
      <c r="AU1920" s="190" t="s">
        <v>90</v>
      </c>
      <c r="AV1920" s="13" t="s">
        <v>90</v>
      </c>
      <c r="AW1920" s="13" t="s">
        <v>42</v>
      </c>
      <c r="AX1920" s="13" t="s">
        <v>79</v>
      </c>
      <c r="AY1920" s="190" t="s">
        <v>142</v>
      </c>
    </row>
    <row r="1921" spans="2:65" s="13" customFormat="1">
      <c r="B1921" s="189"/>
      <c r="D1921" s="177" t="s">
        <v>192</v>
      </c>
      <c r="E1921" s="190" t="s">
        <v>22</v>
      </c>
      <c r="F1921" s="191" t="s">
        <v>1228</v>
      </c>
      <c r="H1921" s="192">
        <v>15.6</v>
      </c>
      <c r="I1921" s="193"/>
      <c r="L1921" s="189"/>
      <c r="M1921" s="194"/>
      <c r="T1921" s="195"/>
      <c r="AT1921" s="190" t="s">
        <v>192</v>
      </c>
      <c r="AU1921" s="190" t="s">
        <v>90</v>
      </c>
      <c r="AV1921" s="13" t="s">
        <v>90</v>
      </c>
      <c r="AW1921" s="13" t="s">
        <v>42</v>
      </c>
      <c r="AX1921" s="13" t="s">
        <v>79</v>
      </c>
      <c r="AY1921" s="190" t="s">
        <v>142</v>
      </c>
    </row>
    <row r="1922" spans="2:65" s="13" customFormat="1">
      <c r="B1922" s="189"/>
      <c r="D1922" s="177" t="s">
        <v>192</v>
      </c>
      <c r="E1922" s="190" t="s">
        <v>22</v>
      </c>
      <c r="F1922" s="191" t="s">
        <v>1547</v>
      </c>
      <c r="H1922" s="192">
        <v>16.7</v>
      </c>
      <c r="I1922" s="193"/>
      <c r="L1922" s="189"/>
      <c r="M1922" s="194"/>
      <c r="T1922" s="195"/>
      <c r="AT1922" s="190" t="s">
        <v>192</v>
      </c>
      <c r="AU1922" s="190" t="s">
        <v>90</v>
      </c>
      <c r="AV1922" s="13" t="s">
        <v>90</v>
      </c>
      <c r="AW1922" s="13" t="s">
        <v>42</v>
      </c>
      <c r="AX1922" s="13" t="s">
        <v>79</v>
      </c>
      <c r="AY1922" s="190" t="s">
        <v>142</v>
      </c>
    </row>
    <row r="1923" spans="2:65" s="13" customFormat="1">
      <c r="B1923" s="189"/>
      <c r="D1923" s="177" t="s">
        <v>192</v>
      </c>
      <c r="E1923" s="190" t="s">
        <v>22</v>
      </c>
      <c r="F1923" s="191" t="s">
        <v>1230</v>
      </c>
      <c r="H1923" s="192">
        <v>15.3</v>
      </c>
      <c r="I1923" s="193"/>
      <c r="L1923" s="189"/>
      <c r="M1923" s="194"/>
      <c r="T1923" s="195"/>
      <c r="AT1923" s="190" t="s">
        <v>192</v>
      </c>
      <c r="AU1923" s="190" t="s">
        <v>90</v>
      </c>
      <c r="AV1923" s="13" t="s">
        <v>90</v>
      </c>
      <c r="AW1923" s="13" t="s">
        <v>42</v>
      </c>
      <c r="AX1923" s="13" t="s">
        <v>79</v>
      </c>
      <c r="AY1923" s="190" t="s">
        <v>142</v>
      </c>
    </row>
    <row r="1924" spans="2:65" s="14" customFormat="1">
      <c r="B1924" s="196"/>
      <c r="D1924" s="177" t="s">
        <v>192</v>
      </c>
      <c r="E1924" s="197" t="s">
        <v>22</v>
      </c>
      <c r="F1924" s="198" t="s">
        <v>198</v>
      </c>
      <c r="H1924" s="199">
        <v>68.8</v>
      </c>
      <c r="I1924" s="200"/>
      <c r="L1924" s="196"/>
      <c r="M1924" s="201"/>
      <c r="T1924" s="202"/>
      <c r="AT1924" s="197" t="s">
        <v>192</v>
      </c>
      <c r="AU1924" s="197" t="s">
        <v>90</v>
      </c>
      <c r="AV1924" s="14" t="s">
        <v>104</v>
      </c>
      <c r="AW1924" s="14" t="s">
        <v>42</v>
      </c>
      <c r="AX1924" s="14" t="s">
        <v>79</v>
      </c>
      <c r="AY1924" s="197" t="s">
        <v>142</v>
      </c>
    </row>
    <row r="1925" spans="2:65" s="15" customFormat="1">
      <c r="B1925" s="203"/>
      <c r="D1925" s="177" t="s">
        <v>192</v>
      </c>
      <c r="E1925" s="204" t="s">
        <v>22</v>
      </c>
      <c r="F1925" s="205" t="s">
        <v>202</v>
      </c>
      <c r="H1925" s="206">
        <v>275.3</v>
      </c>
      <c r="I1925" s="207"/>
      <c r="L1925" s="203"/>
      <c r="M1925" s="208"/>
      <c r="T1925" s="209"/>
      <c r="AT1925" s="204" t="s">
        <v>192</v>
      </c>
      <c r="AU1925" s="204" t="s">
        <v>90</v>
      </c>
      <c r="AV1925" s="15" t="s">
        <v>188</v>
      </c>
      <c r="AW1925" s="15" t="s">
        <v>42</v>
      </c>
      <c r="AX1925" s="15" t="s">
        <v>24</v>
      </c>
      <c r="AY1925" s="204" t="s">
        <v>142</v>
      </c>
    </row>
    <row r="1926" spans="2:65" s="1" customFormat="1" ht="25.5" customHeight="1">
      <c r="B1926" s="40"/>
      <c r="C1926" s="210" t="s">
        <v>1548</v>
      </c>
      <c r="D1926" s="210" t="s">
        <v>323</v>
      </c>
      <c r="E1926" s="211" t="s">
        <v>1549</v>
      </c>
      <c r="F1926" s="212" t="s">
        <v>1550</v>
      </c>
      <c r="G1926" s="213" t="s">
        <v>478</v>
      </c>
      <c r="H1926" s="214">
        <v>280.80599999999998</v>
      </c>
      <c r="I1926" s="215">
        <v>30</v>
      </c>
      <c r="J1926" s="216">
        <f>ROUND(I1926*H1926,2)</f>
        <v>8424.18</v>
      </c>
      <c r="K1926" s="212" t="s">
        <v>149</v>
      </c>
      <c r="L1926" s="217"/>
      <c r="M1926" s="218" t="s">
        <v>22</v>
      </c>
      <c r="N1926" s="219" t="s">
        <v>51</v>
      </c>
      <c r="P1926" s="174">
        <f>O1926*H1926</f>
        <v>0</v>
      </c>
      <c r="Q1926" s="174">
        <v>2.2000000000000001E-4</v>
      </c>
      <c r="R1926" s="174">
        <f>Q1926*H1926</f>
        <v>6.1777319999999997E-2</v>
      </c>
      <c r="S1926" s="174">
        <v>0</v>
      </c>
      <c r="T1926" s="175">
        <f>S1926*H1926</f>
        <v>0</v>
      </c>
      <c r="AR1926" s="24" t="s">
        <v>561</v>
      </c>
      <c r="AT1926" s="24" t="s">
        <v>323</v>
      </c>
      <c r="AU1926" s="24" t="s">
        <v>90</v>
      </c>
      <c r="AY1926" s="24" t="s">
        <v>142</v>
      </c>
      <c r="BE1926" s="176">
        <f>IF(N1926="základní",J1926,0)</f>
        <v>0</v>
      </c>
      <c r="BF1926" s="176">
        <f>IF(N1926="snížená",J1926,0)</f>
        <v>8424.18</v>
      </c>
      <c r="BG1926" s="176">
        <f>IF(N1926="zákl. přenesená",J1926,0)</f>
        <v>0</v>
      </c>
      <c r="BH1926" s="176">
        <f>IF(N1926="sníž. přenesená",J1926,0)</f>
        <v>0</v>
      </c>
      <c r="BI1926" s="176">
        <f>IF(N1926="nulová",J1926,0)</f>
        <v>0</v>
      </c>
      <c r="BJ1926" s="24" t="s">
        <v>90</v>
      </c>
      <c r="BK1926" s="176">
        <f>ROUND(I1926*H1926,2)</f>
        <v>8424.18</v>
      </c>
      <c r="BL1926" s="24" t="s">
        <v>333</v>
      </c>
      <c r="BM1926" s="24" t="s">
        <v>1551</v>
      </c>
    </row>
    <row r="1927" spans="2:65" s="13" customFormat="1">
      <c r="B1927" s="189"/>
      <c r="D1927" s="177" t="s">
        <v>192</v>
      </c>
      <c r="F1927" s="191" t="s">
        <v>1552</v>
      </c>
      <c r="H1927" s="192">
        <v>280.80599999999998</v>
      </c>
      <c r="I1927" s="193"/>
      <c r="L1927" s="189"/>
      <c r="M1927" s="194"/>
      <c r="T1927" s="195"/>
      <c r="AT1927" s="190" t="s">
        <v>192</v>
      </c>
      <c r="AU1927" s="190" t="s">
        <v>90</v>
      </c>
      <c r="AV1927" s="13" t="s">
        <v>90</v>
      </c>
      <c r="AW1927" s="13" t="s">
        <v>6</v>
      </c>
      <c r="AX1927" s="13" t="s">
        <v>24</v>
      </c>
      <c r="AY1927" s="190" t="s">
        <v>142</v>
      </c>
    </row>
    <row r="1928" spans="2:65" s="1" customFormat="1" ht="16.5" customHeight="1">
      <c r="B1928" s="40"/>
      <c r="C1928" s="165" t="s">
        <v>1553</v>
      </c>
      <c r="D1928" s="165" t="s">
        <v>145</v>
      </c>
      <c r="E1928" s="166" t="s">
        <v>1554</v>
      </c>
      <c r="F1928" s="167" t="s">
        <v>1555</v>
      </c>
      <c r="G1928" s="168" t="s">
        <v>229</v>
      </c>
      <c r="H1928" s="169">
        <v>277.51</v>
      </c>
      <c r="I1928" s="170">
        <v>28</v>
      </c>
      <c r="J1928" s="171">
        <f>ROUND(I1928*H1928,2)</f>
        <v>7770.28</v>
      </c>
      <c r="K1928" s="167" t="s">
        <v>149</v>
      </c>
      <c r="L1928" s="40"/>
      <c r="M1928" s="172" t="s">
        <v>22</v>
      </c>
      <c r="N1928" s="173" t="s">
        <v>51</v>
      </c>
      <c r="P1928" s="174">
        <f>O1928*H1928</f>
        <v>0</v>
      </c>
      <c r="Q1928" s="174">
        <v>0</v>
      </c>
      <c r="R1928" s="174">
        <f>Q1928*H1928</f>
        <v>0</v>
      </c>
      <c r="S1928" s="174">
        <v>2.5000000000000001E-3</v>
      </c>
      <c r="T1928" s="175">
        <f>S1928*H1928</f>
        <v>0.69377500000000003</v>
      </c>
      <c r="AR1928" s="24" t="s">
        <v>333</v>
      </c>
      <c r="AT1928" s="24" t="s">
        <v>145</v>
      </c>
      <c r="AU1928" s="24" t="s">
        <v>90</v>
      </c>
      <c r="AY1928" s="24" t="s">
        <v>142</v>
      </c>
      <c r="BE1928" s="176">
        <f>IF(N1928="základní",J1928,0)</f>
        <v>0</v>
      </c>
      <c r="BF1928" s="176">
        <f>IF(N1928="snížená",J1928,0)</f>
        <v>7770.28</v>
      </c>
      <c r="BG1928" s="176">
        <f>IF(N1928="zákl. přenesená",J1928,0)</f>
        <v>0</v>
      </c>
      <c r="BH1928" s="176">
        <f>IF(N1928="sníž. přenesená",J1928,0)</f>
        <v>0</v>
      </c>
      <c r="BI1928" s="176">
        <f>IF(N1928="nulová",J1928,0)</f>
        <v>0</v>
      </c>
      <c r="BJ1928" s="24" t="s">
        <v>90</v>
      </c>
      <c r="BK1928" s="176">
        <f>ROUND(I1928*H1928,2)</f>
        <v>7770.28</v>
      </c>
      <c r="BL1928" s="24" t="s">
        <v>333</v>
      </c>
      <c r="BM1928" s="24" t="s">
        <v>1556</v>
      </c>
    </row>
    <row r="1929" spans="2:65" s="12" customFormat="1">
      <c r="B1929" s="183"/>
      <c r="D1929" s="177" t="s">
        <v>192</v>
      </c>
      <c r="E1929" s="184" t="s">
        <v>22</v>
      </c>
      <c r="F1929" s="185" t="s">
        <v>193</v>
      </c>
      <c r="H1929" s="184" t="s">
        <v>22</v>
      </c>
      <c r="I1929" s="186"/>
      <c r="L1929" s="183"/>
      <c r="M1929" s="187"/>
      <c r="T1929" s="188"/>
      <c r="AT1929" s="184" t="s">
        <v>192</v>
      </c>
      <c r="AU1929" s="184" t="s">
        <v>90</v>
      </c>
      <c r="AV1929" s="12" t="s">
        <v>24</v>
      </c>
      <c r="AW1929" s="12" t="s">
        <v>42</v>
      </c>
      <c r="AX1929" s="12" t="s">
        <v>79</v>
      </c>
      <c r="AY1929" s="184" t="s">
        <v>142</v>
      </c>
    </row>
    <row r="1930" spans="2:65" s="12" customFormat="1">
      <c r="B1930" s="183"/>
      <c r="D1930" s="177" t="s">
        <v>192</v>
      </c>
      <c r="E1930" s="184" t="s">
        <v>22</v>
      </c>
      <c r="F1930" s="185" t="s">
        <v>194</v>
      </c>
      <c r="H1930" s="184" t="s">
        <v>22</v>
      </c>
      <c r="I1930" s="186"/>
      <c r="L1930" s="183"/>
      <c r="M1930" s="187"/>
      <c r="T1930" s="188"/>
      <c r="AT1930" s="184" t="s">
        <v>192</v>
      </c>
      <c r="AU1930" s="184" t="s">
        <v>90</v>
      </c>
      <c r="AV1930" s="12" t="s">
        <v>24</v>
      </c>
      <c r="AW1930" s="12" t="s">
        <v>42</v>
      </c>
      <c r="AX1930" s="12" t="s">
        <v>79</v>
      </c>
      <c r="AY1930" s="184" t="s">
        <v>142</v>
      </c>
    </row>
    <row r="1931" spans="2:65" s="13" customFormat="1">
      <c r="B1931" s="189"/>
      <c r="D1931" s="177" t="s">
        <v>192</v>
      </c>
      <c r="E1931" s="190" t="s">
        <v>22</v>
      </c>
      <c r="F1931" s="191" t="s">
        <v>1139</v>
      </c>
      <c r="H1931" s="192">
        <v>2.31</v>
      </c>
      <c r="I1931" s="193"/>
      <c r="L1931" s="189"/>
      <c r="M1931" s="194"/>
      <c r="T1931" s="195"/>
      <c r="AT1931" s="190" t="s">
        <v>192</v>
      </c>
      <c r="AU1931" s="190" t="s">
        <v>90</v>
      </c>
      <c r="AV1931" s="13" t="s">
        <v>90</v>
      </c>
      <c r="AW1931" s="13" t="s">
        <v>42</v>
      </c>
      <c r="AX1931" s="13" t="s">
        <v>79</v>
      </c>
      <c r="AY1931" s="190" t="s">
        <v>142</v>
      </c>
    </row>
    <row r="1932" spans="2:65" s="13" customFormat="1">
      <c r="B1932" s="189"/>
      <c r="D1932" s="177" t="s">
        <v>192</v>
      </c>
      <c r="E1932" s="190" t="s">
        <v>22</v>
      </c>
      <c r="F1932" s="191" t="s">
        <v>1140</v>
      </c>
      <c r="H1932" s="192">
        <v>10.119999999999999</v>
      </c>
      <c r="I1932" s="193"/>
      <c r="L1932" s="189"/>
      <c r="M1932" s="194"/>
      <c r="T1932" s="195"/>
      <c r="AT1932" s="190" t="s">
        <v>192</v>
      </c>
      <c r="AU1932" s="190" t="s">
        <v>90</v>
      </c>
      <c r="AV1932" s="13" t="s">
        <v>90</v>
      </c>
      <c r="AW1932" s="13" t="s">
        <v>42</v>
      </c>
      <c r="AX1932" s="13" t="s">
        <v>79</v>
      </c>
      <c r="AY1932" s="190" t="s">
        <v>142</v>
      </c>
    </row>
    <row r="1933" spans="2:65" s="13" customFormat="1">
      <c r="B1933" s="189"/>
      <c r="D1933" s="177" t="s">
        <v>192</v>
      </c>
      <c r="E1933" s="190" t="s">
        <v>22</v>
      </c>
      <c r="F1933" s="191" t="s">
        <v>1141</v>
      </c>
      <c r="H1933" s="192">
        <v>18.25</v>
      </c>
      <c r="I1933" s="193"/>
      <c r="L1933" s="189"/>
      <c r="M1933" s="194"/>
      <c r="T1933" s="195"/>
      <c r="AT1933" s="190" t="s">
        <v>192</v>
      </c>
      <c r="AU1933" s="190" t="s">
        <v>90</v>
      </c>
      <c r="AV1933" s="13" t="s">
        <v>90</v>
      </c>
      <c r="AW1933" s="13" t="s">
        <v>42</v>
      </c>
      <c r="AX1933" s="13" t="s">
        <v>79</v>
      </c>
      <c r="AY1933" s="190" t="s">
        <v>142</v>
      </c>
    </row>
    <row r="1934" spans="2:65" s="13" customFormat="1">
      <c r="B1934" s="189"/>
      <c r="D1934" s="177" t="s">
        <v>192</v>
      </c>
      <c r="E1934" s="190" t="s">
        <v>22</v>
      </c>
      <c r="F1934" s="191" t="s">
        <v>1142</v>
      </c>
      <c r="H1934" s="192">
        <v>18.100000000000001</v>
      </c>
      <c r="I1934" s="193"/>
      <c r="L1934" s="189"/>
      <c r="M1934" s="194"/>
      <c r="T1934" s="195"/>
      <c r="AT1934" s="190" t="s">
        <v>192</v>
      </c>
      <c r="AU1934" s="190" t="s">
        <v>90</v>
      </c>
      <c r="AV1934" s="13" t="s">
        <v>90</v>
      </c>
      <c r="AW1934" s="13" t="s">
        <v>42</v>
      </c>
      <c r="AX1934" s="13" t="s">
        <v>79</v>
      </c>
      <c r="AY1934" s="190" t="s">
        <v>142</v>
      </c>
    </row>
    <row r="1935" spans="2:65" s="13" customFormat="1">
      <c r="B1935" s="189"/>
      <c r="D1935" s="177" t="s">
        <v>192</v>
      </c>
      <c r="E1935" s="190" t="s">
        <v>22</v>
      </c>
      <c r="F1935" s="191" t="s">
        <v>1143</v>
      </c>
      <c r="H1935" s="192">
        <v>10.18</v>
      </c>
      <c r="I1935" s="193"/>
      <c r="L1935" s="189"/>
      <c r="M1935" s="194"/>
      <c r="T1935" s="195"/>
      <c r="AT1935" s="190" t="s">
        <v>192</v>
      </c>
      <c r="AU1935" s="190" t="s">
        <v>90</v>
      </c>
      <c r="AV1935" s="13" t="s">
        <v>90</v>
      </c>
      <c r="AW1935" s="13" t="s">
        <v>42</v>
      </c>
      <c r="AX1935" s="13" t="s">
        <v>79</v>
      </c>
      <c r="AY1935" s="190" t="s">
        <v>142</v>
      </c>
    </row>
    <row r="1936" spans="2:65" s="13" customFormat="1">
      <c r="B1936" s="189"/>
      <c r="D1936" s="177" t="s">
        <v>192</v>
      </c>
      <c r="E1936" s="190" t="s">
        <v>22</v>
      </c>
      <c r="F1936" s="191" t="s">
        <v>1144</v>
      </c>
      <c r="H1936" s="192">
        <v>0.91</v>
      </c>
      <c r="I1936" s="193"/>
      <c r="L1936" s="189"/>
      <c r="M1936" s="194"/>
      <c r="T1936" s="195"/>
      <c r="AT1936" s="190" t="s">
        <v>192</v>
      </c>
      <c r="AU1936" s="190" t="s">
        <v>90</v>
      </c>
      <c r="AV1936" s="13" t="s">
        <v>90</v>
      </c>
      <c r="AW1936" s="13" t="s">
        <v>42</v>
      </c>
      <c r="AX1936" s="13" t="s">
        <v>79</v>
      </c>
      <c r="AY1936" s="190" t="s">
        <v>142</v>
      </c>
    </row>
    <row r="1937" spans="2:51" s="13" customFormat="1">
      <c r="B1937" s="189"/>
      <c r="D1937" s="177" t="s">
        <v>192</v>
      </c>
      <c r="E1937" s="190" t="s">
        <v>22</v>
      </c>
      <c r="F1937" s="191" t="s">
        <v>1145</v>
      </c>
      <c r="H1937" s="192">
        <v>1.72</v>
      </c>
      <c r="I1937" s="193"/>
      <c r="L1937" s="189"/>
      <c r="M1937" s="194"/>
      <c r="T1937" s="195"/>
      <c r="AT1937" s="190" t="s">
        <v>192</v>
      </c>
      <c r="AU1937" s="190" t="s">
        <v>90</v>
      </c>
      <c r="AV1937" s="13" t="s">
        <v>90</v>
      </c>
      <c r="AW1937" s="13" t="s">
        <v>42</v>
      </c>
      <c r="AX1937" s="13" t="s">
        <v>79</v>
      </c>
      <c r="AY1937" s="190" t="s">
        <v>142</v>
      </c>
    </row>
    <row r="1938" spans="2:51" s="14" customFormat="1">
      <c r="B1938" s="196"/>
      <c r="D1938" s="177" t="s">
        <v>192</v>
      </c>
      <c r="E1938" s="197" t="s">
        <v>22</v>
      </c>
      <c r="F1938" s="198" t="s">
        <v>198</v>
      </c>
      <c r="H1938" s="199">
        <v>61.59</v>
      </c>
      <c r="I1938" s="200"/>
      <c r="L1938" s="196"/>
      <c r="M1938" s="201"/>
      <c r="T1938" s="202"/>
      <c r="AT1938" s="197" t="s">
        <v>192</v>
      </c>
      <c r="AU1938" s="197" t="s">
        <v>90</v>
      </c>
      <c r="AV1938" s="14" t="s">
        <v>104</v>
      </c>
      <c r="AW1938" s="14" t="s">
        <v>42</v>
      </c>
      <c r="AX1938" s="14" t="s">
        <v>79</v>
      </c>
      <c r="AY1938" s="197" t="s">
        <v>142</v>
      </c>
    </row>
    <row r="1939" spans="2:51" s="12" customFormat="1">
      <c r="B1939" s="183"/>
      <c r="D1939" s="177" t="s">
        <v>192</v>
      </c>
      <c r="E1939" s="184" t="s">
        <v>22</v>
      </c>
      <c r="F1939" s="185" t="s">
        <v>199</v>
      </c>
      <c r="H1939" s="184" t="s">
        <v>22</v>
      </c>
      <c r="I1939" s="186"/>
      <c r="L1939" s="183"/>
      <c r="M1939" s="187"/>
      <c r="T1939" s="188"/>
      <c r="AT1939" s="184" t="s">
        <v>192</v>
      </c>
      <c r="AU1939" s="184" t="s">
        <v>90</v>
      </c>
      <c r="AV1939" s="12" t="s">
        <v>24</v>
      </c>
      <c r="AW1939" s="12" t="s">
        <v>42</v>
      </c>
      <c r="AX1939" s="12" t="s">
        <v>79</v>
      </c>
      <c r="AY1939" s="184" t="s">
        <v>142</v>
      </c>
    </row>
    <row r="1940" spans="2:51" s="13" customFormat="1">
      <c r="B1940" s="189"/>
      <c r="D1940" s="177" t="s">
        <v>192</v>
      </c>
      <c r="E1940" s="190" t="s">
        <v>22</v>
      </c>
      <c r="F1940" s="191" t="s">
        <v>1147</v>
      </c>
      <c r="H1940" s="192">
        <v>2.4900000000000002</v>
      </c>
      <c r="I1940" s="193"/>
      <c r="L1940" s="189"/>
      <c r="M1940" s="194"/>
      <c r="T1940" s="195"/>
      <c r="AT1940" s="190" t="s">
        <v>192</v>
      </c>
      <c r="AU1940" s="190" t="s">
        <v>90</v>
      </c>
      <c r="AV1940" s="13" t="s">
        <v>90</v>
      </c>
      <c r="AW1940" s="13" t="s">
        <v>42</v>
      </c>
      <c r="AX1940" s="13" t="s">
        <v>79</v>
      </c>
      <c r="AY1940" s="190" t="s">
        <v>142</v>
      </c>
    </row>
    <row r="1941" spans="2:51" s="13" customFormat="1">
      <c r="B1941" s="189"/>
      <c r="D1941" s="177" t="s">
        <v>192</v>
      </c>
      <c r="E1941" s="190" t="s">
        <v>22</v>
      </c>
      <c r="F1941" s="191" t="s">
        <v>1148</v>
      </c>
      <c r="H1941" s="192">
        <v>9.0299999999999994</v>
      </c>
      <c r="I1941" s="193"/>
      <c r="L1941" s="189"/>
      <c r="M1941" s="194"/>
      <c r="T1941" s="195"/>
      <c r="AT1941" s="190" t="s">
        <v>192</v>
      </c>
      <c r="AU1941" s="190" t="s">
        <v>90</v>
      </c>
      <c r="AV1941" s="13" t="s">
        <v>90</v>
      </c>
      <c r="AW1941" s="13" t="s">
        <v>42</v>
      </c>
      <c r="AX1941" s="13" t="s">
        <v>79</v>
      </c>
      <c r="AY1941" s="190" t="s">
        <v>142</v>
      </c>
    </row>
    <row r="1942" spans="2:51" s="13" customFormat="1">
      <c r="B1942" s="189"/>
      <c r="D1942" s="177" t="s">
        <v>192</v>
      </c>
      <c r="E1942" s="190" t="s">
        <v>22</v>
      </c>
      <c r="F1942" s="191" t="s">
        <v>1149</v>
      </c>
      <c r="H1942" s="192">
        <v>15.98</v>
      </c>
      <c r="I1942" s="193"/>
      <c r="L1942" s="189"/>
      <c r="M1942" s="194"/>
      <c r="T1942" s="195"/>
      <c r="AT1942" s="190" t="s">
        <v>192</v>
      </c>
      <c r="AU1942" s="190" t="s">
        <v>90</v>
      </c>
      <c r="AV1942" s="13" t="s">
        <v>90</v>
      </c>
      <c r="AW1942" s="13" t="s">
        <v>42</v>
      </c>
      <c r="AX1942" s="13" t="s">
        <v>79</v>
      </c>
      <c r="AY1942" s="190" t="s">
        <v>142</v>
      </c>
    </row>
    <row r="1943" spans="2:51" s="13" customFormat="1">
      <c r="B1943" s="189"/>
      <c r="D1943" s="177" t="s">
        <v>192</v>
      </c>
      <c r="E1943" s="190" t="s">
        <v>22</v>
      </c>
      <c r="F1943" s="191" t="s">
        <v>1150</v>
      </c>
      <c r="H1943" s="192">
        <v>13.39</v>
      </c>
      <c r="I1943" s="193"/>
      <c r="L1943" s="189"/>
      <c r="M1943" s="194"/>
      <c r="T1943" s="195"/>
      <c r="AT1943" s="190" t="s">
        <v>192</v>
      </c>
      <c r="AU1943" s="190" t="s">
        <v>90</v>
      </c>
      <c r="AV1943" s="13" t="s">
        <v>90</v>
      </c>
      <c r="AW1943" s="13" t="s">
        <v>42</v>
      </c>
      <c r="AX1943" s="13" t="s">
        <v>79</v>
      </c>
      <c r="AY1943" s="190" t="s">
        <v>142</v>
      </c>
    </row>
    <row r="1944" spans="2:51" s="13" customFormat="1">
      <c r="B1944" s="189"/>
      <c r="D1944" s="177" t="s">
        <v>192</v>
      </c>
      <c r="E1944" s="190" t="s">
        <v>22</v>
      </c>
      <c r="F1944" s="191" t="s">
        <v>1151</v>
      </c>
      <c r="H1944" s="192">
        <v>15.95</v>
      </c>
      <c r="I1944" s="193"/>
      <c r="L1944" s="189"/>
      <c r="M1944" s="194"/>
      <c r="T1944" s="195"/>
      <c r="AT1944" s="190" t="s">
        <v>192</v>
      </c>
      <c r="AU1944" s="190" t="s">
        <v>90</v>
      </c>
      <c r="AV1944" s="13" t="s">
        <v>90</v>
      </c>
      <c r="AW1944" s="13" t="s">
        <v>42</v>
      </c>
      <c r="AX1944" s="13" t="s">
        <v>79</v>
      </c>
      <c r="AY1944" s="190" t="s">
        <v>142</v>
      </c>
    </row>
    <row r="1945" spans="2:51" s="13" customFormat="1">
      <c r="B1945" s="189"/>
      <c r="D1945" s="177" t="s">
        <v>192</v>
      </c>
      <c r="E1945" s="190" t="s">
        <v>22</v>
      </c>
      <c r="F1945" s="191" t="s">
        <v>1152</v>
      </c>
      <c r="H1945" s="192">
        <v>13.47</v>
      </c>
      <c r="I1945" s="193"/>
      <c r="L1945" s="189"/>
      <c r="M1945" s="194"/>
      <c r="T1945" s="195"/>
      <c r="AT1945" s="190" t="s">
        <v>192</v>
      </c>
      <c r="AU1945" s="190" t="s">
        <v>90</v>
      </c>
      <c r="AV1945" s="13" t="s">
        <v>90</v>
      </c>
      <c r="AW1945" s="13" t="s">
        <v>42</v>
      </c>
      <c r="AX1945" s="13" t="s">
        <v>79</v>
      </c>
      <c r="AY1945" s="190" t="s">
        <v>142</v>
      </c>
    </row>
    <row r="1946" spans="2:51" s="14" customFormat="1">
      <c r="B1946" s="196"/>
      <c r="D1946" s="177" t="s">
        <v>192</v>
      </c>
      <c r="E1946" s="197" t="s">
        <v>22</v>
      </c>
      <c r="F1946" s="198" t="s">
        <v>198</v>
      </c>
      <c r="H1946" s="199">
        <v>70.31</v>
      </c>
      <c r="I1946" s="200"/>
      <c r="L1946" s="196"/>
      <c r="M1946" s="201"/>
      <c r="T1946" s="202"/>
      <c r="AT1946" s="197" t="s">
        <v>192</v>
      </c>
      <c r="AU1946" s="197" t="s">
        <v>90</v>
      </c>
      <c r="AV1946" s="14" t="s">
        <v>104</v>
      </c>
      <c r="AW1946" s="14" t="s">
        <v>42</v>
      </c>
      <c r="AX1946" s="14" t="s">
        <v>79</v>
      </c>
      <c r="AY1946" s="197" t="s">
        <v>142</v>
      </c>
    </row>
    <row r="1947" spans="2:51" s="12" customFormat="1">
      <c r="B1947" s="183"/>
      <c r="D1947" s="177" t="s">
        <v>192</v>
      </c>
      <c r="E1947" s="184" t="s">
        <v>22</v>
      </c>
      <c r="F1947" s="185" t="s">
        <v>200</v>
      </c>
      <c r="H1947" s="184" t="s">
        <v>22</v>
      </c>
      <c r="I1947" s="186"/>
      <c r="L1947" s="183"/>
      <c r="M1947" s="187"/>
      <c r="T1947" s="188"/>
      <c r="AT1947" s="184" t="s">
        <v>192</v>
      </c>
      <c r="AU1947" s="184" t="s">
        <v>90</v>
      </c>
      <c r="AV1947" s="12" t="s">
        <v>24</v>
      </c>
      <c r="AW1947" s="12" t="s">
        <v>42</v>
      </c>
      <c r="AX1947" s="12" t="s">
        <v>79</v>
      </c>
      <c r="AY1947" s="184" t="s">
        <v>142</v>
      </c>
    </row>
    <row r="1948" spans="2:51" s="13" customFormat="1">
      <c r="B1948" s="189"/>
      <c r="D1948" s="177" t="s">
        <v>192</v>
      </c>
      <c r="E1948" s="190" t="s">
        <v>22</v>
      </c>
      <c r="F1948" s="191" t="s">
        <v>937</v>
      </c>
      <c r="H1948" s="192">
        <v>13.57</v>
      </c>
      <c r="I1948" s="193"/>
      <c r="L1948" s="189"/>
      <c r="M1948" s="194"/>
      <c r="T1948" s="195"/>
      <c r="AT1948" s="190" t="s">
        <v>192</v>
      </c>
      <c r="AU1948" s="190" t="s">
        <v>90</v>
      </c>
      <c r="AV1948" s="13" t="s">
        <v>90</v>
      </c>
      <c r="AW1948" s="13" t="s">
        <v>42</v>
      </c>
      <c r="AX1948" s="13" t="s">
        <v>79</v>
      </c>
      <c r="AY1948" s="190" t="s">
        <v>142</v>
      </c>
    </row>
    <row r="1949" spans="2:51" s="13" customFormat="1">
      <c r="B1949" s="189"/>
      <c r="D1949" s="177" t="s">
        <v>192</v>
      </c>
      <c r="E1949" s="190" t="s">
        <v>22</v>
      </c>
      <c r="F1949" s="191" t="s">
        <v>1153</v>
      </c>
      <c r="H1949" s="192">
        <v>16.03</v>
      </c>
      <c r="I1949" s="193"/>
      <c r="L1949" s="189"/>
      <c r="M1949" s="194"/>
      <c r="T1949" s="195"/>
      <c r="AT1949" s="190" t="s">
        <v>192</v>
      </c>
      <c r="AU1949" s="190" t="s">
        <v>90</v>
      </c>
      <c r="AV1949" s="13" t="s">
        <v>90</v>
      </c>
      <c r="AW1949" s="13" t="s">
        <v>42</v>
      </c>
      <c r="AX1949" s="13" t="s">
        <v>79</v>
      </c>
      <c r="AY1949" s="190" t="s">
        <v>142</v>
      </c>
    </row>
    <row r="1950" spans="2:51" s="13" customFormat="1">
      <c r="B1950" s="189"/>
      <c r="D1950" s="177" t="s">
        <v>192</v>
      </c>
      <c r="E1950" s="190" t="s">
        <v>22</v>
      </c>
      <c r="F1950" s="191" t="s">
        <v>1154</v>
      </c>
      <c r="H1950" s="192">
        <v>13.5</v>
      </c>
      <c r="I1950" s="193"/>
      <c r="L1950" s="189"/>
      <c r="M1950" s="194"/>
      <c r="T1950" s="195"/>
      <c r="AT1950" s="190" t="s">
        <v>192</v>
      </c>
      <c r="AU1950" s="190" t="s">
        <v>90</v>
      </c>
      <c r="AV1950" s="13" t="s">
        <v>90</v>
      </c>
      <c r="AW1950" s="13" t="s">
        <v>42</v>
      </c>
      <c r="AX1950" s="13" t="s">
        <v>79</v>
      </c>
      <c r="AY1950" s="190" t="s">
        <v>142</v>
      </c>
    </row>
    <row r="1951" spans="2:51" s="13" customFormat="1">
      <c r="B1951" s="189"/>
      <c r="D1951" s="177" t="s">
        <v>192</v>
      </c>
      <c r="E1951" s="190" t="s">
        <v>22</v>
      </c>
      <c r="F1951" s="191" t="s">
        <v>1155</v>
      </c>
      <c r="H1951" s="192">
        <v>15.99</v>
      </c>
      <c r="I1951" s="193"/>
      <c r="L1951" s="189"/>
      <c r="M1951" s="194"/>
      <c r="T1951" s="195"/>
      <c r="AT1951" s="190" t="s">
        <v>192</v>
      </c>
      <c r="AU1951" s="190" t="s">
        <v>90</v>
      </c>
      <c r="AV1951" s="13" t="s">
        <v>90</v>
      </c>
      <c r="AW1951" s="13" t="s">
        <v>42</v>
      </c>
      <c r="AX1951" s="13" t="s">
        <v>79</v>
      </c>
      <c r="AY1951" s="190" t="s">
        <v>142</v>
      </c>
    </row>
    <row r="1952" spans="2:51" s="13" customFormat="1">
      <c r="B1952" s="189"/>
      <c r="D1952" s="177" t="s">
        <v>192</v>
      </c>
      <c r="E1952" s="190" t="s">
        <v>22</v>
      </c>
      <c r="F1952" s="191" t="s">
        <v>1156</v>
      </c>
      <c r="H1952" s="192">
        <v>13.83</v>
      </c>
      <c r="I1952" s="193"/>
      <c r="L1952" s="189"/>
      <c r="M1952" s="194"/>
      <c r="T1952" s="195"/>
      <c r="AT1952" s="190" t="s">
        <v>192</v>
      </c>
      <c r="AU1952" s="190" t="s">
        <v>90</v>
      </c>
      <c r="AV1952" s="13" t="s">
        <v>90</v>
      </c>
      <c r="AW1952" s="13" t="s">
        <v>42</v>
      </c>
      <c r="AX1952" s="13" t="s">
        <v>79</v>
      </c>
      <c r="AY1952" s="190" t="s">
        <v>142</v>
      </c>
    </row>
    <row r="1953" spans="2:65" s="14" customFormat="1">
      <c r="B1953" s="196"/>
      <c r="D1953" s="177" t="s">
        <v>192</v>
      </c>
      <c r="E1953" s="197" t="s">
        <v>22</v>
      </c>
      <c r="F1953" s="198" t="s">
        <v>198</v>
      </c>
      <c r="H1953" s="199">
        <v>72.92</v>
      </c>
      <c r="I1953" s="200"/>
      <c r="L1953" s="196"/>
      <c r="M1953" s="201"/>
      <c r="T1953" s="202"/>
      <c r="AT1953" s="197" t="s">
        <v>192</v>
      </c>
      <c r="AU1953" s="197" t="s">
        <v>90</v>
      </c>
      <c r="AV1953" s="14" t="s">
        <v>104</v>
      </c>
      <c r="AW1953" s="14" t="s">
        <v>42</v>
      </c>
      <c r="AX1953" s="14" t="s">
        <v>79</v>
      </c>
      <c r="AY1953" s="197" t="s">
        <v>142</v>
      </c>
    </row>
    <row r="1954" spans="2:65" s="12" customFormat="1">
      <c r="B1954" s="183"/>
      <c r="D1954" s="177" t="s">
        <v>192</v>
      </c>
      <c r="E1954" s="184" t="s">
        <v>22</v>
      </c>
      <c r="F1954" s="185" t="s">
        <v>201</v>
      </c>
      <c r="H1954" s="184" t="s">
        <v>22</v>
      </c>
      <c r="I1954" s="186"/>
      <c r="L1954" s="183"/>
      <c r="M1954" s="187"/>
      <c r="T1954" s="188"/>
      <c r="AT1954" s="184" t="s">
        <v>192</v>
      </c>
      <c r="AU1954" s="184" t="s">
        <v>90</v>
      </c>
      <c r="AV1954" s="12" t="s">
        <v>24</v>
      </c>
      <c r="AW1954" s="12" t="s">
        <v>42</v>
      </c>
      <c r="AX1954" s="12" t="s">
        <v>79</v>
      </c>
      <c r="AY1954" s="184" t="s">
        <v>142</v>
      </c>
    </row>
    <row r="1955" spans="2:65" s="13" customFormat="1">
      <c r="B1955" s="189"/>
      <c r="D1955" s="177" t="s">
        <v>192</v>
      </c>
      <c r="E1955" s="190" t="s">
        <v>22</v>
      </c>
      <c r="F1955" s="191" t="s">
        <v>1157</v>
      </c>
      <c r="H1955" s="192">
        <v>8.4600000000000009</v>
      </c>
      <c r="I1955" s="193"/>
      <c r="L1955" s="189"/>
      <c r="M1955" s="194"/>
      <c r="T1955" s="195"/>
      <c r="AT1955" s="190" t="s">
        <v>192</v>
      </c>
      <c r="AU1955" s="190" t="s">
        <v>90</v>
      </c>
      <c r="AV1955" s="13" t="s">
        <v>90</v>
      </c>
      <c r="AW1955" s="13" t="s">
        <v>42</v>
      </c>
      <c r="AX1955" s="13" t="s">
        <v>79</v>
      </c>
      <c r="AY1955" s="190" t="s">
        <v>142</v>
      </c>
    </row>
    <row r="1956" spans="2:65" s="13" customFormat="1">
      <c r="B1956" s="189"/>
      <c r="D1956" s="177" t="s">
        <v>192</v>
      </c>
      <c r="E1956" s="190" t="s">
        <v>22</v>
      </c>
      <c r="F1956" s="191" t="s">
        <v>1158</v>
      </c>
      <c r="H1956" s="192">
        <v>4.5599999999999996</v>
      </c>
      <c r="I1956" s="193"/>
      <c r="L1956" s="189"/>
      <c r="M1956" s="194"/>
      <c r="T1956" s="195"/>
      <c r="AT1956" s="190" t="s">
        <v>192</v>
      </c>
      <c r="AU1956" s="190" t="s">
        <v>90</v>
      </c>
      <c r="AV1956" s="13" t="s">
        <v>90</v>
      </c>
      <c r="AW1956" s="13" t="s">
        <v>42</v>
      </c>
      <c r="AX1956" s="13" t="s">
        <v>79</v>
      </c>
      <c r="AY1956" s="190" t="s">
        <v>142</v>
      </c>
    </row>
    <row r="1957" spans="2:65" s="13" customFormat="1">
      <c r="B1957" s="189"/>
      <c r="D1957" s="177" t="s">
        <v>192</v>
      </c>
      <c r="E1957" s="190" t="s">
        <v>22</v>
      </c>
      <c r="F1957" s="191" t="s">
        <v>1557</v>
      </c>
      <c r="H1957" s="192">
        <v>16.27</v>
      </c>
      <c r="I1957" s="193"/>
      <c r="L1957" s="189"/>
      <c r="M1957" s="194"/>
      <c r="T1957" s="195"/>
      <c r="AT1957" s="190" t="s">
        <v>192</v>
      </c>
      <c r="AU1957" s="190" t="s">
        <v>90</v>
      </c>
      <c r="AV1957" s="13" t="s">
        <v>90</v>
      </c>
      <c r="AW1957" s="13" t="s">
        <v>42</v>
      </c>
      <c r="AX1957" s="13" t="s">
        <v>79</v>
      </c>
      <c r="AY1957" s="190" t="s">
        <v>142</v>
      </c>
    </row>
    <row r="1958" spans="2:65" s="13" customFormat="1">
      <c r="B1958" s="189"/>
      <c r="D1958" s="177" t="s">
        <v>192</v>
      </c>
      <c r="E1958" s="190" t="s">
        <v>22</v>
      </c>
      <c r="F1958" s="191" t="s">
        <v>1558</v>
      </c>
      <c r="H1958" s="192">
        <v>13.45</v>
      </c>
      <c r="I1958" s="193"/>
      <c r="L1958" s="189"/>
      <c r="M1958" s="194"/>
      <c r="T1958" s="195"/>
      <c r="AT1958" s="190" t="s">
        <v>192</v>
      </c>
      <c r="AU1958" s="190" t="s">
        <v>90</v>
      </c>
      <c r="AV1958" s="13" t="s">
        <v>90</v>
      </c>
      <c r="AW1958" s="13" t="s">
        <v>42</v>
      </c>
      <c r="AX1958" s="13" t="s">
        <v>79</v>
      </c>
      <c r="AY1958" s="190" t="s">
        <v>142</v>
      </c>
    </row>
    <row r="1959" spans="2:65" s="13" customFormat="1">
      <c r="B1959" s="189"/>
      <c r="D1959" s="177" t="s">
        <v>192</v>
      </c>
      <c r="E1959" s="190" t="s">
        <v>22</v>
      </c>
      <c r="F1959" s="191" t="s">
        <v>1559</v>
      </c>
      <c r="H1959" s="192">
        <v>16.18</v>
      </c>
      <c r="I1959" s="193"/>
      <c r="L1959" s="189"/>
      <c r="M1959" s="194"/>
      <c r="T1959" s="195"/>
      <c r="AT1959" s="190" t="s">
        <v>192</v>
      </c>
      <c r="AU1959" s="190" t="s">
        <v>90</v>
      </c>
      <c r="AV1959" s="13" t="s">
        <v>90</v>
      </c>
      <c r="AW1959" s="13" t="s">
        <v>42</v>
      </c>
      <c r="AX1959" s="13" t="s">
        <v>79</v>
      </c>
      <c r="AY1959" s="190" t="s">
        <v>142</v>
      </c>
    </row>
    <row r="1960" spans="2:65" s="13" customFormat="1">
      <c r="B1960" s="189"/>
      <c r="D1960" s="177" t="s">
        <v>192</v>
      </c>
      <c r="E1960" s="190" t="s">
        <v>22</v>
      </c>
      <c r="F1960" s="191" t="s">
        <v>1560</v>
      </c>
      <c r="H1960" s="192">
        <v>13.77</v>
      </c>
      <c r="I1960" s="193"/>
      <c r="L1960" s="189"/>
      <c r="M1960" s="194"/>
      <c r="T1960" s="195"/>
      <c r="AT1960" s="190" t="s">
        <v>192</v>
      </c>
      <c r="AU1960" s="190" t="s">
        <v>90</v>
      </c>
      <c r="AV1960" s="13" t="s">
        <v>90</v>
      </c>
      <c r="AW1960" s="13" t="s">
        <v>42</v>
      </c>
      <c r="AX1960" s="13" t="s">
        <v>79</v>
      </c>
      <c r="AY1960" s="190" t="s">
        <v>142</v>
      </c>
    </row>
    <row r="1961" spans="2:65" s="14" customFormat="1">
      <c r="B1961" s="196"/>
      <c r="D1961" s="177" t="s">
        <v>192</v>
      </c>
      <c r="E1961" s="197" t="s">
        <v>22</v>
      </c>
      <c r="F1961" s="198" t="s">
        <v>198</v>
      </c>
      <c r="H1961" s="199">
        <v>72.69</v>
      </c>
      <c r="I1961" s="200"/>
      <c r="L1961" s="196"/>
      <c r="M1961" s="201"/>
      <c r="T1961" s="202"/>
      <c r="AT1961" s="197" t="s">
        <v>192</v>
      </c>
      <c r="AU1961" s="197" t="s">
        <v>90</v>
      </c>
      <c r="AV1961" s="14" t="s">
        <v>104</v>
      </c>
      <c r="AW1961" s="14" t="s">
        <v>42</v>
      </c>
      <c r="AX1961" s="14" t="s">
        <v>79</v>
      </c>
      <c r="AY1961" s="197" t="s">
        <v>142</v>
      </c>
    </row>
    <row r="1962" spans="2:65" s="15" customFormat="1">
      <c r="B1962" s="203"/>
      <c r="D1962" s="177" t="s">
        <v>192</v>
      </c>
      <c r="E1962" s="204" t="s">
        <v>22</v>
      </c>
      <c r="F1962" s="205" t="s">
        <v>202</v>
      </c>
      <c r="H1962" s="206">
        <v>277.51</v>
      </c>
      <c r="I1962" s="207"/>
      <c r="L1962" s="203"/>
      <c r="M1962" s="208"/>
      <c r="T1962" s="209"/>
      <c r="AT1962" s="204" t="s">
        <v>192</v>
      </c>
      <c r="AU1962" s="204" t="s">
        <v>90</v>
      </c>
      <c r="AV1962" s="15" t="s">
        <v>188</v>
      </c>
      <c r="AW1962" s="15" t="s">
        <v>42</v>
      </c>
      <c r="AX1962" s="15" t="s">
        <v>24</v>
      </c>
      <c r="AY1962" s="204" t="s">
        <v>142</v>
      </c>
    </row>
    <row r="1963" spans="2:65" s="1" customFormat="1" ht="16.5" customHeight="1">
      <c r="B1963" s="40"/>
      <c r="C1963" s="165" t="s">
        <v>1561</v>
      </c>
      <c r="D1963" s="165" t="s">
        <v>145</v>
      </c>
      <c r="E1963" s="166" t="s">
        <v>1562</v>
      </c>
      <c r="F1963" s="167" t="s">
        <v>1563</v>
      </c>
      <c r="G1963" s="168" t="s">
        <v>229</v>
      </c>
      <c r="H1963" s="169">
        <v>229.17</v>
      </c>
      <c r="I1963" s="170">
        <v>95</v>
      </c>
      <c r="J1963" s="171">
        <f>ROUND(I1963*H1963,2)</f>
        <v>21771.15</v>
      </c>
      <c r="K1963" s="167" t="s">
        <v>149</v>
      </c>
      <c r="L1963" s="40"/>
      <c r="M1963" s="172" t="s">
        <v>22</v>
      </c>
      <c r="N1963" s="173" t="s">
        <v>51</v>
      </c>
      <c r="P1963" s="174">
        <f>O1963*H1963</f>
        <v>0</v>
      </c>
      <c r="Q1963" s="174">
        <v>2.7E-4</v>
      </c>
      <c r="R1963" s="174">
        <f>Q1963*H1963</f>
        <v>6.1875899999999998E-2</v>
      </c>
      <c r="S1963" s="174">
        <v>0</v>
      </c>
      <c r="T1963" s="175">
        <f>S1963*H1963</f>
        <v>0</v>
      </c>
      <c r="AR1963" s="24" t="s">
        <v>333</v>
      </c>
      <c r="AT1963" s="24" t="s">
        <v>145</v>
      </c>
      <c r="AU1963" s="24" t="s">
        <v>90</v>
      </c>
      <c r="AY1963" s="24" t="s">
        <v>142</v>
      </c>
      <c r="BE1963" s="176">
        <f>IF(N1963="základní",J1963,0)</f>
        <v>0</v>
      </c>
      <c r="BF1963" s="176">
        <f>IF(N1963="snížená",J1963,0)</f>
        <v>21771.15</v>
      </c>
      <c r="BG1963" s="176">
        <f>IF(N1963="zákl. přenesená",J1963,0)</f>
        <v>0</v>
      </c>
      <c r="BH1963" s="176">
        <f>IF(N1963="sníž. přenesená",J1963,0)</f>
        <v>0</v>
      </c>
      <c r="BI1963" s="176">
        <f>IF(N1963="nulová",J1963,0)</f>
        <v>0</v>
      </c>
      <c r="BJ1963" s="24" t="s">
        <v>90</v>
      </c>
      <c r="BK1963" s="176">
        <f>ROUND(I1963*H1963,2)</f>
        <v>21771.15</v>
      </c>
      <c r="BL1963" s="24" t="s">
        <v>333</v>
      </c>
      <c r="BM1963" s="24" t="s">
        <v>1564</v>
      </c>
    </row>
    <row r="1964" spans="2:65" s="12" customFormat="1">
      <c r="B1964" s="183"/>
      <c r="D1964" s="177" t="s">
        <v>192</v>
      </c>
      <c r="E1964" s="184" t="s">
        <v>22</v>
      </c>
      <c r="F1964" s="185" t="s">
        <v>193</v>
      </c>
      <c r="H1964" s="184" t="s">
        <v>22</v>
      </c>
      <c r="I1964" s="186"/>
      <c r="L1964" s="183"/>
      <c r="M1964" s="187"/>
      <c r="T1964" s="188"/>
      <c r="AT1964" s="184" t="s">
        <v>192</v>
      </c>
      <c r="AU1964" s="184" t="s">
        <v>90</v>
      </c>
      <c r="AV1964" s="12" t="s">
        <v>24</v>
      </c>
      <c r="AW1964" s="12" t="s">
        <v>42</v>
      </c>
      <c r="AX1964" s="12" t="s">
        <v>79</v>
      </c>
      <c r="AY1964" s="184" t="s">
        <v>142</v>
      </c>
    </row>
    <row r="1965" spans="2:65" s="12" customFormat="1">
      <c r="B1965" s="183"/>
      <c r="D1965" s="177" t="s">
        <v>192</v>
      </c>
      <c r="E1965" s="184" t="s">
        <v>22</v>
      </c>
      <c r="F1965" s="185" t="s">
        <v>194</v>
      </c>
      <c r="H1965" s="184" t="s">
        <v>22</v>
      </c>
      <c r="I1965" s="186"/>
      <c r="L1965" s="183"/>
      <c r="M1965" s="187"/>
      <c r="T1965" s="188"/>
      <c r="AT1965" s="184" t="s">
        <v>192</v>
      </c>
      <c r="AU1965" s="184" t="s">
        <v>90</v>
      </c>
      <c r="AV1965" s="12" t="s">
        <v>24</v>
      </c>
      <c r="AW1965" s="12" t="s">
        <v>42</v>
      </c>
      <c r="AX1965" s="12" t="s">
        <v>79</v>
      </c>
      <c r="AY1965" s="184" t="s">
        <v>142</v>
      </c>
    </row>
    <row r="1966" spans="2:65" s="13" customFormat="1">
      <c r="B1966" s="189"/>
      <c r="D1966" s="177" t="s">
        <v>192</v>
      </c>
      <c r="E1966" s="190" t="s">
        <v>22</v>
      </c>
      <c r="F1966" s="191" t="s">
        <v>621</v>
      </c>
      <c r="H1966" s="192">
        <v>1.21</v>
      </c>
      <c r="I1966" s="193"/>
      <c r="L1966" s="189"/>
      <c r="M1966" s="194"/>
      <c r="T1966" s="195"/>
      <c r="AT1966" s="190" t="s">
        <v>192</v>
      </c>
      <c r="AU1966" s="190" t="s">
        <v>90</v>
      </c>
      <c r="AV1966" s="13" t="s">
        <v>90</v>
      </c>
      <c r="AW1966" s="13" t="s">
        <v>42</v>
      </c>
      <c r="AX1966" s="13" t="s">
        <v>79</v>
      </c>
      <c r="AY1966" s="190" t="s">
        <v>142</v>
      </c>
    </row>
    <row r="1967" spans="2:65" s="13" customFormat="1">
      <c r="B1967" s="189"/>
      <c r="D1967" s="177" t="s">
        <v>192</v>
      </c>
      <c r="E1967" s="190" t="s">
        <v>22</v>
      </c>
      <c r="F1967" s="191" t="s">
        <v>622</v>
      </c>
      <c r="H1967" s="192">
        <v>5.56</v>
      </c>
      <c r="I1967" s="193"/>
      <c r="L1967" s="189"/>
      <c r="M1967" s="194"/>
      <c r="T1967" s="195"/>
      <c r="AT1967" s="190" t="s">
        <v>192</v>
      </c>
      <c r="AU1967" s="190" t="s">
        <v>90</v>
      </c>
      <c r="AV1967" s="13" t="s">
        <v>90</v>
      </c>
      <c r="AW1967" s="13" t="s">
        <v>42</v>
      </c>
      <c r="AX1967" s="13" t="s">
        <v>79</v>
      </c>
      <c r="AY1967" s="190" t="s">
        <v>142</v>
      </c>
    </row>
    <row r="1968" spans="2:65" s="13" customFormat="1">
      <c r="B1968" s="189"/>
      <c r="D1968" s="177" t="s">
        <v>192</v>
      </c>
      <c r="E1968" s="190" t="s">
        <v>22</v>
      </c>
      <c r="F1968" s="191" t="s">
        <v>625</v>
      </c>
      <c r="H1968" s="192">
        <v>18.600000000000001</v>
      </c>
      <c r="I1968" s="193"/>
      <c r="L1968" s="189"/>
      <c r="M1968" s="194"/>
      <c r="T1968" s="195"/>
      <c r="AT1968" s="190" t="s">
        <v>192</v>
      </c>
      <c r="AU1968" s="190" t="s">
        <v>90</v>
      </c>
      <c r="AV1968" s="13" t="s">
        <v>90</v>
      </c>
      <c r="AW1968" s="13" t="s">
        <v>42</v>
      </c>
      <c r="AX1968" s="13" t="s">
        <v>79</v>
      </c>
      <c r="AY1968" s="190" t="s">
        <v>142</v>
      </c>
    </row>
    <row r="1969" spans="2:51" s="13" customFormat="1">
      <c r="B1969" s="189"/>
      <c r="D1969" s="177" t="s">
        <v>192</v>
      </c>
      <c r="E1969" s="190" t="s">
        <v>22</v>
      </c>
      <c r="F1969" s="191" t="s">
        <v>626</v>
      </c>
      <c r="H1969" s="192">
        <v>18.100000000000001</v>
      </c>
      <c r="I1969" s="193"/>
      <c r="L1969" s="189"/>
      <c r="M1969" s="194"/>
      <c r="T1969" s="195"/>
      <c r="AT1969" s="190" t="s">
        <v>192</v>
      </c>
      <c r="AU1969" s="190" t="s">
        <v>90</v>
      </c>
      <c r="AV1969" s="13" t="s">
        <v>90</v>
      </c>
      <c r="AW1969" s="13" t="s">
        <v>42</v>
      </c>
      <c r="AX1969" s="13" t="s">
        <v>79</v>
      </c>
      <c r="AY1969" s="190" t="s">
        <v>142</v>
      </c>
    </row>
    <row r="1970" spans="2:51" s="13" customFormat="1">
      <c r="B1970" s="189"/>
      <c r="D1970" s="177" t="s">
        <v>192</v>
      </c>
      <c r="E1970" s="190" t="s">
        <v>22</v>
      </c>
      <c r="F1970" s="191" t="s">
        <v>629</v>
      </c>
      <c r="H1970" s="192">
        <v>5.67</v>
      </c>
      <c r="I1970" s="193"/>
      <c r="L1970" s="189"/>
      <c r="M1970" s="194"/>
      <c r="T1970" s="195"/>
      <c r="AT1970" s="190" t="s">
        <v>192</v>
      </c>
      <c r="AU1970" s="190" t="s">
        <v>90</v>
      </c>
      <c r="AV1970" s="13" t="s">
        <v>90</v>
      </c>
      <c r="AW1970" s="13" t="s">
        <v>42</v>
      </c>
      <c r="AX1970" s="13" t="s">
        <v>79</v>
      </c>
      <c r="AY1970" s="190" t="s">
        <v>142</v>
      </c>
    </row>
    <row r="1971" spans="2:51" s="14" customFormat="1">
      <c r="B1971" s="196"/>
      <c r="D1971" s="177" t="s">
        <v>192</v>
      </c>
      <c r="E1971" s="197" t="s">
        <v>22</v>
      </c>
      <c r="F1971" s="198" t="s">
        <v>198</v>
      </c>
      <c r="H1971" s="199">
        <v>49.14</v>
      </c>
      <c r="I1971" s="200"/>
      <c r="L1971" s="196"/>
      <c r="M1971" s="201"/>
      <c r="T1971" s="202"/>
      <c r="AT1971" s="197" t="s">
        <v>192</v>
      </c>
      <c r="AU1971" s="197" t="s">
        <v>90</v>
      </c>
      <c r="AV1971" s="14" t="s">
        <v>104</v>
      </c>
      <c r="AW1971" s="14" t="s">
        <v>42</v>
      </c>
      <c r="AX1971" s="14" t="s">
        <v>79</v>
      </c>
      <c r="AY1971" s="197" t="s">
        <v>142</v>
      </c>
    </row>
    <row r="1972" spans="2:51" s="12" customFormat="1">
      <c r="B1972" s="183"/>
      <c r="D1972" s="177" t="s">
        <v>192</v>
      </c>
      <c r="E1972" s="184" t="s">
        <v>22</v>
      </c>
      <c r="F1972" s="185" t="s">
        <v>199</v>
      </c>
      <c r="H1972" s="184" t="s">
        <v>22</v>
      </c>
      <c r="I1972" s="186"/>
      <c r="L1972" s="183"/>
      <c r="M1972" s="187"/>
      <c r="T1972" s="188"/>
      <c r="AT1972" s="184" t="s">
        <v>192</v>
      </c>
      <c r="AU1972" s="184" t="s">
        <v>90</v>
      </c>
      <c r="AV1972" s="12" t="s">
        <v>24</v>
      </c>
      <c r="AW1972" s="12" t="s">
        <v>42</v>
      </c>
      <c r="AX1972" s="12" t="s">
        <v>79</v>
      </c>
      <c r="AY1972" s="184" t="s">
        <v>142</v>
      </c>
    </row>
    <row r="1973" spans="2:51" s="13" customFormat="1">
      <c r="B1973" s="189"/>
      <c r="D1973" s="177" t="s">
        <v>192</v>
      </c>
      <c r="E1973" s="190" t="s">
        <v>22</v>
      </c>
      <c r="F1973" s="191" t="s">
        <v>631</v>
      </c>
      <c r="H1973" s="192">
        <v>1.28</v>
      </c>
      <c r="I1973" s="193"/>
      <c r="L1973" s="189"/>
      <c r="M1973" s="194"/>
      <c r="T1973" s="195"/>
      <c r="AT1973" s="190" t="s">
        <v>192</v>
      </c>
      <c r="AU1973" s="190" t="s">
        <v>90</v>
      </c>
      <c r="AV1973" s="13" t="s">
        <v>90</v>
      </c>
      <c r="AW1973" s="13" t="s">
        <v>42</v>
      </c>
      <c r="AX1973" s="13" t="s">
        <v>79</v>
      </c>
      <c r="AY1973" s="190" t="s">
        <v>142</v>
      </c>
    </row>
    <row r="1974" spans="2:51" s="13" customFormat="1">
      <c r="B1974" s="189"/>
      <c r="D1974" s="177" t="s">
        <v>192</v>
      </c>
      <c r="E1974" s="190" t="s">
        <v>22</v>
      </c>
      <c r="F1974" s="191" t="s">
        <v>632</v>
      </c>
      <c r="H1974" s="192">
        <v>5.49</v>
      </c>
      <c r="I1974" s="193"/>
      <c r="L1974" s="189"/>
      <c r="M1974" s="194"/>
      <c r="T1974" s="195"/>
      <c r="AT1974" s="190" t="s">
        <v>192</v>
      </c>
      <c r="AU1974" s="190" t="s">
        <v>90</v>
      </c>
      <c r="AV1974" s="13" t="s">
        <v>90</v>
      </c>
      <c r="AW1974" s="13" t="s">
        <v>42</v>
      </c>
      <c r="AX1974" s="13" t="s">
        <v>79</v>
      </c>
      <c r="AY1974" s="190" t="s">
        <v>142</v>
      </c>
    </row>
    <row r="1975" spans="2:51" s="13" customFormat="1">
      <c r="B1975" s="189"/>
      <c r="D1975" s="177" t="s">
        <v>192</v>
      </c>
      <c r="E1975" s="190" t="s">
        <v>22</v>
      </c>
      <c r="F1975" s="191" t="s">
        <v>635</v>
      </c>
      <c r="H1975" s="192">
        <v>16.39</v>
      </c>
      <c r="I1975" s="193"/>
      <c r="L1975" s="189"/>
      <c r="M1975" s="194"/>
      <c r="T1975" s="195"/>
      <c r="AT1975" s="190" t="s">
        <v>192</v>
      </c>
      <c r="AU1975" s="190" t="s">
        <v>90</v>
      </c>
      <c r="AV1975" s="13" t="s">
        <v>90</v>
      </c>
      <c r="AW1975" s="13" t="s">
        <v>42</v>
      </c>
      <c r="AX1975" s="13" t="s">
        <v>79</v>
      </c>
      <c r="AY1975" s="190" t="s">
        <v>142</v>
      </c>
    </row>
    <row r="1976" spans="2:51" s="13" customFormat="1">
      <c r="B1976" s="189"/>
      <c r="D1976" s="177" t="s">
        <v>192</v>
      </c>
      <c r="E1976" s="190" t="s">
        <v>22</v>
      </c>
      <c r="F1976" s="191" t="s">
        <v>636</v>
      </c>
      <c r="H1976" s="192">
        <v>13.61</v>
      </c>
      <c r="I1976" s="193"/>
      <c r="L1976" s="189"/>
      <c r="M1976" s="194"/>
      <c r="T1976" s="195"/>
      <c r="AT1976" s="190" t="s">
        <v>192</v>
      </c>
      <c r="AU1976" s="190" t="s">
        <v>90</v>
      </c>
      <c r="AV1976" s="13" t="s">
        <v>90</v>
      </c>
      <c r="AW1976" s="13" t="s">
        <v>42</v>
      </c>
      <c r="AX1976" s="13" t="s">
        <v>79</v>
      </c>
      <c r="AY1976" s="190" t="s">
        <v>142</v>
      </c>
    </row>
    <row r="1977" spans="2:51" s="13" customFormat="1">
      <c r="B1977" s="189"/>
      <c r="D1977" s="177" t="s">
        <v>192</v>
      </c>
      <c r="E1977" s="190" t="s">
        <v>22</v>
      </c>
      <c r="F1977" s="191" t="s">
        <v>637</v>
      </c>
      <c r="H1977" s="192">
        <v>16.37</v>
      </c>
      <c r="I1977" s="193"/>
      <c r="L1977" s="189"/>
      <c r="M1977" s="194"/>
      <c r="T1977" s="195"/>
      <c r="AT1977" s="190" t="s">
        <v>192</v>
      </c>
      <c r="AU1977" s="190" t="s">
        <v>90</v>
      </c>
      <c r="AV1977" s="13" t="s">
        <v>90</v>
      </c>
      <c r="AW1977" s="13" t="s">
        <v>42</v>
      </c>
      <c r="AX1977" s="13" t="s">
        <v>79</v>
      </c>
      <c r="AY1977" s="190" t="s">
        <v>142</v>
      </c>
    </row>
    <row r="1978" spans="2:51" s="13" customFormat="1">
      <c r="B1978" s="189"/>
      <c r="D1978" s="177" t="s">
        <v>192</v>
      </c>
      <c r="E1978" s="190" t="s">
        <v>22</v>
      </c>
      <c r="F1978" s="191" t="s">
        <v>640</v>
      </c>
      <c r="H1978" s="192">
        <v>5.67</v>
      </c>
      <c r="I1978" s="193"/>
      <c r="L1978" s="189"/>
      <c r="M1978" s="194"/>
      <c r="T1978" s="195"/>
      <c r="AT1978" s="190" t="s">
        <v>192</v>
      </c>
      <c r="AU1978" s="190" t="s">
        <v>90</v>
      </c>
      <c r="AV1978" s="13" t="s">
        <v>90</v>
      </c>
      <c r="AW1978" s="13" t="s">
        <v>42</v>
      </c>
      <c r="AX1978" s="13" t="s">
        <v>79</v>
      </c>
      <c r="AY1978" s="190" t="s">
        <v>142</v>
      </c>
    </row>
    <row r="1979" spans="2:51" s="14" customFormat="1">
      <c r="B1979" s="196"/>
      <c r="D1979" s="177" t="s">
        <v>192</v>
      </c>
      <c r="E1979" s="197" t="s">
        <v>22</v>
      </c>
      <c r="F1979" s="198" t="s">
        <v>198</v>
      </c>
      <c r="H1979" s="199">
        <v>58.81</v>
      </c>
      <c r="I1979" s="200"/>
      <c r="L1979" s="196"/>
      <c r="M1979" s="201"/>
      <c r="T1979" s="202"/>
      <c r="AT1979" s="197" t="s">
        <v>192</v>
      </c>
      <c r="AU1979" s="197" t="s">
        <v>90</v>
      </c>
      <c r="AV1979" s="14" t="s">
        <v>104</v>
      </c>
      <c r="AW1979" s="14" t="s">
        <v>42</v>
      </c>
      <c r="AX1979" s="14" t="s">
        <v>79</v>
      </c>
      <c r="AY1979" s="197" t="s">
        <v>142</v>
      </c>
    </row>
    <row r="1980" spans="2:51" s="12" customFormat="1">
      <c r="B1980" s="183"/>
      <c r="D1980" s="177" t="s">
        <v>192</v>
      </c>
      <c r="E1980" s="184" t="s">
        <v>22</v>
      </c>
      <c r="F1980" s="185" t="s">
        <v>200</v>
      </c>
      <c r="H1980" s="184" t="s">
        <v>22</v>
      </c>
      <c r="I1980" s="186"/>
      <c r="L1980" s="183"/>
      <c r="M1980" s="187"/>
      <c r="T1980" s="188"/>
      <c r="AT1980" s="184" t="s">
        <v>192</v>
      </c>
      <c r="AU1980" s="184" t="s">
        <v>90</v>
      </c>
      <c r="AV1980" s="12" t="s">
        <v>24</v>
      </c>
      <c r="AW1980" s="12" t="s">
        <v>42</v>
      </c>
      <c r="AX1980" s="12" t="s">
        <v>79</v>
      </c>
      <c r="AY1980" s="184" t="s">
        <v>142</v>
      </c>
    </row>
    <row r="1981" spans="2:51" s="13" customFormat="1">
      <c r="B1981" s="189"/>
      <c r="D1981" s="177" t="s">
        <v>192</v>
      </c>
      <c r="E1981" s="190" t="s">
        <v>22</v>
      </c>
      <c r="F1981" s="191" t="s">
        <v>642</v>
      </c>
      <c r="H1981" s="192">
        <v>1.3</v>
      </c>
      <c r="I1981" s="193"/>
      <c r="L1981" s="189"/>
      <c r="M1981" s="194"/>
      <c r="T1981" s="195"/>
      <c r="AT1981" s="190" t="s">
        <v>192</v>
      </c>
      <c r="AU1981" s="190" t="s">
        <v>90</v>
      </c>
      <c r="AV1981" s="13" t="s">
        <v>90</v>
      </c>
      <c r="AW1981" s="13" t="s">
        <v>42</v>
      </c>
      <c r="AX1981" s="13" t="s">
        <v>79</v>
      </c>
      <c r="AY1981" s="190" t="s">
        <v>142</v>
      </c>
    </row>
    <row r="1982" spans="2:51" s="13" customFormat="1">
      <c r="B1982" s="189"/>
      <c r="D1982" s="177" t="s">
        <v>192</v>
      </c>
      <c r="E1982" s="190" t="s">
        <v>22</v>
      </c>
      <c r="F1982" s="191" t="s">
        <v>643</v>
      </c>
      <c r="H1982" s="192">
        <v>5.49</v>
      </c>
      <c r="I1982" s="193"/>
      <c r="L1982" s="189"/>
      <c r="M1982" s="194"/>
      <c r="T1982" s="195"/>
      <c r="AT1982" s="190" t="s">
        <v>192</v>
      </c>
      <c r="AU1982" s="190" t="s">
        <v>90</v>
      </c>
      <c r="AV1982" s="13" t="s">
        <v>90</v>
      </c>
      <c r="AW1982" s="13" t="s">
        <v>42</v>
      </c>
      <c r="AX1982" s="13" t="s">
        <v>79</v>
      </c>
      <c r="AY1982" s="190" t="s">
        <v>142</v>
      </c>
    </row>
    <row r="1983" spans="2:51" s="13" customFormat="1">
      <c r="B1983" s="189"/>
      <c r="D1983" s="177" t="s">
        <v>192</v>
      </c>
      <c r="E1983" s="190" t="s">
        <v>22</v>
      </c>
      <c r="F1983" s="191" t="s">
        <v>646</v>
      </c>
      <c r="H1983" s="192">
        <v>16.5</v>
      </c>
      <c r="I1983" s="193"/>
      <c r="L1983" s="189"/>
      <c r="M1983" s="194"/>
      <c r="T1983" s="195"/>
      <c r="AT1983" s="190" t="s">
        <v>192</v>
      </c>
      <c r="AU1983" s="190" t="s">
        <v>90</v>
      </c>
      <c r="AV1983" s="13" t="s">
        <v>90</v>
      </c>
      <c r="AW1983" s="13" t="s">
        <v>42</v>
      </c>
      <c r="AX1983" s="13" t="s">
        <v>79</v>
      </c>
      <c r="AY1983" s="190" t="s">
        <v>142</v>
      </c>
    </row>
    <row r="1984" spans="2:51" s="13" customFormat="1">
      <c r="B1984" s="189"/>
      <c r="D1984" s="177" t="s">
        <v>192</v>
      </c>
      <c r="E1984" s="190" t="s">
        <v>22</v>
      </c>
      <c r="F1984" s="191" t="s">
        <v>647</v>
      </c>
      <c r="H1984" s="192">
        <v>13.72</v>
      </c>
      <c r="I1984" s="193"/>
      <c r="L1984" s="189"/>
      <c r="M1984" s="194"/>
      <c r="T1984" s="195"/>
      <c r="AT1984" s="190" t="s">
        <v>192</v>
      </c>
      <c r="AU1984" s="190" t="s">
        <v>90</v>
      </c>
      <c r="AV1984" s="13" t="s">
        <v>90</v>
      </c>
      <c r="AW1984" s="13" t="s">
        <v>42</v>
      </c>
      <c r="AX1984" s="13" t="s">
        <v>79</v>
      </c>
      <c r="AY1984" s="190" t="s">
        <v>142</v>
      </c>
    </row>
    <row r="1985" spans="2:65" s="13" customFormat="1">
      <c r="B1985" s="189"/>
      <c r="D1985" s="177" t="s">
        <v>192</v>
      </c>
      <c r="E1985" s="190" t="s">
        <v>22</v>
      </c>
      <c r="F1985" s="191" t="s">
        <v>648</v>
      </c>
      <c r="H1985" s="192">
        <v>16.43</v>
      </c>
      <c r="I1985" s="193"/>
      <c r="L1985" s="189"/>
      <c r="M1985" s="194"/>
      <c r="T1985" s="195"/>
      <c r="AT1985" s="190" t="s">
        <v>192</v>
      </c>
      <c r="AU1985" s="190" t="s">
        <v>90</v>
      </c>
      <c r="AV1985" s="13" t="s">
        <v>90</v>
      </c>
      <c r="AW1985" s="13" t="s">
        <v>42</v>
      </c>
      <c r="AX1985" s="13" t="s">
        <v>79</v>
      </c>
      <c r="AY1985" s="190" t="s">
        <v>142</v>
      </c>
    </row>
    <row r="1986" spans="2:65" s="13" customFormat="1">
      <c r="B1986" s="189"/>
      <c r="D1986" s="177" t="s">
        <v>192</v>
      </c>
      <c r="E1986" s="190" t="s">
        <v>22</v>
      </c>
      <c r="F1986" s="191" t="s">
        <v>651</v>
      </c>
      <c r="H1986" s="192">
        <v>5.6</v>
      </c>
      <c r="I1986" s="193"/>
      <c r="L1986" s="189"/>
      <c r="M1986" s="194"/>
      <c r="T1986" s="195"/>
      <c r="AT1986" s="190" t="s">
        <v>192</v>
      </c>
      <c r="AU1986" s="190" t="s">
        <v>90</v>
      </c>
      <c r="AV1986" s="13" t="s">
        <v>90</v>
      </c>
      <c r="AW1986" s="13" t="s">
        <v>42</v>
      </c>
      <c r="AX1986" s="13" t="s">
        <v>79</v>
      </c>
      <c r="AY1986" s="190" t="s">
        <v>142</v>
      </c>
    </row>
    <row r="1987" spans="2:65" s="14" customFormat="1">
      <c r="B1987" s="196"/>
      <c r="D1987" s="177" t="s">
        <v>192</v>
      </c>
      <c r="E1987" s="197" t="s">
        <v>22</v>
      </c>
      <c r="F1987" s="198" t="s">
        <v>198</v>
      </c>
      <c r="H1987" s="199">
        <v>59.04</v>
      </c>
      <c r="I1987" s="200"/>
      <c r="L1987" s="196"/>
      <c r="M1987" s="201"/>
      <c r="T1987" s="202"/>
      <c r="AT1987" s="197" t="s">
        <v>192</v>
      </c>
      <c r="AU1987" s="197" t="s">
        <v>90</v>
      </c>
      <c r="AV1987" s="14" t="s">
        <v>104</v>
      </c>
      <c r="AW1987" s="14" t="s">
        <v>42</v>
      </c>
      <c r="AX1987" s="14" t="s">
        <v>79</v>
      </c>
      <c r="AY1987" s="197" t="s">
        <v>142</v>
      </c>
    </row>
    <row r="1988" spans="2:65" s="12" customFormat="1">
      <c r="B1988" s="183"/>
      <c r="D1988" s="177" t="s">
        <v>192</v>
      </c>
      <c r="E1988" s="184" t="s">
        <v>22</v>
      </c>
      <c r="F1988" s="185" t="s">
        <v>201</v>
      </c>
      <c r="H1988" s="184" t="s">
        <v>22</v>
      </c>
      <c r="I1988" s="186"/>
      <c r="L1988" s="183"/>
      <c r="M1988" s="187"/>
      <c r="T1988" s="188"/>
      <c r="AT1988" s="184" t="s">
        <v>192</v>
      </c>
      <c r="AU1988" s="184" t="s">
        <v>90</v>
      </c>
      <c r="AV1988" s="12" t="s">
        <v>24</v>
      </c>
      <c r="AW1988" s="12" t="s">
        <v>42</v>
      </c>
      <c r="AX1988" s="12" t="s">
        <v>79</v>
      </c>
      <c r="AY1988" s="184" t="s">
        <v>142</v>
      </c>
    </row>
    <row r="1989" spans="2:65" s="13" customFormat="1">
      <c r="B1989" s="189"/>
      <c r="D1989" s="177" t="s">
        <v>192</v>
      </c>
      <c r="E1989" s="190" t="s">
        <v>22</v>
      </c>
      <c r="F1989" s="191" t="s">
        <v>653</v>
      </c>
      <c r="H1989" s="192">
        <v>1.31</v>
      </c>
      <c r="I1989" s="193"/>
      <c r="L1989" s="189"/>
      <c r="M1989" s="194"/>
      <c r="T1989" s="195"/>
      <c r="AT1989" s="190" t="s">
        <v>192</v>
      </c>
      <c r="AU1989" s="190" t="s">
        <v>90</v>
      </c>
      <c r="AV1989" s="13" t="s">
        <v>90</v>
      </c>
      <c r="AW1989" s="13" t="s">
        <v>42</v>
      </c>
      <c r="AX1989" s="13" t="s">
        <v>79</v>
      </c>
      <c r="AY1989" s="190" t="s">
        <v>142</v>
      </c>
    </row>
    <row r="1990" spans="2:65" s="13" customFormat="1">
      <c r="B1990" s="189"/>
      <c r="D1990" s="177" t="s">
        <v>192</v>
      </c>
      <c r="E1990" s="190" t="s">
        <v>22</v>
      </c>
      <c r="F1990" s="191" t="s">
        <v>657</v>
      </c>
      <c r="H1990" s="192">
        <v>16.45</v>
      </c>
      <c r="I1990" s="193"/>
      <c r="L1990" s="189"/>
      <c r="M1990" s="194"/>
      <c r="T1990" s="195"/>
      <c r="AT1990" s="190" t="s">
        <v>192</v>
      </c>
      <c r="AU1990" s="190" t="s">
        <v>90</v>
      </c>
      <c r="AV1990" s="13" t="s">
        <v>90</v>
      </c>
      <c r="AW1990" s="13" t="s">
        <v>42</v>
      </c>
      <c r="AX1990" s="13" t="s">
        <v>79</v>
      </c>
      <c r="AY1990" s="190" t="s">
        <v>142</v>
      </c>
    </row>
    <row r="1991" spans="2:65" s="13" customFormat="1">
      <c r="B1991" s="189"/>
      <c r="D1991" s="177" t="s">
        <v>192</v>
      </c>
      <c r="E1991" s="190" t="s">
        <v>22</v>
      </c>
      <c r="F1991" s="191" t="s">
        <v>658</v>
      </c>
      <c r="H1991" s="192">
        <v>14</v>
      </c>
      <c r="I1991" s="193"/>
      <c r="L1991" s="189"/>
      <c r="M1991" s="194"/>
      <c r="T1991" s="195"/>
      <c r="AT1991" s="190" t="s">
        <v>192</v>
      </c>
      <c r="AU1991" s="190" t="s">
        <v>90</v>
      </c>
      <c r="AV1991" s="13" t="s">
        <v>90</v>
      </c>
      <c r="AW1991" s="13" t="s">
        <v>42</v>
      </c>
      <c r="AX1991" s="13" t="s">
        <v>79</v>
      </c>
      <c r="AY1991" s="190" t="s">
        <v>142</v>
      </c>
    </row>
    <row r="1992" spans="2:65" s="13" customFormat="1">
      <c r="B1992" s="189"/>
      <c r="D1992" s="177" t="s">
        <v>192</v>
      </c>
      <c r="E1992" s="190" t="s">
        <v>22</v>
      </c>
      <c r="F1992" s="191" t="s">
        <v>659</v>
      </c>
      <c r="H1992" s="192">
        <v>16.36</v>
      </c>
      <c r="I1992" s="193"/>
      <c r="L1992" s="189"/>
      <c r="M1992" s="194"/>
      <c r="T1992" s="195"/>
      <c r="AT1992" s="190" t="s">
        <v>192</v>
      </c>
      <c r="AU1992" s="190" t="s">
        <v>90</v>
      </c>
      <c r="AV1992" s="13" t="s">
        <v>90</v>
      </c>
      <c r="AW1992" s="13" t="s">
        <v>42</v>
      </c>
      <c r="AX1992" s="13" t="s">
        <v>79</v>
      </c>
      <c r="AY1992" s="190" t="s">
        <v>142</v>
      </c>
    </row>
    <row r="1993" spans="2:65" s="13" customFormat="1">
      <c r="B1993" s="189"/>
      <c r="D1993" s="177" t="s">
        <v>192</v>
      </c>
      <c r="E1993" s="190" t="s">
        <v>22</v>
      </c>
      <c r="F1993" s="191" t="s">
        <v>660</v>
      </c>
      <c r="H1993" s="192">
        <v>14.06</v>
      </c>
      <c r="I1993" s="193"/>
      <c r="L1993" s="189"/>
      <c r="M1993" s="194"/>
      <c r="T1993" s="195"/>
      <c r="AT1993" s="190" t="s">
        <v>192</v>
      </c>
      <c r="AU1993" s="190" t="s">
        <v>90</v>
      </c>
      <c r="AV1993" s="13" t="s">
        <v>90</v>
      </c>
      <c r="AW1993" s="13" t="s">
        <v>42</v>
      </c>
      <c r="AX1993" s="13" t="s">
        <v>79</v>
      </c>
      <c r="AY1993" s="190" t="s">
        <v>142</v>
      </c>
    </row>
    <row r="1994" spans="2:65" s="14" customFormat="1">
      <c r="B1994" s="196"/>
      <c r="D1994" s="177" t="s">
        <v>192</v>
      </c>
      <c r="E1994" s="197" t="s">
        <v>22</v>
      </c>
      <c r="F1994" s="198" t="s">
        <v>198</v>
      </c>
      <c r="H1994" s="199">
        <v>62.18</v>
      </c>
      <c r="I1994" s="200"/>
      <c r="L1994" s="196"/>
      <c r="M1994" s="201"/>
      <c r="T1994" s="202"/>
      <c r="AT1994" s="197" t="s">
        <v>192</v>
      </c>
      <c r="AU1994" s="197" t="s">
        <v>90</v>
      </c>
      <c r="AV1994" s="14" t="s">
        <v>104</v>
      </c>
      <c r="AW1994" s="14" t="s">
        <v>42</v>
      </c>
      <c r="AX1994" s="14" t="s">
        <v>79</v>
      </c>
      <c r="AY1994" s="197" t="s">
        <v>142</v>
      </c>
    </row>
    <row r="1995" spans="2:65" s="15" customFormat="1">
      <c r="B1995" s="203"/>
      <c r="D1995" s="177" t="s">
        <v>192</v>
      </c>
      <c r="E1995" s="204" t="s">
        <v>22</v>
      </c>
      <c r="F1995" s="205" t="s">
        <v>202</v>
      </c>
      <c r="H1995" s="206">
        <v>229.17</v>
      </c>
      <c r="I1995" s="207"/>
      <c r="L1995" s="203"/>
      <c r="M1995" s="208"/>
      <c r="T1995" s="209"/>
      <c r="AT1995" s="204" t="s">
        <v>192</v>
      </c>
      <c r="AU1995" s="204" t="s">
        <v>90</v>
      </c>
      <c r="AV1995" s="15" t="s">
        <v>188</v>
      </c>
      <c r="AW1995" s="15" t="s">
        <v>42</v>
      </c>
      <c r="AX1995" s="15" t="s">
        <v>24</v>
      </c>
      <c r="AY1995" s="204" t="s">
        <v>142</v>
      </c>
    </row>
    <row r="1996" spans="2:65" s="1" customFormat="1" ht="16.5" customHeight="1">
      <c r="B1996" s="40"/>
      <c r="C1996" s="210" t="s">
        <v>1565</v>
      </c>
      <c r="D1996" s="210" t="s">
        <v>323</v>
      </c>
      <c r="E1996" s="211" t="s">
        <v>1566</v>
      </c>
      <c r="F1996" s="212" t="s">
        <v>1567</v>
      </c>
      <c r="G1996" s="213" t="s">
        <v>229</v>
      </c>
      <c r="H1996" s="214">
        <v>240.62899999999999</v>
      </c>
      <c r="I1996" s="215">
        <v>290</v>
      </c>
      <c r="J1996" s="216">
        <f>ROUND(I1996*H1996,2)</f>
        <v>69782.41</v>
      </c>
      <c r="K1996" s="212" t="s">
        <v>149</v>
      </c>
      <c r="L1996" s="217"/>
      <c r="M1996" s="218" t="s">
        <v>22</v>
      </c>
      <c r="N1996" s="219" t="s">
        <v>51</v>
      </c>
      <c r="P1996" s="174">
        <f>O1996*H1996</f>
        <v>0</v>
      </c>
      <c r="Q1996" s="174">
        <v>2.8300000000000001E-3</v>
      </c>
      <c r="R1996" s="174">
        <f>Q1996*H1996</f>
        <v>0.68098006999999994</v>
      </c>
      <c r="S1996" s="174">
        <v>0</v>
      </c>
      <c r="T1996" s="175">
        <f>S1996*H1996</f>
        <v>0</v>
      </c>
      <c r="AR1996" s="24" t="s">
        <v>561</v>
      </c>
      <c r="AT1996" s="24" t="s">
        <v>323</v>
      </c>
      <c r="AU1996" s="24" t="s">
        <v>90</v>
      </c>
      <c r="AY1996" s="24" t="s">
        <v>142</v>
      </c>
      <c r="BE1996" s="176">
        <f>IF(N1996="základní",J1996,0)</f>
        <v>0</v>
      </c>
      <c r="BF1996" s="176">
        <f>IF(N1996="snížená",J1996,0)</f>
        <v>69782.41</v>
      </c>
      <c r="BG1996" s="176">
        <f>IF(N1996="zákl. přenesená",J1996,0)</f>
        <v>0</v>
      </c>
      <c r="BH1996" s="176">
        <f>IF(N1996="sníž. přenesená",J1996,0)</f>
        <v>0</v>
      </c>
      <c r="BI1996" s="176">
        <f>IF(N1996="nulová",J1996,0)</f>
        <v>0</v>
      </c>
      <c r="BJ1996" s="24" t="s">
        <v>90</v>
      </c>
      <c r="BK1996" s="176">
        <f>ROUND(I1996*H1996,2)</f>
        <v>69782.41</v>
      </c>
      <c r="BL1996" s="24" t="s">
        <v>333</v>
      </c>
      <c r="BM1996" s="24" t="s">
        <v>1568</v>
      </c>
    </row>
    <row r="1997" spans="2:65" s="13" customFormat="1">
      <c r="B1997" s="189"/>
      <c r="D1997" s="177" t="s">
        <v>192</v>
      </c>
      <c r="F1997" s="191" t="s">
        <v>1569</v>
      </c>
      <c r="H1997" s="192">
        <v>240.62899999999999</v>
      </c>
      <c r="I1997" s="193"/>
      <c r="L1997" s="189"/>
      <c r="M1997" s="194"/>
      <c r="T1997" s="195"/>
      <c r="AT1997" s="190" t="s">
        <v>192</v>
      </c>
      <c r="AU1997" s="190" t="s">
        <v>90</v>
      </c>
      <c r="AV1997" s="13" t="s">
        <v>90</v>
      </c>
      <c r="AW1997" s="13" t="s">
        <v>6</v>
      </c>
      <c r="AX1997" s="13" t="s">
        <v>24</v>
      </c>
      <c r="AY1997" s="190" t="s">
        <v>142</v>
      </c>
    </row>
    <row r="1998" spans="2:65" s="1" customFormat="1" ht="25.5" customHeight="1">
      <c r="B1998" s="40"/>
      <c r="C1998" s="165" t="s">
        <v>1570</v>
      </c>
      <c r="D1998" s="165" t="s">
        <v>145</v>
      </c>
      <c r="E1998" s="166" t="s">
        <v>1571</v>
      </c>
      <c r="F1998" s="167" t="s">
        <v>1572</v>
      </c>
      <c r="G1998" s="168" t="s">
        <v>229</v>
      </c>
      <c r="H1998" s="169">
        <v>229.17</v>
      </c>
      <c r="I1998" s="170">
        <v>5</v>
      </c>
      <c r="J1998" s="171">
        <f>ROUND(I1998*H1998,2)</f>
        <v>1145.8499999999999</v>
      </c>
      <c r="K1998" s="167" t="s">
        <v>149</v>
      </c>
      <c r="L1998" s="40"/>
      <c r="M1998" s="172" t="s">
        <v>22</v>
      </c>
      <c r="N1998" s="173" t="s">
        <v>51</v>
      </c>
      <c r="P1998" s="174">
        <f>O1998*H1998</f>
        <v>0</v>
      </c>
      <c r="Q1998" s="174">
        <v>0</v>
      </c>
      <c r="R1998" s="174">
        <f>Q1998*H1998</f>
        <v>0</v>
      </c>
      <c r="S1998" s="174">
        <v>0</v>
      </c>
      <c r="T1998" s="175">
        <f>S1998*H1998</f>
        <v>0</v>
      </c>
      <c r="AR1998" s="24" t="s">
        <v>333</v>
      </c>
      <c r="AT1998" s="24" t="s">
        <v>145</v>
      </c>
      <c r="AU1998" s="24" t="s">
        <v>90</v>
      </c>
      <c r="AY1998" s="24" t="s">
        <v>142</v>
      </c>
      <c r="BE1998" s="176">
        <f>IF(N1998="základní",J1998,0)</f>
        <v>0</v>
      </c>
      <c r="BF1998" s="176">
        <f>IF(N1998="snížená",J1998,0)</f>
        <v>1145.8499999999999</v>
      </c>
      <c r="BG1998" s="176">
        <f>IF(N1998="zákl. přenesená",J1998,0)</f>
        <v>0</v>
      </c>
      <c r="BH1998" s="176">
        <f>IF(N1998="sníž. přenesená",J1998,0)</f>
        <v>0</v>
      </c>
      <c r="BI1998" s="176">
        <f>IF(N1998="nulová",J1998,0)</f>
        <v>0</v>
      </c>
      <c r="BJ1998" s="24" t="s">
        <v>90</v>
      </c>
      <c r="BK1998" s="176">
        <f>ROUND(I1998*H1998,2)</f>
        <v>1145.8499999999999</v>
      </c>
      <c r="BL1998" s="24" t="s">
        <v>333</v>
      </c>
      <c r="BM1998" s="24" t="s">
        <v>1573</v>
      </c>
    </row>
    <row r="1999" spans="2:65" s="13" customFormat="1">
      <c r="B1999" s="189"/>
      <c r="D1999" s="177" t="s">
        <v>192</v>
      </c>
      <c r="E1999" s="190" t="s">
        <v>22</v>
      </c>
      <c r="F1999" s="191" t="s">
        <v>1574</v>
      </c>
      <c r="H1999" s="192">
        <v>229.17</v>
      </c>
      <c r="I1999" s="193"/>
      <c r="L1999" s="189"/>
      <c r="M1999" s="194"/>
      <c r="T1999" s="195"/>
      <c r="AT1999" s="190" t="s">
        <v>192</v>
      </c>
      <c r="AU1999" s="190" t="s">
        <v>90</v>
      </c>
      <c r="AV1999" s="13" t="s">
        <v>90</v>
      </c>
      <c r="AW1999" s="13" t="s">
        <v>42</v>
      </c>
      <c r="AX1999" s="13" t="s">
        <v>24</v>
      </c>
      <c r="AY1999" s="190" t="s">
        <v>142</v>
      </c>
    </row>
    <row r="2000" spans="2:65" s="1" customFormat="1" ht="25.5" customHeight="1">
      <c r="B2000" s="40"/>
      <c r="C2000" s="165" t="s">
        <v>1575</v>
      </c>
      <c r="D2000" s="165" t="s">
        <v>145</v>
      </c>
      <c r="E2000" s="166" t="s">
        <v>1576</v>
      </c>
      <c r="F2000" s="167" t="s">
        <v>1577</v>
      </c>
      <c r="G2000" s="168" t="s">
        <v>229</v>
      </c>
      <c r="H2000" s="169">
        <v>229.17</v>
      </c>
      <c r="I2000" s="170">
        <v>12</v>
      </c>
      <c r="J2000" s="171">
        <f>ROUND(I2000*H2000,2)</f>
        <v>2750.04</v>
      </c>
      <c r="K2000" s="167" t="s">
        <v>149</v>
      </c>
      <c r="L2000" s="40"/>
      <c r="M2000" s="172" t="s">
        <v>22</v>
      </c>
      <c r="N2000" s="173" t="s">
        <v>51</v>
      </c>
      <c r="P2000" s="174">
        <f>O2000*H2000</f>
        <v>0</v>
      </c>
      <c r="Q2000" s="174">
        <v>0</v>
      </c>
      <c r="R2000" s="174">
        <f>Q2000*H2000</f>
        <v>0</v>
      </c>
      <c r="S2000" s="174">
        <v>0</v>
      </c>
      <c r="T2000" s="175">
        <f>S2000*H2000</f>
        <v>0</v>
      </c>
      <c r="AR2000" s="24" t="s">
        <v>333</v>
      </c>
      <c r="AT2000" s="24" t="s">
        <v>145</v>
      </c>
      <c r="AU2000" s="24" t="s">
        <v>90</v>
      </c>
      <c r="AY2000" s="24" t="s">
        <v>142</v>
      </c>
      <c r="BE2000" s="176">
        <f>IF(N2000="základní",J2000,0)</f>
        <v>0</v>
      </c>
      <c r="BF2000" s="176">
        <f>IF(N2000="snížená",J2000,0)</f>
        <v>2750.04</v>
      </c>
      <c r="BG2000" s="176">
        <f>IF(N2000="zákl. přenesená",J2000,0)</f>
        <v>0</v>
      </c>
      <c r="BH2000" s="176">
        <f>IF(N2000="sníž. přenesená",J2000,0)</f>
        <v>0</v>
      </c>
      <c r="BI2000" s="176">
        <f>IF(N2000="nulová",J2000,0)</f>
        <v>0</v>
      </c>
      <c r="BJ2000" s="24" t="s">
        <v>90</v>
      </c>
      <c r="BK2000" s="176">
        <f>ROUND(I2000*H2000,2)</f>
        <v>2750.04</v>
      </c>
      <c r="BL2000" s="24" t="s">
        <v>333</v>
      </c>
      <c r="BM2000" s="24" t="s">
        <v>1578</v>
      </c>
    </row>
    <row r="2001" spans="2:65" s="13" customFormat="1">
      <c r="B2001" s="189"/>
      <c r="D2001" s="177" t="s">
        <v>192</v>
      </c>
      <c r="E2001" s="190" t="s">
        <v>22</v>
      </c>
      <c r="F2001" s="191" t="s">
        <v>1574</v>
      </c>
      <c r="H2001" s="192">
        <v>229.17</v>
      </c>
      <c r="I2001" s="193"/>
      <c r="L2001" s="189"/>
      <c r="M2001" s="194"/>
      <c r="T2001" s="195"/>
      <c r="AT2001" s="190" t="s">
        <v>192</v>
      </c>
      <c r="AU2001" s="190" t="s">
        <v>90</v>
      </c>
      <c r="AV2001" s="13" t="s">
        <v>90</v>
      </c>
      <c r="AW2001" s="13" t="s">
        <v>42</v>
      </c>
      <c r="AX2001" s="13" t="s">
        <v>24</v>
      </c>
      <c r="AY2001" s="190" t="s">
        <v>142</v>
      </c>
    </row>
    <row r="2002" spans="2:65" s="1" customFormat="1" ht="16.5" customHeight="1">
      <c r="B2002" s="40"/>
      <c r="C2002" s="210" t="s">
        <v>1579</v>
      </c>
      <c r="D2002" s="210" t="s">
        <v>323</v>
      </c>
      <c r="E2002" s="211" t="s">
        <v>1580</v>
      </c>
      <c r="F2002" s="212" t="s">
        <v>1581</v>
      </c>
      <c r="G2002" s="213" t="s">
        <v>927</v>
      </c>
      <c r="H2002" s="214">
        <v>68.751000000000005</v>
      </c>
      <c r="I2002" s="215">
        <v>15</v>
      </c>
      <c r="J2002" s="216">
        <f>ROUND(I2002*H2002,2)</f>
        <v>1031.27</v>
      </c>
      <c r="K2002" s="212" t="s">
        <v>149</v>
      </c>
      <c r="L2002" s="217"/>
      <c r="M2002" s="218" t="s">
        <v>22</v>
      </c>
      <c r="N2002" s="219" t="s">
        <v>51</v>
      </c>
      <c r="P2002" s="174">
        <f>O2002*H2002</f>
        <v>0</v>
      </c>
      <c r="Q2002" s="174">
        <v>1E-3</v>
      </c>
      <c r="R2002" s="174">
        <f>Q2002*H2002</f>
        <v>6.8751000000000007E-2</v>
      </c>
      <c r="S2002" s="174">
        <v>0</v>
      </c>
      <c r="T2002" s="175">
        <f>S2002*H2002</f>
        <v>0</v>
      </c>
      <c r="AR2002" s="24" t="s">
        <v>561</v>
      </c>
      <c r="AT2002" s="24" t="s">
        <v>323</v>
      </c>
      <c r="AU2002" s="24" t="s">
        <v>90</v>
      </c>
      <c r="AY2002" s="24" t="s">
        <v>142</v>
      </c>
      <c r="BE2002" s="176">
        <f>IF(N2002="základní",J2002,0)</f>
        <v>0</v>
      </c>
      <c r="BF2002" s="176">
        <f>IF(N2002="snížená",J2002,0)</f>
        <v>1031.27</v>
      </c>
      <c r="BG2002" s="176">
        <f>IF(N2002="zákl. přenesená",J2002,0)</f>
        <v>0</v>
      </c>
      <c r="BH2002" s="176">
        <f>IF(N2002="sníž. přenesená",J2002,0)</f>
        <v>0</v>
      </c>
      <c r="BI2002" s="176">
        <f>IF(N2002="nulová",J2002,0)</f>
        <v>0</v>
      </c>
      <c r="BJ2002" s="24" t="s">
        <v>90</v>
      </c>
      <c r="BK2002" s="176">
        <f>ROUND(I2002*H2002,2)</f>
        <v>1031.27</v>
      </c>
      <c r="BL2002" s="24" t="s">
        <v>333</v>
      </c>
      <c r="BM2002" s="24" t="s">
        <v>1582</v>
      </c>
    </row>
    <row r="2003" spans="2:65" s="13" customFormat="1">
      <c r="B2003" s="189"/>
      <c r="D2003" s="177" t="s">
        <v>192</v>
      </c>
      <c r="F2003" s="191" t="s">
        <v>1583</v>
      </c>
      <c r="H2003" s="192">
        <v>68.751000000000005</v>
      </c>
      <c r="I2003" s="193"/>
      <c r="L2003" s="189"/>
      <c r="M2003" s="194"/>
      <c r="T2003" s="195"/>
      <c r="AT2003" s="190" t="s">
        <v>192</v>
      </c>
      <c r="AU2003" s="190" t="s">
        <v>90</v>
      </c>
      <c r="AV2003" s="13" t="s">
        <v>90</v>
      </c>
      <c r="AW2003" s="13" t="s">
        <v>6</v>
      </c>
      <c r="AX2003" s="13" t="s">
        <v>24</v>
      </c>
      <c r="AY2003" s="190" t="s">
        <v>142</v>
      </c>
    </row>
    <row r="2004" spans="2:65" s="1" customFormat="1" ht="38.25" customHeight="1">
      <c r="B2004" s="40"/>
      <c r="C2004" s="165" t="s">
        <v>1584</v>
      </c>
      <c r="D2004" s="165" t="s">
        <v>145</v>
      </c>
      <c r="E2004" s="166" t="s">
        <v>1585</v>
      </c>
      <c r="F2004" s="167" t="s">
        <v>1586</v>
      </c>
      <c r="G2004" s="168" t="s">
        <v>216</v>
      </c>
      <c r="H2004" s="169">
        <v>0.879</v>
      </c>
      <c r="I2004" s="170">
        <v>850</v>
      </c>
      <c r="J2004" s="171">
        <f>ROUND(I2004*H2004,2)</f>
        <v>747.15</v>
      </c>
      <c r="K2004" s="167" t="s">
        <v>149</v>
      </c>
      <c r="L2004" s="40"/>
      <c r="M2004" s="172" t="s">
        <v>22</v>
      </c>
      <c r="N2004" s="173" t="s">
        <v>51</v>
      </c>
      <c r="P2004" s="174">
        <f>O2004*H2004</f>
        <v>0</v>
      </c>
      <c r="Q2004" s="174">
        <v>0</v>
      </c>
      <c r="R2004" s="174">
        <f>Q2004*H2004</f>
        <v>0</v>
      </c>
      <c r="S2004" s="174">
        <v>0</v>
      </c>
      <c r="T2004" s="175">
        <f>S2004*H2004</f>
        <v>0</v>
      </c>
      <c r="AR2004" s="24" t="s">
        <v>333</v>
      </c>
      <c r="AT2004" s="24" t="s">
        <v>145</v>
      </c>
      <c r="AU2004" s="24" t="s">
        <v>90</v>
      </c>
      <c r="AY2004" s="24" t="s">
        <v>142</v>
      </c>
      <c r="BE2004" s="176">
        <f>IF(N2004="základní",J2004,0)</f>
        <v>0</v>
      </c>
      <c r="BF2004" s="176">
        <f>IF(N2004="snížená",J2004,0)</f>
        <v>747.15</v>
      </c>
      <c r="BG2004" s="176">
        <f>IF(N2004="zákl. přenesená",J2004,0)</f>
        <v>0</v>
      </c>
      <c r="BH2004" s="176">
        <f>IF(N2004="sníž. přenesená",J2004,0)</f>
        <v>0</v>
      </c>
      <c r="BI2004" s="176">
        <f>IF(N2004="nulová",J2004,0)</f>
        <v>0</v>
      </c>
      <c r="BJ2004" s="24" t="s">
        <v>90</v>
      </c>
      <c r="BK2004" s="176">
        <f>ROUND(I2004*H2004,2)</f>
        <v>747.15</v>
      </c>
      <c r="BL2004" s="24" t="s">
        <v>333</v>
      </c>
      <c r="BM2004" s="24" t="s">
        <v>1587</v>
      </c>
    </row>
    <row r="2005" spans="2:65" s="1" customFormat="1" ht="38.25" customHeight="1">
      <c r="B2005" s="40"/>
      <c r="C2005" s="165" t="s">
        <v>1588</v>
      </c>
      <c r="D2005" s="165" t="s">
        <v>145</v>
      </c>
      <c r="E2005" s="166" t="s">
        <v>1589</v>
      </c>
      <c r="F2005" s="167" t="s">
        <v>1590</v>
      </c>
      <c r="G2005" s="168" t="s">
        <v>216</v>
      </c>
      <c r="H2005" s="169">
        <v>0.879</v>
      </c>
      <c r="I2005" s="170">
        <v>75</v>
      </c>
      <c r="J2005" s="171">
        <f>ROUND(I2005*H2005,2)</f>
        <v>65.930000000000007</v>
      </c>
      <c r="K2005" s="167" t="s">
        <v>149</v>
      </c>
      <c r="L2005" s="40"/>
      <c r="M2005" s="172" t="s">
        <v>22</v>
      </c>
      <c r="N2005" s="173" t="s">
        <v>51</v>
      </c>
      <c r="P2005" s="174">
        <f>O2005*H2005</f>
        <v>0</v>
      </c>
      <c r="Q2005" s="174">
        <v>0</v>
      </c>
      <c r="R2005" s="174">
        <f>Q2005*H2005</f>
        <v>0</v>
      </c>
      <c r="S2005" s="174">
        <v>0</v>
      </c>
      <c r="T2005" s="175">
        <f>S2005*H2005</f>
        <v>0</v>
      </c>
      <c r="AR2005" s="24" t="s">
        <v>333</v>
      </c>
      <c r="AT2005" s="24" t="s">
        <v>145</v>
      </c>
      <c r="AU2005" s="24" t="s">
        <v>90</v>
      </c>
      <c r="AY2005" s="24" t="s">
        <v>142</v>
      </c>
      <c r="BE2005" s="176">
        <f>IF(N2005="základní",J2005,0)</f>
        <v>0</v>
      </c>
      <c r="BF2005" s="176">
        <f>IF(N2005="snížená",J2005,0)</f>
        <v>65.930000000000007</v>
      </c>
      <c r="BG2005" s="176">
        <f>IF(N2005="zákl. přenesená",J2005,0)</f>
        <v>0</v>
      </c>
      <c r="BH2005" s="176">
        <f>IF(N2005="sníž. přenesená",J2005,0)</f>
        <v>0</v>
      </c>
      <c r="BI2005" s="176">
        <f>IF(N2005="nulová",J2005,0)</f>
        <v>0</v>
      </c>
      <c r="BJ2005" s="24" t="s">
        <v>90</v>
      </c>
      <c r="BK2005" s="176">
        <f>ROUND(I2005*H2005,2)</f>
        <v>65.930000000000007</v>
      </c>
      <c r="BL2005" s="24" t="s">
        <v>333</v>
      </c>
      <c r="BM2005" s="24" t="s">
        <v>1591</v>
      </c>
    </row>
    <row r="2006" spans="2:65" s="11" customFormat="1" ht="29.9" customHeight="1">
      <c r="B2006" s="153"/>
      <c r="D2006" s="154" t="s">
        <v>78</v>
      </c>
      <c r="E2006" s="163" t="s">
        <v>1592</v>
      </c>
      <c r="F2006" s="163" t="s">
        <v>1593</v>
      </c>
      <c r="I2006" s="156"/>
      <c r="J2006" s="164">
        <f>BK2006</f>
        <v>5863.3</v>
      </c>
      <c r="L2006" s="153"/>
      <c r="M2006" s="158"/>
      <c r="P2006" s="159">
        <f>SUM(P2007:P2016)</f>
        <v>0</v>
      </c>
      <c r="R2006" s="159">
        <f>SUM(R2007:R2016)</f>
        <v>1.5029999999999998E-2</v>
      </c>
      <c r="T2006" s="160">
        <f>SUM(T2007:T2016)</f>
        <v>0</v>
      </c>
      <c r="AR2006" s="154" t="s">
        <v>90</v>
      </c>
      <c r="AT2006" s="161" t="s">
        <v>78</v>
      </c>
      <c r="AU2006" s="161" t="s">
        <v>24</v>
      </c>
      <c r="AY2006" s="154" t="s">
        <v>142</v>
      </c>
      <c r="BK2006" s="162">
        <f>SUM(BK2007:BK2016)</f>
        <v>5863.3</v>
      </c>
    </row>
    <row r="2007" spans="2:65" s="1" customFormat="1" ht="25.5" customHeight="1">
      <c r="B2007" s="40"/>
      <c r="C2007" s="165" t="s">
        <v>1594</v>
      </c>
      <c r="D2007" s="165" t="s">
        <v>145</v>
      </c>
      <c r="E2007" s="166" t="s">
        <v>1595</v>
      </c>
      <c r="F2007" s="167" t="s">
        <v>1596</v>
      </c>
      <c r="G2007" s="168" t="s">
        <v>229</v>
      </c>
      <c r="H2007" s="169">
        <v>16.7</v>
      </c>
      <c r="I2007" s="170">
        <v>350</v>
      </c>
      <c r="J2007" s="171">
        <f>ROUND(I2007*H2007,2)</f>
        <v>5845</v>
      </c>
      <c r="K2007" s="167" t="s">
        <v>149</v>
      </c>
      <c r="L2007" s="40"/>
      <c r="M2007" s="172" t="s">
        <v>22</v>
      </c>
      <c r="N2007" s="173" t="s">
        <v>51</v>
      </c>
      <c r="P2007" s="174">
        <f>O2007*H2007</f>
        <v>0</v>
      </c>
      <c r="Q2007" s="174">
        <v>8.9999999999999998E-4</v>
      </c>
      <c r="R2007" s="174">
        <f>Q2007*H2007</f>
        <v>1.5029999999999998E-2</v>
      </c>
      <c r="S2007" s="174">
        <v>0</v>
      </c>
      <c r="T2007" s="175">
        <f>S2007*H2007</f>
        <v>0</v>
      </c>
      <c r="AR2007" s="24" t="s">
        <v>333</v>
      </c>
      <c r="AT2007" s="24" t="s">
        <v>145</v>
      </c>
      <c r="AU2007" s="24" t="s">
        <v>90</v>
      </c>
      <c r="AY2007" s="24" t="s">
        <v>142</v>
      </c>
      <c r="BE2007" s="176">
        <f>IF(N2007="základní",J2007,0)</f>
        <v>0</v>
      </c>
      <c r="BF2007" s="176">
        <f>IF(N2007="snížená",J2007,0)</f>
        <v>5845</v>
      </c>
      <c r="BG2007" s="176">
        <f>IF(N2007="zákl. přenesená",J2007,0)</f>
        <v>0</v>
      </c>
      <c r="BH2007" s="176">
        <f>IF(N2007="sníž. přenesená",J2007,0)</f>
        <v>0</v>
      </c>
      <c r="BI2007" s="176">
        <f>IF(N2007="nulová",J2007,0)</f>
        <v>0</v>
      </c>
      <c r="BJ2007" s="24" t="s">
        <v>90</v>
      </c>
      <c r="BK2007" s="176">
        <f>ROUND(I2007*H2007,2)</f>
        <v>5845</v>
      </c>
      <c r="BL2007" s="24" t="s">
        <v>333</v>
      </c>
      <c r="BM2007" s="24" t="s">
        <v>1597</v>
      </c>
    </row>
    <row r="2008" spans="2:65" s="12" customFormat="1">
      <c r="B2008" s="183"/>
      <c r="D2008" s="177" t="s">
        <v>192</v>
      </c>
      <c r="E2008" s="184" t="s">
        <v>22</v>
      </c>
      <c r="F2008" s="185" t="s">
        <v>193</v>
      </c>
      <c r="H2008" s="184" t="s">
        <v>22</v>
      </c>
      <c r="I2008" s="186"/>
      <c r="L2008" s="183"/>
      <c r="M2008" s="187"/>
      <c r="T2008" s="188"/>
      <c r="AT2008" s="184" t="s">
        <v>192</v>
      </c>
      <c r="AU2008" s="184" t="s">
        <v>90</v>
      </c>
      <c r="AV2008" s="12" t="s">
        <v>24</v>
      </c>
      <c r="AW2008" s="12" t="s">
        <v>42</v>
      </c>
      <c r="AX2008" s="12" t="s">
        <v>79</v>
      </c>
      <c r="AY2008" s="184" t="s">
        <v>142</v>
      </c>
    </row>
    <row r="2009" spans="2:65" s="12" customFormat="1">
      <c r="B2009" s="183"/>
      <c r="D2009" s="177" t="s">
        <v>192</v>
      </c>
      <c r="E2009" s="184" t="s">
        <v>22</v>
      </c>
      <c r="F2009" s="185" t="s">
        <v>242</v>
      </c>
      <c r="H2009" s="184" t="s">
        <v>22</v>
      </c>
      <c r="I2009" s="186"/>
      <c r="L2009" s="183"/>
      <c r="M2009" s="187"/>
      <c r="T2009" s="188"/>
      <c r="AT2009" s="184" t="s">
        <v>192</v>
      </c>
      <c r="AU2009" s="184" t="s">
        <v>90</v>
      </c>
      <c r="AV2009" s="12" t="s">
        <v>24</v>
      </c>
      <c r="AW2009" s="12" t="s">
        <v>42</v>
      </c>
      <c r="AX2009" s="12" t="s">
        <v>79</v>
      </c>
      <c r="AY2009" s="184" t="s">
        <v>142</v>
      </c>
    </row>
    <row r="2010" spans="2:65" s="13" customFormat="1">
      <c r="B2010" s="189"/>
      <c r="D2010" s="177" t="s">
        <v>192</v>
      </c>
      <c r="E2010" s="190" t="s">
        <v>22</v>
      </c>
      <c r="F2010" s="191" t="s">
        <v>615</v>
      </c>
      <c r="H2010" s="192">
        <v>16.7</v>
      </c>
      <c r="I2010" s="193"/>
      <c r="L2010" s="189"/>
      <c r="M2010" s="194"/>
      <c r="T2010" s="195"/>
      <c r="AT2010" s="190" t="s">
        <v>192</v>
      </c>
      <c r="AU2010" s="190" t="s">
        <v>90</v>
      </c>
      <c r="AV2010" s="13" t="s">
        <v>90</v>
      </c>
      <c r="AW2010" s="13" t="s">
        <v>42</v>
      </c>
      <c r="AX2010" s="13" t="s">
        <v>79</v>
      </c>
      <c r="AY2010" s="190" t="s">
        <v>142</v>
      </c>
    </row>
    <row r="2011" spans="2:65" s="14" customFormat="1">
      <c r="B2011" s="196"/>
      <c r="D2011" s="177" t="s">
        <v>192</v>
      </c>
      <c r="E2011" s="197" t="s">
        <v>22</v>
      </c>
      <c r="F2011" s="198" t="s">
        <v>198</v>
      </c>
      <c r="H2011" s="199">
        <v>16.7</v>
      </c>
      <c r="I2011" s="200"/>
      <c r="L2011" s="196"/>
      <c r="M2011" s="201"/>
      <c r="T2011" s="202"/>
      <c r="AT2011" s="197" t="s">
        <v>192</v>
      </c>
      <c r="AU2011" s="197" t="s">
        <v>90</v>
      </c>
      <c r="AV2011" s="14" t="s">
        <v>104</v>
      </c>
      <c r="AW2011" s="14" t="s">
        <v>42</v>
      </c>
      <c r="AX2011" s="14" t="s">
        <v>79</v>
      </c>
      <c r="AY2011" s="197" t="s">
        <v>142</v>
      </c>
    </row>
    <row r="2012" spans="2:65" s="15" customFormat="1">
      <c r="B2012" s="203"/>
      <c r="D2012" s="177" t="s">
        <v>192</v>
      </c>
      <c r="E2012" s="204" t="s">
        <v>22</v>
      </c>
      <c r="F2012" s="205" t="s">
        <v>202</v>
      </c>
      <c r="H2012" s="206">
        <v>16.7</v>
      </c>
      <c r="I2012" s="207"/>
      <c r="L2012" s="203"/>
      <c r="M2012" s="208"/>
      <c r="T2012" s="209"/>
      <c r="AT2012" s="204" t="s">
        <v>192</v>
      </c>
      <c r="AU2012" s="204" t="s">
        <v>90</v>
      </c>
      <c r="AV2012" s="15" t="s">
        <v>188</v>
      </c>
      <c r="AW2012" s="15" t="s">
        <v>42</v>
      </c>
      <c r="AX2012" s="15" t="s">
        <v>24</v>
      </c>
      <c r="AY2012" s="204" t="s">
        <v>142</v>
      </c>
    </row>
    <row r="2013" spans="2:65" s="1" customFormat="1" ht="38.25" customHeight="1">
      <c r="B2013" s="40"/>
      <c r="C2013" s="165" t="s">
        <v>1598</v>
      </c>
      <c r="D2013" s="165" t="s">
        <v>145</v>
      </c>
      <c r="E2013" s="166" t="s">
        <v>1599</v>
      </c>
      <c r="F2013" s="167" t="s">
        <v>1600</v>
      </c>
      <c r="G2013" s="168" t="s">
        <v>216</v>
      </c>
      <c r="H2013" s="169">
        <v>1.4999999999999999E-2</v>
      </c>
      <c r="I2013" s="170">
        <v>1020</v>
      </c>
      <c r="J2013" s="171">
        <f>ROUND(I2013*H2013,2)</f>
        <v>15.3</v>
      </c>
      <c r="K2013" s="167" t="s">
        <v>149</v>
      </c>
      <c r="L2013" s="40"/>
      <c r="M2013" s="172" t="s">
        <v>22</v>
      </c>
      <c r="N2013" s="173" t="s">
        <v>51</v>
      </c>
      <c r="P2013" s="174">
        <f>O2013*H2013</f>
        <v>0</v>
      </c>
      <c r="Q2013" s="174">
        <v>0</v>
      </c>
      <c r="R2013" s="174">
        <f>Q2013*H2013</f>
        <v>0</v>
      </c>
      <c r="S2013" s="174">
        <v>0</v>
      </c>
      <c r="T2013" s="175">
        <f>S2013*H2013</f>
        <v>0</v>
      </c>
      <c r="AR2013" s="24" t="s">
        <v>333</v>
      </c>
      <c r="AT2013" s="24" t="s">
        <v>145</v>
      </c>
      <c r="AU2013" s="24" t="s">
        <v>90</v>
      </c>
      <c r="AY2013" s="24" t="s">
        <v>142</v>
      </c>
      <c r="BE2013" s="176">
        <f>IF(N2013="základní",J2013,0)</f>
        <v>0</v>
      </c>
      <c r="BF2013" s="176">
        <f>IF(N2013="snížená",J2013,0)</f>
        <v>15.3</v>
      </c>
      <c r="BG2013" s="176">
        <f>IF(N2013="zákl. přenesená",J2013,0)</f>
        <v>0</v>
      </c>
      <c r="BH2013" s="176">
        <f>IF(N2013="sníž. přenesená",J2013,0)</f>
        <v>0</v>
      </c>
      <c r="BI2013" s="176">
        <f>IF(N2013="nulová",J2013,0)</f>
        <v>0</v>
      </c>
      <c r="BJ2013" s="24" t="s">
        <v>90</v>
      </c>
      <c r="BK2013" s="176">
        <f>ROUND(I2013*H2013,2)</f>
        <v>15.3</v>
      </c>
      <c r="BL2013" s="24" t="s">
        <v>333</v>
      </c>
      <c r="BM2013" s="24" t="s">
        <v>1601</v>
      </c>
    </row>
    <row r="2014" spans="2:65" s="1" customFormat="1" ht="85.5">
      <c r="B2014" s="40"/>
      <c r="D2014" s="177" t="s">
        <v>190</v>
      </c>
      <c r="F2014" s="178" t="s">
        <v>1452</v>
      </c>
      <c r="I2014" s="106"/>
      <c r="L2014" s="40"/>
      <c r="M2014" s="182"/>
      <c r="T2014" s="65"/>
      <c r="AT2014" s="24" t="s">
        <v>190</v>
      </c>
      <c r="AU2014" s="24" t="s">
        <v>90</v>
      </c>
    </row>
    <row r="2015" spans="2:65" s="1" customFormat="1" ht="38.25" customHeight="1">
      <c r="B2015" s="40"/>
      <c r="C2015" s="165" t="s">
        <v>1602</v>
      </c>
      <c r="D2015" s="165" t="s">
        <v>145</v>
      </c>
      <c r="E2015" s="166" t="s">
        <v>1603</v>
      </c>
      <c r="F2015" s="167" t="s">
        <v>1604</v>
      </c>
      <c r="G2015" s="168" t="s">
        <v>216</v>
      </c>
      <c r="H2015" s="169">
        <v>1.4999999999999999E-2</v>
      </c>
      <c r="I2015" s="170">
        <v>200</v>
      </c>
      <c r="J2015" s="171">
        <f>ROUND(I2015*H2015,2)</f>
        <v>3</v>
      </c>
      <c r="K2015" s="167" t="s">
        <v>149</v>
      </c>
      <c r="L2015" s="40"/>
      <c r="M2015" s="172" t="s">
        <v>22</v>
      </c>
      <c r="N2015" s="173" t="s">
        <v>51</v>
      </c>
      <c r="P2015" s="174">
        <f>O2015*H2015</f>
        <v>0</v>
      </c>
      <c r="Q2015" s="174">
        <v>0</v>
      </c>
      <c r="R2015" s="174">
        <f>Q2015*H2015</f>
        <v>0</v>
      </c>
      <c r="S2015" s="174">
        <v>0</v>
      </c>
      <c r="T2015" s="175">
        <f>S2015*H2015</f>
        <v>0</v>
      </c>
      <c r="AR2015" s="24" t="s">
        <v>333</v>
      </c>
      <c r="AT2015" s="24" t="s">
        <v>145</v>
      </c>
      <c r="AU2015" s="24" t="s">
        <v>90</v>
      </c>
      <c r="AY2015" s="24" t="s">
        <v>142</v>
      </c>
      <c r="BE2015" s="176">
        <f>IF(N2015="základní",J2015,0)</f>
        <v>0</v>
      </c>
      <c r="BF2015" s="176">
        <f>IF(N2015="snížená",J2015,0)</f>
        <v>3</v>
      </c>
      <c r="BG2015" s="176">
        <f>IF(N2015="zákl. přenesená",J2015,0)</f>
        <v>0</v>
      </c>
      <c r="BH2015" s="176">
        <f>IF(N2015="sníž. přenesená",J2015,0)</f>
        <v>0</v>
      </c>
      <c r="BI2015" s="176">
        <f>IF(N2015="nulová",J2015,0)</f>
        <v>0</v>
      </c>
      <c r="BJ2015" s="24" t="s">
        <v>90</v>
      </c>
      <c r="BK2015" s="176">
        <f>ROUND(I2015*H2015,2)</f>
        <v>3</v>
      </c>
      <c r="BL2015" s="24" t="s">
        <v>333</v>
      </c>
      <c r="BM2015" s="24" t="s">
        <v>1605</v>
      </c>
    </row>
    <row r="2016" spans="2:65" s="1" customFormat="1" ht="85.5">
      <c r="B2016" s="40"/>
      <c r="D2016" s="177" t="s">
        <v>190</v>
      </c>
      <c r="F2016" s="178" t="s">
        <v>1452</v>
      </c>
      <c r="I2016" s="106"/>
      <c r="L2016" s="40"/>
      <c r="M2016" s="182"/>
      <c r="T2016" s="65"/>
      <c r="AT2016" s="24" t="s">
        <v>190</v>
      </c>
      <c r="AU2016" s="24" t="s">
        <v>90</v>
      </c>
    </row>
    <row r="2017" spans="2:65" s="11" customFormat="1" ht="29.9" customHeight="1">
      <c r="B2017" s="153"/>
      <c r="D2017" s="154" t="s">
        <v>78</v>
      </c>
      <c r="E2017" s="163" t="s">
        <v>1606</v>
      </c>
      <c r="F2017" s="163" t="s">
        <v>1607</v>
      </c>
      <c r="I2017" s="156"/>
      <c r="J2017" s="164">
        <f>BK2017</f>
        <v>107829.02</v>
      </c>
      <c r="L2017" s="153"/>
      <c r="M2017" s="158"/>
      <c r="P2017" s="159">
        <f>SUM(P2018:P2105)</f>
        <v>0</v>
      </c>
      <c r="R2017" s="159">
        <f>SUM(R2018:R2105)</f>
        <v>0.76056480000000015</v>
      </c>
      <c r="T2017" s="160">
        <f>SUM(T2018:T2105)</f>
        <v>2.8039414999999996</v>
      </c>
      <c r="AR2017" s="154" t="s">
        <v>90</v>
      </c>
      <c r="AT2017" s="161" t="s">
        <v>78</v>
      </c>
      <c r="AU2017" s="161" t="s">
        <v>24</v>
      </c>
      <c r="AY2017" s="154" t="s">
        <v>142</v>
      </c>
      <c r="BK2017" s="162">
        <f>SUM(BK2018:BK2105)</f>
        <v>107829.02</v>
      </c>
    </row>
    <row r="2018" spans="2:65" s="1" customFormat="1" ht="16.5" customHeight="1">
      <c r="B2018" s="40"/>
      <c r="C2018" s="165" t="s">
        <v>1608</v>
      </c>
      <c r="D2018" s="165" t="s">
        <v>145</v>
      </c>
      <c r="E2018" s="166" t="s">
        <v>1609</v>
      </c>
      <c r="F2018" s="167" t="s">
        <v>1610</v>
      </c>
      <c r="G2018" s="168" t="s">
        <v>229</v>
      </c>
      <c r="H2018" s="169">
        <v>178.595</v>
      </c>
      <c r="I2018" s="170">
        <v>65</v>
      </c>
      <c r="J2018" s="171">
        <f>ROUND(I2018*H2018,2)</f>
        <v>11608.68</v>
      </c>
      <c r="K2018" s="167" t="s">
        <v>149</v>
      </c>
      <c r="L2018" s="40"/>
      <c r="M2018" s="172" t="s">
        <v>22</v>
      </c>
      <c r="N2018" s="173" t="s">
        <v>51</v>
      </c>
      <c r="P2018" s="174">
        <f>O2018*H2018</f>
        <v>0</v>
      </c>
      <c r="Q2018" s="174">
        <v>0</v>
      </c>
      <c r="R2018" s="174">
        <f>Q2018*H2018</f>
        <v>0</v>
      </c>
      <c r="S2018" s="174">
        <v>1.5699999999999999E-2</v>
      </c>
      <c r="T2018" s="175">
        <f>S2018*H2018</f>
        <v>2.8039414999999996</v>
      </c>
      <c r="AR2018" s="24" t="s">
        <v>333</v>
      </c>
      <c r="AT2018" s="24" t="s">
        <v>145</v>
      </c>
      <c r="AU2018" s="24" t="s">
        <v>90</v>
      </c>
      <c r="AY2018" s="24" t="s">
        <v>142</v>
      </c>
      <c r="BE2018" s="176">
        <f>IF(N2018="základní",J2018,0)</f>
        <v>0</v>
      </c>
      <c r="BF2018" s="176">
        <f>IF(N2018="snížená",J2018,0)</f>
        <v>11608.68</v>
      </c>
      <c r="BG2018" s="176">
        <f>IF(N2018="zákl. přenesená",J2018,0)</f>
        <v>0</v>
      </c>
      <c r="BH2018" s="176">
        <f>IF(N2018="sníž. přenesená",J2018,0)</f>
        <v>0</v>
      </c>
      <c r="BI2018" s="176">
        <f>IF(N2018="nulová",J2018,0)</f>
        <v>0</v>
      </c>
      <c r="BJ2018" s="24" t="s">
        <v>90</v>
      </c>
      <c r="BK2018" s="176">
        <f>ROUND(I2018*H2018,2)</f>
        <v>11608.68</v>
      </c>
      <c r="BL2018" s="24" t="s">
        <v>333</v>
      </c>
      <c r="BM2018" s="24" t="s">
        <v>1611</v>
      </c>
    </row>
    <row r="2019" spans="2:65" s="12" customFormat="1">
      <c r="B2019" s="183"/>
      <c r="D2019" s="177" t="s">
        <v>192</v>
      </c>
      <c r="E2019" s="184" t="s">
        <v>22</v>
      </c>
      <c r="F2019" s="185" t="s">
        <v>193</v>
      </c>
      <c r="H2019" s="184" t="s">
        <v>22</v>
      </c>
      <c r="I2019" s="186"/>
      <c r="L2019" s="183"/>
      <c r="M2019" s="187"/>
      <c r="T2019" s="188"/>
      <c r="AT2019" s="184" t="s">
        <v>192</v>
      </c>
      <c r="AU2019" s="184" t="s">
        <v>90</v>
      </c>
      <c r="AV2019" s="12" t="s">
        <v>24</v>
      </c>
      <c r="AW2019" s="12" t="s">
        <v>42</v>
      </c>
      <c r="AX2019" s="12" t="s">
        <v>79</v>
      </c>
      <c r="AY2019" s="184" t="s">
        <v>142</v>
      </c>
    </row>
    <row r="2020" spans="2:65" s="12" customFormat="1">
      <c r="B2020" s="183"/>
      <c r="D2020" s="177" t="s">
        <v>192</v>
      </c>
      <c r="E2020" s="184" t="s">
        <v>22</v>
      </c>
      <c r="F2020" s="185" t="s">
        <v>194</v>
      </c>
      <c r="H2020" s="184" t="s">
        <v>22</v>
      </c>
      <c r="I2020" s="186"/>
      <c r="L2020" s="183"/>
      <c r="M2020" s="187"/>
      <c r="T2020" s="188"/>
      <c r="AT2020" s="184" t="s">
        <v>192</v>
      </c>
      <c r="AU2020" s="184" t="s">
        <v>90</v>
      </c>
      <c r="AV2020" s="12" t="s">
        <v>24</v>
      </c>
      <c r="AW2020" s="12" t="s">
        <v>42</v>
      </c>
      <c r="AX2020" s="12" t="s">
        <v>79</v>
      </c>
      <c r="AY2020" s="184" t="s">
        <v>142</v>
      </c>
    </row>
    <row r="2021" spans="2:65" s="13" customFormat="1">
      <c r="B2021" s="189"/>
      <c r="D2021" s="177" t="s">
        <v>192</v>
      </c>
      <c r="E2021" s="190" t="s">
        <v>22</v>
      </c>
      <c r="F2021" s="191" t="s">
        <v>1612</v>
      </c>
      <c r="H2021" s="192">
        <v>9.7650000000000006</v>
      </c>
      <c r="I2021" s="193"/>
      <c r="L2021" s="189"/>
      <c r="M2021" s="194"/>
      <c r="T2021" s="195"/>
      <c r="AT2021" s="190" t="s">
        <v>192</v>
      </c>
      <c r="AU2021" s="190" t="s">
        <v>90</v>
      </c>
      <c r="AV2021" s="13" t="s">
        <v>90</v>
      </c>
      <c r="AW2021" s="13" t="s">
        <v>42</v>
      </c>
      <c r="AX2021" s="13" t="s">
        <v>79</v>
      </c>
      <c r="AY2021" s="190" t="s">
        <v>142</v>
      </c>
    </row>
    <row r="2022" spans="2:65" s="14" customFormat="1">
      <c r="B2022" s="196"/>
      <c r="D2022" s="177" t="s">
        <v>192</v>
      </c>
      <c r="E2022" s="197" t="s">
        <v>22</v>
      </c>
      <c r="F2022" s="198" t="s">
        <v>198</v>
      </c>
      <c r="H2022" s="199">
        <v>9.7650000000000006</v>
      </c>
      <c r="I2022" s="200"/>
      <c r="L2022" s="196"/>
      <c r="M2022" s="201"/>
      <c r="T2022" s="202"/>
      <c r="AT2022" s="197" t="s">
        <v>192</v>
      </c>
      <c r="AU2022" s="197" t="s">
        <v>90</v>
      </c>
      <c r="AV2022" s="14" t="s">
        <v>104</v>
      </c>
      <c r="AW2022" s="14" t="s">
        <v>42</v>
      </c>
      <c r="AX2022" s="14" t="s">
        <v>79</v>
      </c>
      <c r="AY2022" s="197" t="s">
        <v>142</v>
      </c>
    </row>
    <row r="2023" spans="2:65" s="12" customFormat="1">
      <c r="B2023" s="183"/>
      <c r="D2023" s="177" t="s">
        <v>192</v>
      </c>
      <c r="E2023" s="184" t="s">
        <v>22</v>
      </c>
      <c r="F2023" s="185" t="s">
        <v>199</v>
      </c>
      <c r="H2023" s="184" t="s">
        <v>22</v>
      </c>
      <c r="I2023" s="186"/>
      <c r="L2023" s="183"/>
      <c r="M2023" s="187"/>
      <c r="T2023" s="188"/>
      <c r="AT2023" s="184" t="s">
        <v>192</v>
      </c>
      <c r="AU2023" s="184" t="s">
        <v>90</v>
      </c>
      <c r="AV2023" s="12" t="s">
        <v>24</v>
      </c>
      <c r="AW2023" s="12" t="s">
        <v>42</v>
      </c>
      <c r="AX2023" s="12" t="s">
        <v>79</v>
      </c>
      <c r="AY2023" s="184" t="s">
        <v>142</v>
      </c>
    </row>
    <row r="2024" spans="2:65" s="13" customFormat="1">
      <c r="B2024" s="189"/>
      <c r="D2024" s="177" t="s">
        <v>192</v>
      </c>
      <c r="E2024" s="190" t="s">
        <v>22</v>
      </c>
      <c r="F2024" s="191" t="s">
        <v>1613</v>
      </c>
      <c r="H2024" s="192">
        <v>10.074999999999999</v>
      </c>
      <c r="I2024" s="193"/>
      <c r="L2024" s="189"/>
      <c r="M2024" s="194"/>
      <c r="T2024" s="195"/>
      <c r="AT2024" s="190" t="s">
        <v>192</v>
      </c>
      <c r="AU2024" s="190" t="s">
        <v>90</v>
      </c>
      <c r="AV2024" s="13" t="s">
        <v>90</v>
      </c>
      <c r="AW2024" s="13" t="s">
        <v>42</v>
      </c>
      <c r="AX2024" s="13" t="s">
        <v>79</v>
      </c>
      <c r="AY2024" s="190" t="s">
        <v>142</v>
      </c>
    </row>
    <row r="2025" spans="2:65" s="14" customFormat="1">
      <c r="B2025" s="196"/>
      <c r="D2025" s="177" t="s">
        <v>192</v>
      </c>
      <c r="E2025" s="197" t="s">
        <v>22</v>
      </c>
      <c r="F2025" s="198" t="s">
        <v>198</v>
      </c>
      <c r="H2025" s="199">
        <v>10.074999999999999</v>
      </c>
      <c r="I2025" s="200"/>
      <c r="L2025" s="196"/>
      <c r="M2025" s="201"/>
      <c r="T2025" s="202"/>
      <c r="AT2025" s="197" t="s">
        <v>192</v>
      </c>
      <c r="AU2025" s="197" t="s">
        <v>90</v>
      </c>
      <c r="AV2025" s="14" t="s">
        <v>104</v>
      </c>
      <c r="AW2025" s="14" t="s">
        <v>42</v>
      </c>
      <c r="AX2025" s="14" t="s">
        <v>79</v>
      </c>
      <c r="AY2025" s="197" t="s">
        <v>142</v>
      </c>
    </row>
    <row r="2026" spans="2:65" s="13" customFormat="1">
      <c r="B2026" s="189"/>
      <c r="D2026" s="177" t="s">
        <v>192</v>
      </c>
      <c r="E2026" s="190" t="s">
        <v>22</v>
      </c>
      <c r="F2026" s="191" t="s">
        <v>1614</v>
      </c>
      <c r="H2026" s="192">
        <v>12.09</v>
      </c>
      <c r="I2026" s="193"/>
      <c r="L2026" s="189"/>
      <c r="M2026" s="194"/>
      <c r="T2026" s="195"/>
      <c r="AT2026" s="190" t="s">
        <v>192</v>
      </c>
      <c r="AU2026" s="190" t="s">
        <v>90</v>
      </c>
      <c r="AV2026" s="13" t="s">
        <v>90</v>
      </c>
      <c r="AW2026" s="13" t="s">
        <v>42</v>
      </c>
      <c r="AX2026" s="13" t="s">
        <v>79</v>
      </c>
      <c r="AY2026" s="190" t="s">
        <v>142</v>
      </c>
    </row>
    <row r="2027" spans="2:65" s="13" customFormat="1">
      <c r="B2027" s="189"/>
      <c r="D2027" s="177" t="s">
        <v>192</v>
      </c>
      <c r="E2027" s="190" t="s">
        <v>22</v>
      </c>
      <c r="F2027" s="191" t="s">
        <v>1615</v>
      </c>
      <c r="H2027" s="192">
        <v>64.13</v>
      </c>
      <c r="I2027" s="193"/>
      <c r="L2027" s="189"/>
      <c r="M2027" s="194"/>
      <c r="T2027" s="195"/>
      <c r="AT2027" s="190" t="s">
        <v>192</v>
      </c>
      <c r="AU2027" s="190" t="s">
        <v>90</v>
      </c>
      <c r="AV2027" s="13" t="s">
        <v>90</v>
      </c>
      <c r="AW2027" s="13" t="s">
        <v>42</v>
      </c>
      <c r="AX2027" s="13" t="s">
        <v>79</v>
      </c>
      <c r="AY2027" s="190" t="s">
        <v>142</v>
      </c>
    </row>
    <row r="2028" spans="2:65" s="13" customFormat="1">
      <c r="B2028" s="189"/>
      <c r="D2028" s="177" t="s">
        <v>192</v>
      </c>
      <c r="E2028" s="190" t="s">
        <v>22</v>
      </c>
      <c r="F2028" s="191" t="s">
        <v>1616</v>
      </c>
      <c r="H2028" s="192">
        <v>58.2</v>
      </c>
      <c r="I2028" s="193"/>
      <c r="L2028" s="189"/>
      <c r="M2028" s="194"/>
      <c r="T2028" s="195"/>
      <c r="AT2028" s="190" t="s">
        <v>192</v>
      </c>
      <c r="AU2028" s="190" t="s">
        <v>90</v>
      </c>
      <c r="AV2028" s="13" t="s">
        <v>90</v>
      </c>
      <c r="AW2028" s="13" t="s">
        <v>42</v>
      </c>
      <c r="AX2028" s="13" t="s">
        <v>79</v>
      </c>
      <c r="AY2028" s="190" t="s">
        <v>142</v>
      </c>
    </row>
    <row r="2029" spans="2:65" s="14" customFormat="1">
      <c r="B2029" s="196"/>
      <c r="D2029" s="177" t="s">
        <v>192</v>
      </c>
      <c r="E2029" s="197" t="s">
        <v>22</v>
      </c>
      <c r="F2029" s="198" t="s">
        <v>198</v>
      </c>
      <c r="H2029" s="199">
        <v>134.41999999999999</v>
      </c>
      <c r="I2029" s="200"/>
      <c r="L2029" s="196"/>
      <c r="M2029" s="201"/>
      <c r="T2029" s="202"/>
      <c r="AT2029" s="197" t="s">
        <v>192</v>
      </c>
      <c r="AU2029" s="197" t="s">
        <v>90</v>
      </c>
      <c r="AV2029" s="14" t="s">
        <v>104</v>
      </c>
      <c r="AW2029" s="14" t="s">
        <v>42</v>
      </c>
      <c r="AX2029" s="14" t="s">
        <v>79</v>
      </c>
      <c r="AY2029" s="197" t="s">
        <v>142</v>
      </c>
    </row>
    <row r="2030" spans="2:65" s="12" customFormat="1">
      <c r="B2030" s="183"/>
      <c r="D2030" s="177" t="s">
        <v>192</v>
      </c>
      <c r="E2030" s="184" t="s">
        <v>22</v>
      </c>
      <c r="F2030" s="185" t="s">
        <v>201</v>
      </c>
      <c r="H2030" s="184" t="s">
        <v>22</v>
      </c>
      <c r="I2030" s="186"/>
      <c r="L2030" s="183"/>
      <c r="M2030" s="187"/>
      <c r="T2030" s="188"/>
      <c r="AT2030" s="184" t="s">
        <v>192</v>
      </c>
      <c r="AU2030" s="184" t="s">
        <v>90</v>
      </c>
      <c r="AV2030" s="12" t="s">
        <v>24</v>
      </c>
      <c r="AW2030" s="12" t="s">
        <v>42</v>
      </c>
      <c r="AX2030" s="12" t="s">
        <v>79</v>
      </c>
      <c r="AY2030" s="184" t="s">
        <v>142</v>
      </c>
    </row>
    <row r="2031" spans="2:65" s="13" customFormat="1">
      <c r="B2031" s="189"/>
      <c r="D2031" s="177" t="s">
        <v>192</v>
      </c>
      <c r="E2031" s="190" t="s">
        <v>22</v>
      </c>
      <c r="F2031" s="191" t="s">
        <v>1617</v>
      </c>
      <c r="H2031" s="192">
        <v>24.335000000000001</v>
      </c>
      <c r="I2031" s="193"/>
      <c r="L2031" s="189"/>
      <c r="M2031" s="194"/>
      <c r="T2031" s="195"/>
      <c r="AT2031" s="190" t="s">
        <v>192</v>
      </c>
      <c r="AU2031" s="190" t="s">
        <v>90</v>
      </c>
      <c r="AV2031" s="13" t="s">
        <v>90</v>
      </c>
      <c r="AW2031" s="13" t="s">
        <v>42</v>
      </c>
      <c r="AX2031" s="13" t="s">
        <v>79</v>
      </c>
      <c r="AY2031" s="190" t="s">
        <v>142</v>
      </c>
    </row>
    <row r="2032" spans="2:65" s="14" customFormat="1">
      <c r="B2032" s="196"/>
      <c r="D2032" s="177" t="s">
        <v>192</v>
      </c>
      <c r="E2032" s="197" t="s">
        <v>22</v>
      </c>
      <c r="F2032" s="198" t="s">
        <v>198</v>
      </c>
      <c r="H2032" s="199">
        <v>24.335000000000001</v>
      </c>
      <c r="I2032" s="200"/>
      <c r="L2032" s="196"/>
      <c r="M2032" s="201"/>
      <c r="T2032" s="202"/>
      <c r="AT2032" s="197" t="s">
        <v>192</v>
      </c>
      <c r="AU2032" s="197" t="s">
        <v>90</v>
      </c>
      <c r="AV2032" s="14" t="s">
        <v>104</v>
      </c>
      <c r="AW2032" s="14" t="s">
        <v>42</v>
      </c>
      <c r="AX2032" s="14" t="s">
        <v>79</v>
      </c>
      <c r="AY2032" s="197" t="s">
        <v>142</v>
      </c>
    </row>
    <row r="2033" spans="2:65" s="15" customFormat="1">
      <c r="B2033" s="203"/>
      <c r="D2033" s="177" t="s">
        <v>192</v>
      </c>
      <c r="E2033" s="204" t="s">
        <v>22</v>
      </c>
      <c r="F2033" s="205" t="s">
        <v>202</v>
      </c>
      <c r="H2033" s="206">
        <v>178.595</v>
      </c>
      <c r="I2033" s="207"/>
      <c r="L2033" s="203"/>
      <c r="M2033" s="208"/>
      <c r="T2033" s="209"/>
      <c r="AT2033" s="204" t="s">
        <v>192</v>
      </c>
      <c r="AU2033" s="204" t="s">
        <v>90</v>
      </c>
      <c r="AV2033" s="15" t="s">
        <v>188</v>
      </c>
      <c r="AW2033" s="15" t="s">
        <v>42</v>
      </c>
      <c r="AX2033" s="15" t="s">
        <v>24</v>
      </c>
      <c r="AY2033" s="204" t="s">
        <v>142</v>
      </c>
    </row>
    <row r="2034" spans="2:65" s="1" customFormat="1" ht="25.5" customHeight="1">
      <c r="B2034" s="40"/>
      <c r="C2034" s="165" t="s">
        <v>1618</v>
      </c>
      <c r="D2034" s="165" t="s">
        <v>145</v>
      </c>
      <c r="E2034" s="166" t="s">
        <v>1619</v>
      </c>
      <c r="F2034" s="167" t="s">
        <v>1620</v>
      </c>
      <c r="G2034" s="168" t="s">
        <v>229</v>
      </c>
      <c r="H2034" s="169">
        <v>157.18</v>
      </c>
      <c r="I2034" s="170">
        <v>460</v>
      </c>
      <c r="J2034" s="171">
        <f>ROUND(I2034*H2034,2)</f>
        <v>72302.8</v>
      </c>
      <c r="K2034" s="167" t="s">
        <v>22</v>
      </c>
      <c r="L2034" s="40"/>
      <c r="M2034" s="172" t="s">
        <v>22</v>
      </c>
      <c r="N2034" s="173" t="s">
        <v>51</v>
      </c>
      <c r="P2034" s="174">
        <f>O2034*H2034</f>
        <v>0</v>
      </c>
      <c r="Q2034" s="174">
        <v>3.0000000000000001E-3</v>
      </c>
      <c r="R2034" s="174">
        <f>Q2034*H2034</f>
        <v>0.47154000000000001</v>
      </c>
      <c r="S2034" s="174">
        <v>0</v>
      </c>
      <c r="T2034" s="175">
        <f>S2034*H2034</f>
        <v>0</v>
      </c>
      <c r="AR2034" s="24" t="s">
        <v>333</v>
      </c>
      <c r="AT2034" s="24" t="s">
        <v>145</v>
      </c>
      <c r="AU2034" s="24" t="s">
        <v>90</v>
      </c>
      <c r="AY2034" s="24" t="s">
        <v>142</v>
      </c>
      <c r="BE2034" s="176">
        <f>IF(N2034="základní",J2034,0)</f>
        <v>0</v>
      </c>
      <c r="BF2034" s="176">
        <f>IF(N2034="snížená",J2034,0)</f>
        <v>72302.8</v>
      </c>
      <c r="BG2034" s="176">
        <f>IF(N2034="zákl. přenesená",J2034,0)</f>
        <v>0</v>
      </c>
      <c r="BH2034" s="176">
        <f>IF(N2034="sníž. přenesená",J2034,0)</f>
        <v>0</v>
      </c>
      <c r="BI2034" s="176">
        <f>IF(N2034="nulová",J2034,0)</f>
        <v>0</v>
      </c>
      <c r="BJ2034" s="24" t="s">
        <v>90</v>
      </c>
      <c r="BK2034" s="176">
        <f>ROUND(I2034*H2034,2)</f>
        <v>72302.8</v>
      </c>
      <c r="BL2034" s="24" t="s">
        <v>333</v>
      </c>
      <c r="BM2034" s="24" t="s">
        <v>1621</v>
      </c>
    </row>
    <row r="2035" spans="2:65" s="12" customFormat="1">
      <c r="B2035" s="183"/>
      <c r="D2035" s="177" t="s">
        <v>192</v>
      </c>
      <c r="E2035" s="184" t="s">
        <v>22</v>
      </c>
      <c r="F2035" s="185" t="s">
        <v>193</v>
      </c>
      <c r="H2035" s="184" t="s">
        <v>22</v>
      </c>
      <c r="I2035" s="186"/>
      <c r="L2035" s="183"/>
      <c r="M2035" s="187"/>
      <c r="T2035" s="188"/>
      <c r="AT2035" s="184" t="s">
        <v>192</v>
      </c>
      <c r="AU2035" s="184" t="s">
        <v>90</v>
      </c>
      <c r="AV2035" s="12" t="s">
        <v>24</v>
      </c>
      <c r="AW2035" s="12" t="s">
        <v>42</v>
      </c>
      <c r="AX2035" s="12" t="s">
        <v>79</v>
      </c>
      <c r="AY2035" s="184" t="s">
        <v>142</v>
      </c>
    </row>
    <row r="2036" spans="2:65" s="12" customFormat="1">
      <c r="B2036" s="183"/>
      <c r="D2036" s="177" t="s">
        <v>192</v>
      </c>
      <c r="E2036" s="184" t="s">
        <v>22</v>
      </c>
      <c r="F2036" s="185" t="s">
        <v>194</v>
      </c>
      <c r="H2036" s="184" t="s">
        <v>22</v>
      </c>
      <c r="I2036" s="186"/>
      <c r="L2036" s="183"/>
      <c r="M2036" s="187"/>
      <c r="T2036" s="188"/>
      <c r="AT2036" s="184" t="s">
        <v>192</v>
      </c>
      <c r="AU2036" s="184" t="s">
        <v>90</v>
      </c>
      <c r="AV2036" s="12" t="s">
        <v>24</v>
      </c>
      <c r="AW2036" s="12" t="s">
        <v>42</v>
      </c>
      <c r="AX2036" s="12" t="s">
        <v>79</v>
      </c>
      <c r="AY2036" s="184" t="s">
        <v>142</v>
      </c>
    </row>
    <row r="2037" spans="2:65" s="13" customFormat="1">
      <c r="B2037" s="189"/>
      <c r="D2037" s="177" t="s">
        <v>192</v>
      </c>
      <c r="E2037" s="190" t="s">
        <v>22</v>
      </c>
      <c r="F2037" s="191" t="s">
        <v>1622</v>
      </c>
      <c r="H2037" s="192">
        <v>2.46</v>
      </c>
      <c r="I2037" s="193"/>
      <c r="L2037" s="189"/>
      <c r="M2037" s="194"/>
      <c r="T2037" s="195"/>
      <c r="AT2037" s="190" t="s">
        <v>192</v>
      </c>
      <c r="AU2037" s="190" t="s">
        <v>90</v>
      </c>
      <c r="AV2037" s="13" t="s">
        <v>90</v>
      </c>
      <c r="AW2037" s="13" t="s">
        <v>42</v>
      </c>
      <c r="AX2037" s="13" t="s">
        <v>79</v>
      </c>
      <c r="AY2037" s="190" t="s">
        <v>142</v>
      </c>
    </row>
    <row r="2038" spans="2:65" s="13" customFormat="1">
      <c r="B2038" s="189"/>
      <c r="D2038" s="177" t="s">
        <v>192</v>
      </c>
      <c r="E2038" s="190" t="s">
        <v>22</v>
      </c>
      <c r="F2038" s="191" t="s">
        <v>1623</v>
      </c>
      <c r="H2038" s="192">
        <v>18.2</v>
      </c>
      <c r="I2038" s="193"/>
      <c r="L2038" s="189"/>
      <c r="M2038" s="194"/>
      <c r="T2038" s="195"/>
      <c r="AT2038" s="190" t="s">
        <v>192</v>
      </c>
      <c r="AU2038" s="190" t="s">
        <v>90</v>
      </c>
      <c r="AV2038" s="13" t="s">
        <v>90</v>
      </c>
      <c r="AW2038" s="13" t="s">
        <v>42</v>
      </c>
      <c r="AX2038" s="13" t="s">
        <v>79</v>
      </c>
      <c r="AY2038" s="190" t="s">
        <v>142</v>
      </c>
    </row>
    <row r="2039" spans="2:65" s="13" customFormat="1">
      <c r="B2039" s="189"/>
      <c r="D2039" s="177" t="s">
        <v>192</v>
      </c>
      <c r="E2039" s="190" t="s">
        <v>22</v>
      </c>
      <c r="F2039" s="191" t="s">
        <v>1624</v>
      </c>
      <c r="H2039" s="192">
        <v>18.2</v>
      </c>
      <c r="I2039" s="193"/>
      <c r="L2039" s="189"/>
      <c r="M2039" s="194"/>
      <c r="T2039" s="195"/>
      <c r="AT2039" s="190" t="s">
        <v>192</v>
      </c>
      <c r="AU2039" s="190" t="s">
        <v>90</v>
      </c>
      <c r="AV2039" s="13" t="s">
        <v>90</v>
      </c>
      <c r="AW2039" s="13" t="s">
        <v>42</v>
      </c>
      <c r="AX2039" s="13" t="s">
        <v>79</v>
      </c>
      <c r="AY2039" s="190" t="s">
        <v>142</v>
      </c>
    </row>
    <row r="2040" spans="2:65" s="13" customFormat="1">
      <c r="B2040" s="189"/>
      <c r="D2040" s="177" t="s">
        <v>192</v>
      </c>
      <c r="E2040" s="190" t="s">
        <v>22</v>
      </c>
      <c r="F2040" s="191" t="s">
        <v>1625</v>
      </c>
      <c r="H2040" s="192">
        <v>2.46</v>
      </c>
      <c r="I2040" s="193"/>
      <c r="L2040" s="189"/>
      <c r="M2040" s="194"/>
      <c r="T2040" s="195"/>
      <c r="AT2040" s="190" t="s">
        <v>192</v>
      </c>
      <c r="AU2040" s="190" t="s">
        <v>90</v>
      </c>
      <c r="AV2040" s="13" t="s">
        <v>90</v>
      </c>
      <c r="AW2040" s="13" t="s">
        <v>42</v>
      </c>
      <c r="AX2040" s="13" t="s">
        <v>79</v>
      </c>
      <c r="AY2040" s="190" t="s">
        <v>142</v>
      </c>
    </row>
    <row r="2041" spans="2:65" s="14" customFormat="1">
      <c r="B2041" s="196"/>
      <c r="D2041" s="177" t="s">
        <v>192</v>
      </c>
      <c r="E2041" s="197" t="s">
        <v>22</v>
      </c>
      <c r="F2041" s="198" t="s">
        <v>198</v>
      </c>
      <c r="H2041" s="199">
        <v>41.32</v>
      </c>
      <c r="I2041" s="200"/>
      <c r="L2041" s="196"/>
      <c r="M2041" s="201"/>
      <c r="T2041" s="202"/>
      <c r="AT2041" s="197" t="s">
        <v>192</v>
      </c>
      <c r="AU2041" s="197" t="s">
        <v>90</v>
      </c>
      <c r="AV2041" s="14" t="s">
        <v>104</v>
      </c>
      <c r="AW2041" s="14" t="s">
        <v>42</v>
      </c>
      <c r="AX2041" s="14" t="s">
        <v>79</v>
      </c>
      <c r="AY2041" s="197" t="s">
        <v>142</v>
      </c>
    </row>
    <row r="2042" spans="2:65" s="12" customFormat="1">
      <c r="B2042" s="183"/>
      <c r="D2042" s="177" t="s">
        <v>192</v>
      </c>
      <c r="E2042" s="184" t="s">
        <v>22</v>
      </c>
      <c r="F2042" s="185" t="s">
        <v>199</v>
      </c>
      <c r="H2042" s="184" t="s">
        <v>22</v>
      </c>
      <c r="I2042" s="186"/>
      <c r="L2042" s="183"/>
      <c r="M2042" s="187"/>
      <c r="T2042" s="188"/>
      <c r="AT2042" s="184" t="s">
        <v>192</v>
      </c>
      <c r="AU2042" s="184" t="s">
        <v>90</v>
      </c>
      <c r="AV2042" s="12" t="s">
        <v>24</v>
      </c>
      <c r="AW2042" s="12" t="s">
        <v>42</v>
      </c>
      <c r="AX2042" s="12" t="s">
        <v>79</v>
      </c>
      <c r="AY2042" s="184" t="s">
        <v>142</v>
      </c>
    </row>
    <row r="2043" spans="2:65" s="13" customFormat="1">
      <c r="B2043" s="189"/>
      <c r="D2043" s="177" t="s">
        <v>192</v>
      </c>
      <c r="E2043" s="190" t="s">
        <v>22</v>
      </c>
      <c r="F2043" s="191" t="s">
        <v>1626</v>
      </c>
      <c r="H2043" s="192">
        <v>2.46</v>
      </c>
      <c r="I2043" s="193"/>
      <c r="L2043" s="189"/>
      <c r="M2043" s="194"/>
      <c r="T2043" s="195"/>
      <c r="AT2043" s="190" t="s">
        <v>192</v>
      </c>
      <c r="AU2043" s="190" t="s">
        <v>90</v>
      </c>
      <c r="AV2043" s="13" t="s">
        <v>90</v>
      </c>
      <c r="AW2043" s="13" t="s">
        <v>42</v>
      </c>
      <c r="AX2043" s="13" t="s">
        <v>79</v>
      </c>
      <c r="AY2043" s="190" t="s">
        <v>142</v>
      </c>
    </row>
    <row r="2044" spans="2:65" s="13" customFormat="1">
      <c r="B2044" s="189"/>
      <c r="D2044" s="177" t="s">
        <v>192</v>
      </c>
      <c r="E2044" s="190" t="s">
        <v>22</v>
      </c>
      <c r="F2044" s="191" t="s">
        <v>1627</v>
      </c>
      <c r="H2044" s="192">
        <v>18.2</v>
      </c>
      <c r="I2044" s="193"/>
      <c r="L2044" s="189"/>
      <c r="M2044" s="194"/>
      <c r="T2044" s="195"/>
      <c r="AT2044" s="190" t="s">
        <v>192</v>
      </c>
      <c r="AU2044" s="190" t="s">
        <v>90</v>
      </c>
      <c r="AV2044" s="13" t="s">
        <v>90</v>
      </c>
      <c r="AW2044" s="13" t="s">
        <v>42</v>
      </c>
      <c r="AX2044" s="13" t="s">
        <v>79</v>
      </c>
      <c r="AY2044" s="190" t="s">
        <v>142</v>
      </c>
    </row>
    <row r="2045" spans="2:65" s="13" customFormat="1">
      <c r="B2045" s="189"/>
      <c r="D2045" s="177" t="s">
        <v>192</v>
      </c>
      <c r="E2045" s="190" t="s">
        <v>22</v>
      </c>
      <c r="F2045" s="191" t="s">
        <v>1628</v>
      </c>
      <c r="H2045" s="192">
        <v>18.2</v>
      </c>
      <c r="I2045" s="193"/>
      <c r="L2045" s="189"/>
      <c r="M2045" s="194"/>
      <c r="T2045" s="195"/>
      <c r="AT2045" s="190" t="s">
        <v>192</v>
      </c>
      <c r="AU2045" s="190" t="s">
        <v>90</v>
      </c>
      <c r="AV2045" s="13" t="s">
        <v>90</v>
      </c>
      <c r="AW2045" s="13" t="s">
        <v>42</v>
      </c>
      <c r="AX2045" s="13" t="s">
        <v>79</v>
      </c>
      <c r="AY2045" s="190" t="s">
        <v>142</v>
      </c>
    </row>
    <row r="2046" spans="2:65" s="13" customFormat="1">
      <c r="B2046" s="189"/>
      <c r="D2046" s="177" t="s">
        <v>192</v>
      </c>
      <c r="E2046" s="190" t="s">
        <v>22</v>
      </c>
      <c r="F2046" s="191" t="s">
        <v>1629</v>
      </c>
      <c r="H2046" s="192">
        <v>2.46</v>
      </c>
      <c r="I2046" s="193"/>
      <c r="L2046" s="189"/>
      <c r="M2046" s="194"/>
      <c r="T2046" s="195"/>
      <c r="AT2046" s="190" t="s">
        <v>192</v>
      </c>
      <c r="AU2046" s="190" t="s">
        <v>90</v>
      </c>
      <c r="AV2046" s="13" t="s">
        <v>90</v>
      </c>
      <c r="AW2046" s="13" t="s">
        <v>42</v>
      </c>
      <c r="AX2046" s="13" t="s">
        <v>79</v>
      </c>
      <c r="AY2046" s="190" t="s">
        <v>142</v>
      </c>
    </row>
    <row r="2047" spans="2:65" s="14" customFormat="1">
      <c r="B2047" s="196"/>
      <c r="D2047" s="177" t="s">
        <v>192</v>
      </c>
      <c r="E2047" s="197" t="s">
        <v>22</v>
      </c>
      <c r="F2047" s="198" t="s">
        <v>198</v>
      </c>
      <c r="H2047" s="199">
        <v>41.32</v>
      </c>
      <c r="I2047" s="200"/>
      <c r="L2047" s="196"/>
      <c r="M2047" s="201"/>
      <c r="T2047" s="202"/>
      <c r="AT2047" s="197" t="s">
        <v>192</v>
      </c>
      <c r="AU2047" s="197" t="s">
        <v>90</v>
      </c>
      <c r="AV2047" s="14" t="s">
        <v>104</v>
      </c>
      <c r="AW2047" s="14" t="s">
        <v>42</v>
      </c>
      <c r="AX2047" s="14" t="s">
        <v>79</v>
      </c>
      <c r="AY2047" s="197" t="s">
        <v>142</v>
      </c>
    </row>
    <row r="2048" spans="2:65" s="12" customFormat="1">
      <c r="B2048" s="183"/>
      <c r="D2048" s="177" t="s">
        <v>192</v>
      </c>
      <c r="E2048" s="184" t="s">
        <v>22</v>
      </c>
      <c r="F2048" s="185" t="s">
        <v>200</v>
      </c>
      <c r="H2048" s="184" t="s">
        <v>22</v>
      </c>
      <c r="I2048" s="186"/>
      <c r="L2048" s="183"/>
      <c r="M2048" s="187"/>
      <c r="T2048" s="188"/>
      <c r="AT2048" s="184" t="s">
        <v>192</v>
      </c>
      <c r="AU2048" s="184" t="s">
        <v>90</v>
      </c>
      <c r="AV2048" s="12" t="s">
        <v>24</v>
      </c>
      <c r="AW2048" s="12" t="s">
        <v>42</v>
      </c>
      <c r="AX2048" s="12" t="s">
        <v>79</v>
      </c>
      <c r="AY2048" s="184" t="s">
        <v>142</v>
      </c>
    </row>
    <row r="2049" spans="2:65" s="13" customFormat="1">
      <c r="B2049" s="189"/>
      <c r="D2049" s="177" t="s">
        <v>192</v>
      </c>
      <c r="E2049" s="190" t="s">
        <v>22</v>
      </c>
      <c r="F2049" s="191" t="s">
        <v>1630</v>
      </c>
      <c r="H2049" s="192">
        <v>2.46</v>
      </c>
      <c r="I2049" s="193"/>
      <c r="L2049" s="189"/>
      <c r="M2049" s="194"/>
      <c r="T2049" s="195"/>
      <c r="AT2049" s="190" t="s">
        <v>192</v>
      </c>
      <c r="AU2049" s="190" t="s">
        <v>90</v>
      </c>
      <c r="AV2049" s="13" t="s">
        <v>90</v>
      </c>
      <c r="AW2049" s="13" t="s">
        <v>42</v>
      </c>
      <c r="AX2049" s="13" t="s">
        <v>79</v>
      </c>
      <c r="AY2049" s="190" t="s">
        <v>142</v>
      </c>
    </row>
    <row r="2050" spans="2:65" s="13" customFormat="1">
      <c r="B2050" s="189"/>
      <c r="D2050" s="177" t="s">
        <v>192</v>
      </c>
      <c r="E2050" s="190" t="s">
        <v>22</v>
      </c>
      <c r="F2050" s="191" t="s">
        <v>1631</v>
      </c>
      <c r="H2050" s="192">
        <v>18.2</v>
      </c>
      <c r="I2050" s="193"/>
      <c r="L2050" s="189"/>
      <c r="M2050" s="194"/>
      <c r="T2050" s="195"/>
      <c r="AT2050" s="190" t="s">
        <v>192</v>
      </c>
      <c r="AU2050" s="190" t="s">
        <v>90</v>
      </c>
      <c r="AV2050" s="13" t="s">
        <v>90</v>
      </c>
      <c r="AW2050" s="13" t="s">
        <v>42</v>
      </c>
      <c r="AX2050" s="13" t="s">
        <v>79</v>
      </c>
      <c r="AY2050" s="190" t="s">
        <v>142</v>
      </c>
    </row>
    <row r="2051" spans="2:65" s="13" customFormat="1">
      <c r="B2051" s="189"/>
      <c r="D2051" s="177" t="s">
        <v>192</v>
      </c>
      <c r="E2051" s="190" t="s">
        <v>22</v>
      </c>
      <c r="F2051" s="191" t="s">
        <v>1632</v>
      </c>
      <c r="H2051" s="192">
        <v>18.2</v>
      </c>
      <c r="I2051" s="193"/>
      <c r="L2051" s="189"/>
      <c r="M2051" s="194"/>
      <c r="T2051" s="195"/>
      <c r="AT2051" s="190" t="s">
        <v>192</v>
      </c>
      <c r="AU2051" s="190" t="s">
        <v>90</v>
      </c>
      <c r="AV2051" s="13" t="s">
        <v>90</v>
      </c>
      <c r="AW2051" s="13" t="s">
        <v>42</v>
      </c>
      <c r="AX2051" s="13" t="s">
        <v>79</v>
      </c>
      <c r="AY2051" s="190" t="s">
        <v>142</v>
      </c>
    </row>
    <row r="2052" spans="2:65" s="13" customFormat="1">
      <c r="B2052" s="189"/>
      <c r="D2052" s="177" t="s">
        <v>192</v>
      </c>
      <c r="E2052" s="190" t="s">
        <v>22</v>
      </c>
      <c r="F2052" s="191" t="s">
        <v>1633</v>
      </c>
      <c r="H2052" s="192">
        <v>2.46</v>
      </c>
      <c r="I2052" s="193"/>
      <c r="L2052" s="189"/>
      <c r="M2052" s="194"/>
      <c r="T2052" s="195"/>
      <c r="AT2052" s="190" t="s">
        <v>192</v>
      </c>
      <c r="AU2052" s="190" t="s">
        <v>90</v>
      </c>
      <c r="AV2052" s="13" t="s">
        <v>90</v>
      </c>
      <c r="AW2052" s="13" t="s">
        <v>42</v>
      </c>
      <c r="AX2052" s="13" t="s">
        <v>79</v>
      </c>
      <c r="AY2052" s="190" t="s">
        <v>142</v>
      </c>
    </row>
    <row r="2053" spans="2:65" s="14" customFormat="1">
      <c r="B2053" s="196"/>
      <c r="D2053" s="177" t="s">
        <v>192</v>
      </c>
      <c r="E2053" s="197" t="s">
        <v>22</v>
      </c>
      <c r="F2053" s="198" t="s">
        <v>198</v>
      </c>
      <c r="H2053" s="199">
        <v>41.32</v>
      </c>
      <c r="I2053" s="200"/>
      <c r="L2053" s="196"/>
      <c r="M2053" s="201"/>
      <c r="T2053" s="202"/>
      <c r="AT2053" s="197" t="s">
        <v>192</v>
      </c>
      <c r="AU2053" s="197" t="s">
        <v>90</v>
      </c>
      <c r="AV2053" s="14" t="s">
        <v>104</v>
      </c>
      <c r="AW2053" s="14" t="s">
        <v>42</v>
      </c>
      <c r="AX2053" s="14" t="s">
        <v>79</v>
      </c>
      <c r="AY2053" s="197" t="s">
        <v>142</v>
      </c>
    </row>
    <row r="2054" spans="2:65" s="12" customFormat="1">
      <c r="B2054" s="183"/>
      <c r="D2054" s="177" t="s">
        <v>192</v>
      </c>
      <c r="E2054" s="184" t="s">
        <v>22</v>
      </c>
      <c r="F2054" s="185" t="s">
        <v>201</v>
      </c>
      <c r="H2054" s="184" t="s">
        <v>22</v>
      </c>
      <c r="I2054" s="186"/>
      <c r="L2054" s="183"/>
      <c r="M2054" s="187"/>
      <c r="T2054" s="188"/>
      <c r="AT2054" s="184" t="s">
        <v>192</v>
      </c>
      <c r="AU2054" s="184" t="s">
        <v>90</v>
      </c>
      <c r="AV2054" s="12" t="s">
        <v>24</v>
      </c>
      <c r="AW2054" s="12" t="s">
        <v>42</v>
      </c>
      <c r="AX2054" s="12" t="s">
        <v>79</v>
      </c>
      <c r="AY2054" s="184" t="s">
        <v>142</v>
      </c>
    </row>
    <row r="2055" spans="2:65" s="13" customFormat="1">
      <c r="B2055" s="189"/>
      <c r="D2055" s="177" t="s">
        <v>192</v>
      </c>
      <c r="E2055" s="190" t="s">
        <v>22</v>
      </c>
      <c r="F2055" s="191" t="s">
        <v>1634</v>
      </c>
      <c r="H2055" s="192">
        <v>31.6</v>
      </c>
      <c r="I2055" s="193"/>
      <c r="L2055" s="189"/>
      <c r="M2055" s="194"/>
      <c r="T2055" s="195"/>
      <c r="AT2055" s="190" t="s">
        <v>192</v>
      </c>
      <c r="AU2055" s="190" t="s">
        <v>90</v>
      </c>
      <c r="AV2055" s="13" t="s">
        <v>90</v>
      </c>
      <c r="AW2055" s="13" t="s">
        <v>42</v>
      </c>
      <c r="AX2055" s="13" t="s">
        <v>79</v>
      </c>
      <c r="AY2055" s="190" t="s">
        <v>142</v>
      </c>
    </row>
    <row r="2056" spans="2:65" s="13" customFormat="1">
      <c r="B2056" s="189"/>
      <c r="D2056" s="177" t="s">
        <v>192</v>
      </c>
      <c r="E2056" s="190" t="s">
        <v>22</v>
      </c>
      <c r="F2056" s="191" t="s">
        <v>1635</v>
      </c>
      <c r="H2056" s="192">
        <v>1.62</v>
      </c>
      <c r="I2056" s="193"/>
      <c r="L2056" s="189"/>
      <c r="M2056" s="194"/>
      <c r="T2056" s="195"/>
      <c r="AT2056" s="190" t="s">
        <v>192</v>
      </c>
      <c r="AU2056" s="190" t="s">
        <v>90</v>
      </c>
      <c r="AV2056" s="13" t="s">
        <v>90</v>
      </c>
      <c r="AW2056" s="13" t="s">
        <v>42</v>
      </c>
      <c r="AX2056" s="13" t="s">
        <v>79</v>
      </c>
      <c r="AY2056" s="190" t="s">
        <v>142</v>
      </c>
    </row>
    <row r="2057" spans="2:65" s="14" customFormat="1">
      <c r="B2057" s="196"/>
      <c r="D2057" s="177" t="s">
        <v>192</v>
      </c>
      <c r="E2057" s="197" t="s">
        <v>22</v>
      </c>
      <c r="F2057" s="198" t="s">
        <v>198</v>
      </c>
      <c r="H2057" s="199">
        <v>33.22</v>
      </c>
      <c r="I2057" s="200"/>
      <c r="L2057" s="196"/>
      <c r="M2057" s="201"/>
      <c r="T2057" s="202"/>
      <c r="AT2057" s="197" t="s">
        <v>192</v>
      </c>
      <c r="AU2057" s="197" t="s">
        <v>90</v>
      </c>
      <c r="AV2057" s="14" t="s">
        <v>104</v>
      </c>
      <c r="AW2057" s="14" t="s">
        <v>42</v>
      </c>
      <c r="AX2057" s="14" t="s">
        <v>79</v>
      </c>
      <c r="AY2057" s="197" t="s">
        <v>142</v>
      </c>
    </row>
    <row r="2058" spans="2:65" s="15" customFormat="1">
      <c r="B2058" s="203"/>
      <c r="D2058" s="177" t="s">
        <v>192</v>
      </c>
      <c r="E2058" s="204" t="s">
        <v>22</v>
      </c>
      <c r="F2058" s="205" t="s">
        <v>202</v>
      </c>
      <c r="H2058" s="206">
        <v>157.18</v>
      </c>
      <c r="I2058" s="207"/>
      <c r="L2058" s="203"/>
      <c r="M2058" s="208"/>
      <c r="T2058" s="209"/>
      <c r="AT2058" s="204" t="s">
        <v>192</v>
      </c>
      <c r="AU2058" s="204" t="s">
        <v>90</v>
      </c>
      <c r="AV2058" s="15" t="s">
        <v>188</v>
      </c>
      <c r="AW2058" s="15" t="s">
        <v>42</v>
      </c>
      <c r="AX2058" s="15" t="s">
        <v>24</v>
      </c>
      <c r="AY2058" s="204" t="s">
        <v>142</v>
      </c>
    </row>
    <row r="2059" spans="2:65" s="1" customFormat="1" ht="25.5" customHeight="1">
      <c r="B2059" s="40"/>
      <c r="C2059" s="210" t="s">
        <v>1636</v>
      </c>
      <c r="D2059" s="210" t="s">
        <v>323</v>
      </c>
      <c r="E2059" s="211" t="s">
        <v>1637</v>
      </c>
      <c r="F2059" s="212" t="s">
        <v>1638</v>
      </c>
      <c r="G2059" s="213" t="s">
        <v>229</v>
      </c>
      <c r="H2059" s="214">
        <v>18.898</v>
      </c>
      <c r="I2059" s="215">
        <v>230</v>
      </c>
      <c r="J2059" s="216">
        <f>ROUND(I2059*H2059,2)</f>
        <v>4346.54</v>
      </c>
      <c r="K2059" s="212" t="s">
        <v>149</v>
      </c>
      <c r="L2059" s="217"/>
      <c r="M2059" s="218" t="s">
        <v>22</v>
      </c>
      <c r="N2059" s="219" t="s">
        <v>51</v>
      </c>
      <c r="P2059" s="174">
        <f>O2059*H2059</f>
        <v>0</v>
      </c>
      <c r="Q2059" s="174">
        <v>1.26E-2</v>
      </c>
      <c r="R2059" s="174">
        <f>Q2059*H2059</f>
        <v>0.23811479999999999</v>
      </c>
      <c r="S2059" s="174">
        <v>0</v>
      </c>
      <c r="T2059" s="175">
        <f>S2059*H2059</f>
        <v>0</v>
      </c>
      <c r="AR2059" s="24" t="s">
        <v>561</v>
      </c>
      <c r="AT2059" s="24" t="s">
        <v>323</v>
      </c>
      <c r="AU2059" s="24" t="s">
        <v>90</v>
      </c>
      <c r="AY2059" s="24" t="s">
        <v>142</v>
      </c>
      <c r="BE2059" s="176">
        <f>IF(N2059="základní",J2059,0)</f>
        <v>0</v>
      </c>
      <c r="BF2059" s="176">
        <f>IF(N2059="snížená",J2059,0)</f>
        <v>4346.54</v>
      </c>
      <c r="BG2059" s="176">
        <f>IF(N2059="zákl. přenesená",J2059,0)</f>
        <v>0</v>
      </c>
      <c r="BH2059" s="176">
        <f>IF(N2059="sníž. přenesená",J2059,0)</f>
        <v>0</v>
      </c>
      <c r="BI2059" s="176">
        <f>IF(N2059="nulová",J2059,0)</f>
        <v>0</v>
      </c>
      <c r="BJ2059" s="24" t="s">
        <v>90</v>
      </c>
      <c r="BK2059" s="176">
        <f>ROUND(I2059*H2059,2)</f>
        <v>4346.54</v>
      </c>
      <c r="BL2059" s="24" t="s">
        <v>333</v>
      </c>
      <c r="BM2059" s="24" t="s">
        <v>1639</v>
      </c>
    </row>
    <row r="2060" spans="2:65" s="13" customFormat="1">
      <c r="B2060" s="189"/>
      <c r="D2060" s="177" t="s">
        <v>192</v>
      </c>
      <c r="F2060" s="191" t="s">
        <v>1640</v>
      </c>
      <c r="H2060" s="192">
        <v>18.898</v>
      </c>
      <c r="I2060" s="193"/>
      <c r="L2060" s="189"/>
      <c r="M2060" s="194"/>
      <c r="T2060" s="195"/>
      <c r="AT2060" s="190" t="s">
        <v>192</v>
      </c>
      <c r="AU2060" s="190" t="s">
        <v>90</v>
      </c>
      <c r="AV2060" s="13" t="s">
        <v>90</v>
      </c>
      <c r="AW2060" s="13" t="s">
        <v>6</v>
      </c>
      <c r="AX2060" s="13" t="s">
        <v>24</v>
      </c>
      <c r="AY2060" s="190" t="s">
        <v>142</v>
      </c>
    </row>
    <row r="2061" spans="2:65" s="1" customFormat="1" ht="16.5" customHeight="1">
      <c r="B2061" s="40"/>
      <c r="C2061" s="165" t="s">
        <v>1641</v>
      </c>
      <c r="D2061" s="165" t="s">
        <v>145</v>
      </c>
      <c r="E2061" s="166" t="s">
        <v>1642</v>
      </c>
      <c r="F2061" s="167" t="s">
        <v>1643</v>
      </c>
      <c r="G2061" s="168" t="s">
        <v>229</v>
      </c>
      <c r="H2061" s="169">
        <v>157.18</v>
      </c>
      <c r="I2061" s="170">
        <v>25</v>
      </c>
      <c r="J2061" s="171">
        <f>ROUND(I2061*H2061,2)</f>
        <v>3929.5</v>
      </c>
      <c r="K2061" s="167" t="s">
        <v>22</v>
      </c>
      <c r="L2061" s="40"/>
      <c r="M2061" s="172" t="s">
        <v>22</v>
      </c>
      <c r="N2061" s="173" t="s">
        <v>51</v>
      </c>
      <c r="P2061" s="174">
        <f>O2061*H2061</f>
        <v>0</v>
      </c>
      <c r="Q2061" s="174">
        <v>0</v>
      </c>
      <c r="R2061" s="174">
        <f>Q2061*H2061</f>
        <v>0</v>
      </c>
      <c r="S2061" s="174">
        <v>0</v>
      </c>
      <c r="T2061" s="175">
        <f>S2061*H2061</f>
        <v>0</v>
      </c>
      <c r="AR2061" s="24" t="s">
        <v>333</v>
      </c>
      <c r="AT2061" s="24" t="s">
        <v>145</v>
      </c>
      <c r="AU2061" s="24" t="s">
        <v>90</v>
      </c>
      <c r="AY2061" s="24" t="s">
        <v>142</v>
      </c>
      <c r="BE2061" s="176">
        <f>IF(N2061="základní",J2061,0)</f>
        <v>0</v>
      </c>
      <c r="BF2061" s="176">
        <f>IF(N2061="snížená",J2061,0)</f>
        <v>3929.5</v>
      </c>
      <c r="BG2061" s="176">
        <f>IF(N2061="zákl. přenesená",J2061,0)</f>
        <v>0</v>
      </c>
      <c r="BH2061" s="176">
        <f>IF(N2061="sníž. přenesená",J2061,0)</f>
        <v>0</v>
      </c>
      <c r="BI2061" s="176">
        <f>IF(N2061="nulová",J2061,0)</f>
        <v>0</v>
      </c>
      <c r="BJ2061" s="24" t="s">
        <v>90</v>
      </c>
      <c r="BK2061" s="176">
        <f>ROUND(I2061*H2061,2)</f>
        <v>3929.5</v>
      </c>
      <c r="BL2061" s="24" t="s">
        <v>333</v>
      </c>
      <c r="BM2061" s="24" t="s">
        <v>1644</v>
      </c>
    </row>
    <row r="2062" spans="2:65" s="1" customFormat="1" ht="16.5" customHeight="1">
      <c r="B2062" s="40"/>
      <c r="C2062" s="165" t="s">
        <v>1645</v>
      </c>
      <c r="D2062" s="165" t="s">
        <v>145</v>
      </c>
      <c r="E2062" s="166" t="s">
        <v>1646</v>
      </c>
      <c r="F2062" s="167" t="s">
        <v>1647</v>
      </c>
      <c r="G2062" s="168" t="s">
        <v>187</v>
      </c>
      <c r="H2062" s="169">
        <v>1</v>
      </c>
      <c r="I2062" s="170">
        <v>390</v>
      </c>
      <c r="J2062" s="171">
        <f>ROUND(I2062*H2062,2)</f>
        <v>390</v>
      </c>
      <c r="K2062" s="167" t="s">
        <v>22</v>
      </c>
      <c r="L2062" s="40"/>
      <c r="M2062" s="172" t="s">
        <v>22</v>
      </c>
      <c r="N2062" s="173" t="s">
        <v>51</v>
      </c>
      <c r="P2062" s="174">
        <f>O2062*H2062</f>
        <v>0</v>
      </c>
      <c r="Q2062" s="174">
        <v>0</v>
      </c>
      <c r="R2062" s="174">
        <f>Q2062*H2062</f>
        <v>0</v>
      </c>
      <c r="S2062" s="174">
        <v>0</v>
      </c>
      <c r="T2062" s="175">
        <f>S2062*H2062</f>
        <v>0</v>
      </c>
      <c r="AR2062" s="24" t="s">
        <v>333</v>
      </c>
      <c r="AT2062" s="24" t="s">
        <v>145</v>
      </c>
      <c r="AU2062" s="24" t="s">
        <v>90</v>
      </c>
      <c r="AY2062" s="24" t="s">
        <v>142</v>
      </c>
      <c r="BE2062" s="176">
        <f>IF(N2062="základní",J2062,0)</f>
        <v>0</v>
      </c>
      <c r="BF2062" s="176">
        <f>IF(N2062="snížená",J2062,0)</f>
        <v>390</v>
      </c>
      <c r="BG2062" s="176">
        <f>IF(N2062="zákl. přenesená",J2062,0)</f>
        <v>0</v>
      </c>
      <c r="BH2062" s="176">
        <f>IF(N2062="sníž. přenesená",J2062,0)</f>
        <v>0</v>
      </c>
      <c r="BI2062" s="176">
        <f>IF(N2062="nulová",J2062,0)</f>
        <v>0</v>
      </c>
      <c r="BJ2062" s="24" t="s">
        <v>90</v>
      </c>
      <c r="BK2062" s="176">
        <f>ROUND(I2062*H2062,2)</f>
        <v>390</v>
      </c>
      <c r="BL2062" s="24" t="s">
        <v>333</v>
      </c>
      <c r="BM2062" s="24" t="s">
        <v>1648</v>
      </c>
    </row>
    <row r="2063" spans="2:65" s="13" customFormat="1">
      <c r="B2063" s="189"/>
      <c r="D2063" s="177" t="s">
        <v>192</v>
      </c>
      <c r="E2063" s="190" t="s">
        <v>22</v>
      </c>
      <c r="F2063" s="191" t="s">
        <v>24</v>
      </c>
      <c r="H2063" s="192">
        <v>1</v>
      </c>
      <c r="I2063" s="193"/>
      <c r="L2063" s="189"/>
      <c r="M2063" s="194"/>
      <c r="T2063" s="195"/>
      <c r="AT2063" s="190" t="s">
        <v>192</v>
      </c>
      <c r="AU2063" s="190" t="s">
        <v>90</v>
      </c>
      <c r="AV2063" s="13" t="s">
        <v>90</v>
      </c>
      <c r="AW2063" s="13" t="s">
        <v>42</v>
      </c>
      <c r="AX2063" s="13" t="s">
        <v>24</v>
      </c>
      <c r="AY2063" s="190" t="s">
        <v>142</v>
      </c>
    </row>
    <row r="2064" spans="2:65" s="1" customFormat="1" ht="16.5" customHeight="1">
      <c r="B2064" s="40"/>
      <c r="C2064" s="210" t="s">
        <v>1649</v>
      </c>
      <c r="D2064" s="210" t="s">
        <v>323</v>
      </c>
      <c r="E2064" s="211" t="s">
        <v>1650</v>
      </c>
      <c r="F2064" s="212" t="s">
        <v>1651</v>
      </c>
      <c r="G2064" s="213" t="s">
        <v>187</v>
      </c>
      <c r="H2064" s="214">
        <v>1</v>
      </c>
      <c r="I2064" s="215">
        <v>430</v>
      </c>
      <c r="J2064" s="216">
        <f>ROUND(I2064*H2064,2)</f>
        <v>430</v>
      </c>
      <c r="K2064" s="212" t="s">
        <v>22</v>
      </c>
      <c r="L2064" s="217"/>
      <c r="M2064" s="218" t="s">
        <v>22</v>
      </c>
      <c r="N2064" s="219" t="s">
        <v>51</v>
      </c>
      <c r="P2064" s="174">
        <f>O2064*H2064</f>
        <v>0</v>
      </c>
      <c r="Q2064" s="174">
        <v>1.6000000000000001E-4</v>
      </c>
      <c r="R2064" s="174">
        <f>Q2064*H2064</f>
        <v>1.6000000000000001E-4</v>
      </c>
      <c r="S2064" s="174">
        <v>0</v>
      </c>
      <c r="T2064" s="175">
        <f>S2064*H2064</f>
        <v>0</v>
      </c>
      <c r="AR2064" s="24" t="s">
        <v>561</v>
      </c>
      <c r="AT2064" s="24" t="s">
        <v>323</v>
      </c>
      <c r="AU2064" s="24" t="s">
        <v>90</v>
      </c>
      <c r="AY2064" s="24" t="s">
        <v>142</v>
      </c>
      <c r="BE2064" s="176">
        <f>IF(N2064="základní",J2064,0)</f>
        <v>0</v>
      </c>
      <c r="BF2064" s="176">
        <f>IF(N2064="snížená",J2064,0)</f>
        <v>430</v>
      </c>
      <c r="BG2064" s="176">
        <f>IF(N2064="zákl. přenesená",J2064,0)</f>
        <v>0</v>
      </c>
      <c r="BH2064" s="176">
        <f>IF(N2064="sníž. přenesená",J2064,0)</f>
        <v>0</v>
      </c>
      <c r="BI2064" s="176">
        <f>IF(N2064="nulová",J2064,0)</f>
        <v>0</v>
      </c>
      <c r="BJ2064" s="24" t="s">
        <v>90</v>
      </c>
      <c r="BK2064" s="176">
        <f>ROUND(I2064*H2064,2)</f>
        <v>430</v>
      </c>
      <c r="BL2064" s="24" t="s">
        <v>333</v>
      </c>
      <c r="BM2064" s="24" t="s">
        <v>1652</v>
      </c>
    </row>
    <row r="2065" spans="2:65" s="1" customFormat="1" ht="16.5" customHeight="1">
      <c r="B2065" s="40"/>
      <c r="C2065" s="165" t="s">
        <v>1653</v>
      </c>
      <c r="D2065" s="165" t="s">
        <v>145</v>
      </c>
      <c r="E2065" s="166" t="s">
        <v>1654</v>
      </c>
      <c r="F2065" s="167" t="s">
        <v>1655</v>
      </c>
      <c r="G2065" s="168" t="s">
        <v>478</v>
      </c>
      <c r="H2065" s="169">
        <v>11.6</v>
      </c>
      <c r="I2065" s="170">
        <v>160</v>
      </c>
      <c r="J2065" s="171">
        <f>ROUND(I2065*H2065,2)</f>
        <v>1856</v>
      </c>
      <c r="K2065" s="167" t="s">
        <v>22</v>
      </c>
      <c r="L2065" s="40"/>
      <c r="M2065" s="172" t="s">
        <v>22</v>
      </c>
      <c r="N2065" s="173" t="s">
        <v>51</v>
      </c>
      <c r="P2065" s="174">
        <f>O2065*H2065</f>
        <v>0</v>
      </c>
      <c r="Q2065" s="174">
        <v>3.1E-4</v>
      </c>
      <c r="R2065" s="174">
        <f>Q2065*H2065</f>
        <v>3.5959999999999998E-3</v>
      </c>
      <c r="S2065" s="174">
        <v>0</v>
      </c>
      <c r="T2065" s="175">
        <f>S2065*H2065</f>
        <v>0</v>
      </c>
      <c r="AR2065" s="24" t="s">
        <v>333</v>
      </c>
      <c r="AT2065" s="24" t="s">
        <v>145</v>
      </c>
      <c r="AU2065" s="24" t="s">
        <v>90</v>
      </c>
      <c r="AY2065" s="24" t="s">
        <v>142</v>
      </c>
      <c r="BE2065" s="176">
        <f>IF(N2065="základní",J2065,0)</f>
        <v>0</v>
      </c>
      <c r="BF2065" s="176">
        <f>IF(N2065="snížená",J2065,0)</f>
        <v>1856</v>
      </c>
      <c r="BG2065" s="176">
        <f>IF(N2065="zákl. přenesená",J2065,0)</f>
        <v>0</v>
      </c>
      <c r="BH2065" s="176">
        <f>IF(N2065="sníž. přenesená",J2065,0)</f>
        <v>0</v>
      </c>
      <c r="BI2065" s="176">
        <f>IF(N2065="nulová",J2065,0)</f>
        <v>0</v>
      </c>
      <c r="BJ2065" s="24" t="s">
        <v>90</v>
      </c>
      <c r="BK2065" s="176">
        <f>ROUND(I2065*H2065,2)</f>
        <v>1856</v>
      </c>
      <c r="BL2065" s="24" t="s">
        <v>333</v>
      </c>
      <c r="BM2065" s="24" t="s">
        <v>1656</v>
      </c>
    </row>
    <row r="2066" spans="2:65" s="12" customFormat="1">
      <c r="B2066" s="183"/>
      <c r="D2066" s="177" t="s">
        <v>192</v>
      </c>
      <c r="E2066" s="184" t="s">
        <v>22</v>
      </c>
      <c r="F2066" s="185" t="s">
        <v>193</v>
      </c>
      <c r="H2066" s="184" t="s">
        <v>22</v>
      </c>
      <c r="I2066" s="186"/>
      <c r="L2066" s="183"/>
      <c r="M2066" s="187"/>
      <c r="T2066" s="188"/>
      <c r="AT2066" s="184" t="s">
        <v>192</v>
      </c>
      <c r="AU2066" s="184" t="s">
        <v>90</v>
      </c>
      <c r="AV2066" s="12" t="s">
        <v>24</v>
      </c>
      <c r="AW2066" s="12" t="s">
        <v>42</v>
      </c>
      <c r="AX2066" s="12" t="s">
        <v>79</v>
      </c>
      <c r="AY2066" s="184" t="s">
        <v>142</v>
      </c>
    </row>
    <row r="2067" spans="2:65" s="12" customFormat="1">
      <c r="B2067" s="183"/>
      <c r="D2067" s="177" t="s">
        <v>192</v>
      </c>
      <c r="E2067" s="184" t="s">
        <v>22</v>
      </c>
      <c r="F2067" s="185" t="s">
        <v>194</v>
      </c>
      <c r="H2067" s="184" t="s">
        <v>22</v>
      </c>
      <c r="I2067" s="186"/>
      <c r="L2067" s="183"/>
      <c r="M2067" s="187"/>
      <c r="T2067" s="188"/>
      <c r="AT2067" s="184" t="s">
        <v>192</v>
      </c>
      <c r="AU2067" s="184" t="s">
        <v>90</v>
      </c>
      <c r="AV2067" s="12" t="s">
        <v>24</v>
      </c>
      <c r="AW2067" s="12" t="s">
        <v>42</v>
      </c>
      <c r="AX2067" s="12" t="s">
        <v>79</v>
      </c>
      <c r="AY2067" s="184" t="s">
        <v>142</v>
      </c>
    </row>
    <row r="2068" spans="2:65" s="13" customFormat="1">
      <c r="B2068" s="189"/>
      <c r="D2068" s="177" t="s">
        <v>192</v>
      </c>
      <c r="E2068" s="190" t="s">
        <v>22</v>
      </c>
      <c r="F2068" s="191" t="s">
        <v>1657</v>
      </c>
      <c r="H2068" s="192">
        <v>1.6</v>
      </c>
      <c r="I2068" s="193"/>
      <c r="L2068" s="189"/>
      <c r="M2068" s="194"/>
      <c r="T2068" s="195"/>
      <c r="AT2068" s="190" t="s">
        <v>192</v>
      </c>
      <c r="AU2068" s="190" t="s">
        <v>90</v>
      </c>
      <c r="AV2068" s="13" t="s">
        <v>90</v>
      </c>
      <c r="AW2068" s="13" t="s">
        <v>42</v>
      </c>
      <c r="AX2068" s="13" t="s">
        <v>79</v>
      </c>
      <c r="AY2068" s="190" t="s">
        <v>142</v>
      </c>
    </row>
    <row r="2069" spans="2:65" s="13" customFormat="1">
      <c r="B2069" s="189"/>
      <c r="D2069" s="177" t="s">
        <v>192</v>
      </c>
      <c r="E2069" s="190" t="s">
        <v>22</v>
      </c>
      <c r="F2069" s="191" t="s">
        <v>1658</v>
      </c>
      <c r="H2069" s="192">
        <v>1.6</v>
      </c>
      <c r="I2069" s="193"/>
      <c r="L2069" s="189"/>
      <c r="M2069" s="194"/>
      <c r="T2069" s="195"/>
      <c r="AT2069" s="190" t="s">
        <v>192</v>
      </c>
      <c r="AU2069" s="190" t="s">
        <v>90</v>
      </c>
      <c r="AV2069" s="13" t="s">
        <v>90</v>
      </c>
      <c r="AW2069" s="13" t="s">
        <v>42</v>
      </c>
      <c r="AX2069" s="13" t="s">
        <v>79</v>
      </c>
      <c r="AY2069" s="190" t="s">
        <v>142</v>
      </c>
    </row>
    <row r="2070" spans="2:65" s="14" customFormat="1">
      <c r="B2070" s="196"/>
      <c r="D2070" s="177" t="s">
        <v>192</v>
      </c>
      <c r="E2070" s="197" t="s">
        <v>22</v>
      </c>
      <c r="F2070" s="198" t="s">
        <v>198</v>
      </c>
      <c r="H2070" s="199">
        <v>3.2</v>
      </c>
      <c r="I2070" s="200"/>
      <c r="L2070" s="196"/>
      <c r="M2070" s="201"/>
      <c r="T2070" s="202"/>
      <c r="AT2070" s="197" t="s">
        <v>192</v>
      </c>
      <c r="AU2070" s="197" t="s">
        <v>90</v>
      </c>
      <c r="AV2070" s="14" t="s">
        <v>104</v>
      </c>
      <c r="AW2070" s="14" t="s">
        <v>42</v>
      </c>
      <c r="AX2070" s="14" t="s">
        <v>79</v>
      </c>
      <c r="AY2070" s="197" t="s">
        <v>142</v>
      </c>
    </row>
    <row r="2071" spans="2:65" s="12" customFormat="1">
      <c r="B2071" s="183"/>
      <c r="D2071" s="177" t="s">
        <v>192</v>
      </c>
      <c r="E2071" s="184" t="s">
        <v>22</v>
      </c>
      <c r="F2071" s="185" t="s">
        <v>199</v>
      </c>
      <c r="H2071" s="184" t="s">
        <v>22</v>
      </c>
      <c r="I2071" s="186"/>
      <c r="L2071" s="183"/>
      <c r="M2071" s="187"/>
      <c r="T2071" s="188"/>
      <c r="AT2071" s="184" t="s">
        <v>192</v>
      </c>
      <c r="AU2071" s="184" t="s">
        <v>90</v>
      </c>
      <c r="AV2071" s="12" t="s">
        <v>24</v>
      </c>
      <c r="AW2071" s="12" t="s">
        <v>42</v>
      </c>
      <c r="AX2071" s="12" t="s">
        <v>79</v>
      </c>
      <c r="AY2071" s="184" t="s">
        <v>142</v>
      </c>
    </row>
    <row r="2072" spans="2:65" s="13" customFormat="1">
      <c r="B2072" s="189"/>
      <c r="D2072" s="177" t="s">
        <v>192</v>
      </c>
      <c r="E2072" s="190" t="s">
        <v>22</v>
      </c>
      <c r="F2072" s="191" t="s">
        <v>1659</v>
      </c>
      <c r="H2072" s="192">
        <v>1.6</v>
      </c>
      <c r="I2072" s="193"/>
      <c r="L2072" s="189"/>
      <c r="M2072" s="194"/>
      <c r="T2072" s="195"/>
      <c r="AT2072" s="190" t="s">
        <v>192</v>
      </c>
      <c r="AU2072" s="190" t="s">
        <v>90</v>
      </c>
      <c r="AV2072" s="13" t="s">
        <v>90</v>
      </c>
      <c r="AW2072" s="13" t="s">
        <v>42</v>
      </c>
      <c r="AX2072" s="13" t="s">
        <v>79</v>
      </c>
      <c r="AY2072" s="190" t="s">
        <v>142</v>
      </c>
    </row>
    <row r="2073" spans="2:65" s="13" customFormat="1">
      <c r="B2073" s="189"/>
      <c r="D2073" s="177" t="s">
        <v>192</v>
      </c>
      <c r="E2073" s="190" t="s">
        <v>22</v>
      </c>
      <c r="F2073" s="191" t="s">
        <v>1660</v>
      </c>
      <c r="H2073" s="192">
        <v>1.6</v>
      </c>
      <c r="I2073" s="193"/>
      <c r="L2073" s="189"/>
      <c r="M2073" s="194"/>
      <c r="T2073" s="195"/>
      <c r="AT2073" s="190" t="s">
        <v>192</v>
      </c>
      <c r="AU2073" s="190" t="s">
        <v>90</v>
      </c>
      <c r="AV2073" s="13" t="s">
        <v>90</v>
      </c>
      <c r="AW2073" s="13" t="s">
        <v>42</v>
      </c>
      <c r="AX2073" s="13" t="s">
        <v>79</v>
      </c>
      <c r="AY2073" s="190" t="s">
        <v>142</v>
      </c>
    </row>
    <row r="2074" spans="2:65" s="14" customFormat="1">
      <c r="B2074" s="196"/>
      <c r="D2074" s="177" t="s">
        <v>192</v>
      </c>
      <c r="E2074" s="197" t="s">
        <v>22</v>
      </c>
      <c r="F2074" s="198" t="s">
        <v>198</v>
      </c>
      <c r="H2074" s="199">
        <v>3.2</v>
      </c>
      <c r="I2074" s="200"/>
      <c r="L2074" s="196"/>
      <c r="M2074" s="201"/>
      <c r="T2074" s="202"/>
      <c r="AT2074" s="197" t="s">
        <v>192</v>
      </c>
      <c r="AU2074" s="197" t="s">
        <v>90</v>
      </c>
      <c r="AV2074" s="14" t="s">
        <v>104</v>
      </c>
      <c r="AW2074" s="14" t="s">
        <v>42</v>
      </c>
      <c r="AX2074" s="14" t="s">
        <v>79</v>
      </c>
      <c r="AY2074" s="197" t="s">
        <v>142</v>
      </c>
    </row>
    <row r="2075" spans="2:65" s="12" customFormat="1">
      <c r="B2075" s="183"/>
      <c r="D2075" s="177" t="s">
        <v>192</v>
      </c>
      <c r="E2075" s="184" t="s">
        <v>22</v>
      </c>
      <c r="F2075" s="185" t="s">
        <v>200</v>
      </c>
      <c r="H2075" s="184" t="s">
        <v>22</v>
      </c>
      <c r="I2075" s="186"/>
      <c r="L2075" s="183"/>
      <c r="M2075" s="187"/>
      <c r="T2075" s="188"/>
      <c r="AT2075" s="184" t="s">
        <v>192</v>
      </c>
      <c r="AU2075" s="184" t="s">
        <v>90</v>
      </c>
      <c r="AV2075" s="12" t="s">
        <v>24</v>
      </c>
      <c r="AW2075" s="12" t="s">
        <v>42</v>
      </c>
      <c r="AX2075" s="12" t="s">
        <v>79</v>
      </c>
      <c r="AY2075" s="184" t="s">
        <v>142</v>
      </c>
    </row>
    <row r="2076" spans="2:65" s="13" customFormat="1">
      <c r="B2076" s="189"/>
      <c r="D2076" s="177" t="s">
        <v>192</v>
      </c>
      <c r="E2076" s="190" t="s">
        <v>22</v>
      </c>
      <c r="F2076" s="191" t="s">
        <v>1661</v>
      </c>
      <c r="H2076" s="192">
        <v>1.6</v>
      </c>
      <c r="I2076" s="193"/>
      <c r="L2076" s="189"/>
      <c r="M2076" s="194"/>
      <c r="T2076" s="195"/>
      <c r="AT2076" s="190" t="s">
        <v>192</v>
      </c>
      <c r="AU2076" s="190" t="s">
        <v>90</v>
      </c>
      <c r="AV2076" s="13" t="s">
        <v>90</v>
      </c>
      <c r="AW2076" s="13" t="s">
        <v>42</v>
      </c>
      <c r="AX2076" s="13" t="s">
        <v>79</v>
      </c>
      <c r="AY2076" s="190" t="s">
        <v>142</v>
      </c>
    </row>
    <row r="2077" spans="2:65" s="13" customFormat="1">
      <c r="B2077" s="189"/>
      <c r="D2077" s="177" t="s">
        <v>192</v>
      </c>
      <c r="E2077" s="190" t="s">
        <v>22</v>
      </c>
      <c r="F2077" s="191" t="s">
        <v>1662</v>
      </c>
      <c r="H2077" s="192">
        <v>1.6</v>
      </c>
      <c r="I2077" s="193"/>
      <c r="L2077" s="189"/>
      <c r="M2077" s="194"/>
      <c r="T2077" s="195"/>
      <c r="AT2077" s="190" t="s">
        <v>192</v>
      </c>
      <c r="AU2077" s="190" t="s">
        <v>90</v>
      </c>
      <c r="AV2077" s="13" t="s">
        <v>90</v>
      </c>
      <c r="AW2077" s="13" t="s">
        <v>42</v>
      </c>
      <c r="AX2077" s="13" t="s">
        <v>79</v>
      </c>
      <c r="AY2077" s="190" t="s">
        <v>142</v>
      </c>
    </row>
    <row r="2078" spans="2:65" s="14" customFormat="1">
      <c r="B2078" s="196"/>
      <c r="D2078" s="177" t="s">
        <v>192</v>
      </c>
      <c r="E2078" s="197" t="s">
        <v>22</v>
      </c>
      <c r="F2078" s="198" t="s">
        <v>198</v>
      </c>
      <c r="H2078" s="199">
        <v>3.2</v>
      </c>
      <c r="I2078" s="200"/>
      <c r="L2078" s="196"/>
      <c r="M2078" s="201"/>
      <c r="T2078" s="202"/>
      <c r="AT2078" s="197" t="s">
        <v>192</v>
      </c>
      <c r="AU2078" s="197" t="s">
        <v>90</v>
      </c>
      <c r="AV2078" s="14" t="s">
        <v>104</v>
      </c>
      <c r="AW2078" s="14" t="s">
        <v>42</v>
      </c>
      <c r="AX2078" s="14" t="s">
        <v>79</v>
      </c>
      <c r="AY2078" s="197" t="s">
        <v>142</v>
      </c>
    </row>
    <row r="2079" spans="2:65" s="12" customFormat="1">
      <c r="B2079" s="183"/>
      <c r="D2079" s="177" t="s">
        <v>192</v>
      </c>
      <c r="E2079" s="184" t="s">
        <v>22</v>
      </c>
      <c r="F2079" s="185" t="s">
        <v>201</v>
      </c>
      <c r="H2079" s="184" t="s">
        <v>22</v>
      </c>
      <c r="I2079" s="186"/>
      <c r="L2079" s="183"/>
      <c r="M2079" s="187"/>
      <c r="T2079" s="188"/>
      <c r="AT2079" s="184" t="s">
        <v>192</v>
      </c>
      <c r="AU2079" s="184" t="s">
        <v>90</v>
      </c>
      <c r="AV2079" s="12" t="s">
        <v>24</v>
      </c>
      <c r="AW2079" s="12" t="s">
        <v>42</v>
      </c>
      <c r="AX2079" s="12" t="s">
        <v>79</v>
      </c>
      <c r="AY2079" s="184" t="s">
        <v>142</v>
      </c>
    </row>
    <row r="2080" spans="2:65" s="13" customFormat="1">
      <c r="B2080" s="189"/>
      <c r="D2080" s="177" t="s">
        <v>192</v>
      </c>
      <c r="E2080" s="190" t="s">
        <v>22</v>
      </c>
      <c r="F2080" s="191" t="s">
        <v>1663</v>
      </c>
      <c r="H2080" s="192">
        <v>2</v>
      </c>
      <c r="I2080" s="193"/>
      <c r="L2080" s="189"/>
      <c r="M2080" s="194"/>
      <c r="T2080" s="195"/>
      <c r="AT2080" s="190" t="s">
        <v>192</v>
      </c>
      <c r="AU2080" s="190" t="s">
        <v>90</v>
      </c>
      <c r="AV2080" s="13" t="s">
        <v>90</v>
      </c>
      <c r="AW2080" s="13" t="s">
        <v>42</v>
      </c>
      <c r="AX2080" s="13" t="s">
        <v>79</v>
      </c>
      <c r="AY2080" s="190" t="s">
        <v>142</v>
      </c>
    </row>
    <row r="2081" spans="2:65" s="14" customFormat="1">
      <c r="B2081" s="196"/>
      <c r="D2081" s="177" t="s">
        <v>192</v>
      </c>
      <c r="E2081" s="197" t="s">
        <v>22</v>
      </c>
      <c r="F2081" s="198" t="s">
        <v>198</v>
      </c>
      <c r="H2081" s="199">
        <v>2</v>
      </c>
      <c r="I2081" s="200"/>
      <c r="L2081" s="196"/>
      <c r="M2081" s="201"/>
      <c r="T2081" s="202"/>
      <c r="AT2081" s="197" t="s">
        <v>192</v>
      </c>
      <c r="AU2081" s="197" t="s">
        <v>90</v>
      </c>
      <c r="AV2081" s="14" t="s">
        <v>104</v>
      </c>
      <c r="AW2081" s="14" t="s">
        <v>42</v>
      </c>
      <c r="AX2081" s="14" t="s">
        <v>79</v>
      </c>
      <c r="AY2081" s="197" t="s">
        <v>142</v>
      </c>
    </row>
    <row r="2082" spans="2:65" s="15" customFormat="1">
      <c r="B2082" s="203"/>
      <c r="D2082" s="177" t="s">
        <v>192</v>
      </c>
      <c r="E2082" s="204" t="s">
        <v>22</v>
      </c>
      <c r="F2082" s="205" t="s">
        <v>202</v>
      </c>
      <c r="H2082" s="206">
        <v>11.6</v>
      </c>
      <c r="I2082" s="207"/>
      <c r="L2082" s="203"/>
      <c r="M2082" s="208"/>
      <c r="T2082" s="209"/>
      <c r="AT2082" s="204" t="s">
        <v>192</v>
      </c>
      <c r="AU2082" s="204" t="s">
        <v>90</v>
      </c>
      <c r="AV2082" s="15" t="s">
        <v>188</v>
      </c>
      <c r="AW2082" s="15" t="s">
        <v>42</v>
      </c>
      <c r="AX2082" s="15" t="s">
        <v>24</v>
      </c>
      <c r="AY2082" s="204" t="s">
        <v>142</v>
      </c>
    </row>
    <row r="2083" spans="2:65" s="1" customFormat="1" ht="16.5" customHeight="1">
      <c r="B2083" s="40"/>
      <c r="C2083" s="165" t="s">
        <v>1664</v>
      </c>
      <c r="D2083" s="165" t="s">
        <v>145</v>
      </c>
      <c r="E2083" s="166" t="s">
        <v>1665</v>
      </c>
      <c r="F2083" s="167" t="s">
        <v>1666</v>
      </c>
      <c r="G2083" s="168" t="s">
        <v>229</v>
      </c>
      <c r="H2083" s="169">
        <v>157.18</v>
      </c>
      <c r="I2083" s="170">
        <v>25</v>
      </c>
      <c r="J2083" s="171">
        <f>ROUND(I2083*H2083,2)</f>
        <v>3929.5</v>
      </c>
      <c r="K2083" s="167" t="s">
        <v>22</v>
      </c>
      <c r="L2083" s="40"/>
      <c r="M2083" s="172" t="s">
        <v>22</v>
      </c>
      <c r="N2083" s="173" t="s">
        <v>51</v>
      </c>
      <c r="P2083" s="174">
        <f>O2083*H2083</f>
        <v>0</v>
      </c>
      <c r="Q2083" s="174">
        <v>2.9999999999999997E-4</v>
      </c>
      <c r="R2083" s="174">
        <f>Q2083*H2083</f>
        <v>4.7153999999999995E-2</v>
      </c>
      <c r="S2083" s="174">
        <v>0</v>
      </c>
      <c r="T2083" s="175">
        <f>S2083*H2083</f>
        <v>0</v>
      </c>
      <c r="AR2083" s="24" t="s">
        <v>333</v>
      </c>
      <c r="AT2083" s="24" t="s">
        <v>145</v>
      </c>
      <c r="AU2083" s="24" t="s">
        <v>90</v>
      </c>
      <c r="AY2083" s="24" t="s">
        <v>142</v>
      </c>
      <c r="BE2083" s="176">
        <f>IF(N2083="základní",J2083,0)</f>
        <v>0</v>
      </c>
      <c r="BF2083" s="176">
        <f>IF(N2083="snížená",J2083,0)</f>
        <v>3929.5</v>
      </c>
      <c r="BG2083" s="176">
        <f>IF(N2083="zákl. přenesená",J2083,0)</f>
        <v>0</v>
      </c>
      <c r="BH2083" s="176">
        <f>IF(N2083="sníž. přenesená",J2083,0)</f>
        <v>0</v>
      </c>
      <c r="BI2083" s="176">
        <f>IF(N2083="nulová",J2083,0)</f>
        <v>0</v>
      </c>
      <c r="BJ2083" s="24" t="s">
        <v>90</v>
      </c>
      <c r="BK2083" s="176">
        <f>ROUND(I2083*H2083,2)</f>
        <v>3929.5</v>
      </c>
      <c r="BL2083" s="24" t="s">
        <v>333</v>
      </c>
      <c r="BM2083" s="24" t="s">
        <v>1667</v>
      </c>
    </row>
    <row r="2084" spans="2:65" s="1" customFormat="1" ht="16.5" customHeight="1">
      <c r="B2084" s="40"/>
      <c r="C2084" s="165" t="s">
        <v>1668</v>
      </c>
      <c r="D2084" s="165" t="s">
        <v>145</v>
      </c>
      <c r="E2084" s="166" t="s">
        <v>1669</v>
      </c>
      <c r="F2084" s="167" t="s">
        <v>1670</v>
      </c>
      <c r="G2084" s="168" t="s">
        <v>187</v>
      </c>
      <c r="H2084" s="169">
        <v>56</v>
      </c>
      <c r="I2084" s="170">
        <v>69</v>
      </c>
      <c r="J2084" s="171">
        <f>ROUND(I2084*H2084,2)</f>
        <v>3864</v>
      </c>
      <c r="K2084" s="167" t="s">
        <v>22</v>
      </c>
      <c r="L2084" s="40"/>
      <c r="M2084" s="172" t="s">
        <v>22</v>
      </c>
      <c r="N2084" s="173" t="s">
        <v>51</v>
      </c>
      <c r="P2084" s="174">
        <f>O2084*H2084</f>
        <v>0</v>
      </c>
      <c r="Q2084" s="174">
        <v>0</v>
      </c>
      <c r="R2084" s="174">
        <f>Q2084*H2084</f>
        <v>0</v>
      </c>
      <c r="S2084" s="174">
        <v>0</v>
      </c>
      <c r="T2084" s="175">
        <f>S2084*H2084</f>
        <v>0</v>
      </c>
      <c r="AR2084" s="24" t="s">
        <v>333</v>
      </c>
      <c r="AT2084" s="24" t="s">
        <v>145</v>
      </c>
      <c r="AU2084" s="24" t="s">
        <v>90</v>
      </c>
      <c r="AY2084" s="24" t="s">
        <v>142</v>
      </c>
      <c r="BE2084" s="176">
        <f>IF(N2084="základní",J2084,0)</f>
        <v>0</v>
      </c>
      <c r="BF2084" s="176">
        <f>IF(N2084="snížená",J2084,0)</f>
        <v>3864</v>
      </c>
      <c r="BG2084" s="176">
        <f>IF(N2084="zákl. přenesená",J2084,0)</f>
        <v>0</v>
      </c>
      <c r="BH2084" s="176">
        <f>IF(N2084="sníž. přenesená",J2084,0)</f>
        <v>0</v>
      </c>
      <c r="BI2084" s="176">
        <f>IF(N2084="nulová",J2084,0)</f>
        <v>0</v>
      </c>
      <c r="BJ2084" s="24" t="s">
        <v>90</v>
      </c>
      <c r="BK2084" s="176">
        <f>ROUND(I2084*H2084,2)</f>
        <v>3864</v>
      </c>
      <c r="BL2084" s="24" t="s">
        <v>333</v>
      </c>
      <c r="BM2084" s="24" t="s">
        <v>1671</v>
      </c>
    </row>
    <row r="2085" spans="2:65" s="12" customFormat="1">
      <c r="B2085" s="183"/>
      <c r="D2085" s="177" t="s">
        <v>192</v>
      </c>
      <c r="E2085" s="184" t="s">
        <v>22</v>
      </c>
      <c r="F2085" s="185" t="s">
        <v>1672</v>
      </c>
      <c r="H2085" s="184" t="s">
        <v>22</v>
      </c>
      <c r="I2085" s="186"/>
      <c r="L2085" s="183"/>
      <c r="M2085" s="187"/>
      <c r="T2085" s="188"/>
      <c r="AT2085" s="184" t="s">
        <v>192</v>
      </c>
      <c r="AU2085" s="184" t="s">
        <v>90</v>
      </c>
      <c r="AV2085" s="12" t="s">
        <v>24</v>
      </c>
      <c r="AW2085" s="12" t="s">
        <v>42</v>
      </c>
      <c r="AX2085" s="12" t="s">
        <v>79</v>
      </c>
      <c r="AY2085" s="184" t="s">
        <v>142</v>
      </c>
    </row>
    <row r="2086" spans="2:65" s="13" customFormat="1">
      <c r="B2086" s="189"/>
      <c r="D2086" s="177" t="s">
        <v>192</v>
      </c>
      <c r="E2086" s="190" t="s">
        <v>22</v>
      </c>
      <c r="F2086" s="191" t="s">
        <v>1673</v>
      </c>
      <c r="H2086" s="192">
        <v>7</v>
      </c>
      <c r="I2086" s="193"/>
      <c r="L2086" s="189"/>
      <c r="M2086" s="194"/>
      <c r="T2086" s="195"/>
      <c r="AT2086" s="190" t="s">
        <v>192</v>
      </c>
      <c r="AU2086" s="190" t="s">
        <v>90</v>
      </c>
      <c r="AV2086" s="13" t="s">
        <v>90</v>
      </c>
      <c r="AW2086" s="13" t="s">
        <v>42</v>
      </c>
      <c r="AX2086" s="13" t="s">
        <v>79</v>
      </c>
      <c r="AY2086" s="190" t="s">
        <v>142</v>
      </c>
    </row>
    <row r="2087" spans="2:65" s="13" customFormat="1">
      <c r="B2087" s="189"/>
      <c r="D2087" s="177" t="s">
        <v>192</v>
      </c>
      <c r="E2087" s="190" t="s">
        <v>22</v>
      </c>
      <c r="F2087" s="191" t="s">
        <v>1674</v>
      </c>
      <c r="H2087" s="192">
        <v>7</v>
      </c>
      <c r="I2087" s="193"/>
      <c r="L2087" s="189"/>
      <c r="M2087" s="194"/>
      <c r="T2087" s="195"/>
      <c r="AT2087" s="190" t="s">
        <v>192</v>
      </c>
      <c r="AU2087" s="190" t="s">
        <v>90</v>
      </c>
      <c r="AV2087" s="13" t="s">
        <v>90</v>
      </c>
      <c r="AW2087" s="13" t="s">
        <v>42</v>
      </c>
      <c r="AX2087" s="13" t="s">
        <v>79</v>
      </c>
      <c r="AY2087" s="190" t="s">
        <v>142</v>
      </c>
    </row>
    <row r="2088" spans="2:65" s="13" customFormat="1">
      <c r="B2088" s="189"/>
      <c r="D2088" s="177" t="s">
        <v>192</v>
      </c>
      <c r="E2088" s="190" t="s">
        <v>22</v>
      </c>
      <c r="F2088" s="191" t="s">
        <v>1675</v>
      </c>
      <c r="H2088" s="192">
        <v>14</v>
      </c>
      <c r="I2088" s="193"/>
      <c r="L2088" s="189"/>
      <c r="M2088" s="194"/>
      <c r="T2088" s="195"/>
      <c r="AT2088" s="190" t="s">
        <v>192</v>
      </c>
      <c r="AU2088" s="190" t="s">
        <v>90</v>
      </c>
      <c r="AV2088" s="13" t="s">
        <v>90</v>
      </c>
      <c r="AW2088" s="13" t="s">
        <v>42</v>
      </c>
      <c r="AX2088" s="13" t="s">
        <v>79</v>
      </c>
      <c r="AY2088" s="190" t="s">
        <v>142</v>
      </c>
    </row>
    <row r="2089" spans="2:65" s="13" customFormat="1">
      <c r="B2089" s="189"/>
      <c r="D2089" s="177" t="s">
        <v>192</v>
      </c>
      <c r="E2089" s="190" t="s">
        <v>22</v>
      </c>
      <c r="F2089" s="191" t="s">
        <v>1676</v>
      </c>
      <c r="H2089" s="192">
        <v>14</v>
      </c>
      <c r="I2089" s="193"/>
      <c r="L2089" s="189"/>
      <c r="M2089" s="194"/>
      <c r="T2089" s="195"/>
      <c r="AT2089" s="190" t="s">
        <v>192</v>
      </c>
      <c r="AU2089" s="190" t="s">
        <v>90</v>
      </c>
      <c r="AV2089" s="13" t="s">
        <v>90</v>
      </c>
      <c r="AW2089" s="13" t="s">
        <v>42</v>
      </c>
      <c r="AX2089" s="13" t="s">
        <v>79</v>
      </c>
      <c r="AY2089" s="190" t="s">
        <v>142</v>
      </c>
    </row>
    <row r="2090" spans="2:65" s="13" customFormat="1">
      <c r="B2090" s="189"/>
      <c r="D2090" s="177" t="s">
        <v>192</v>
      </c>
      <c r="E2090" s="190" t="s">
        <v>22</v>
      </c>
      <c r="F2090" s="191" t="s">
        <v>1677</v>
      </c>
      <c r="H2090" s="192">
        <v>2</v>
      </c>
      <c r="I2090" s="193"/>
      <c r="L2090" s="189"/>
      <c r="M2090" s="194"/>
      <c r="T2090" s="195"/>
      <c r="AT2090" s="190" t="s">
        <v>192</v>
      </c>
      <c r="AU2090" s="190" t="s">
        <v>90</v>
      </c>
      <c r="AV2090" s="13" t="s">
        <v>90</v>
      </c>
      <c r="AW2090" s="13" t="s">
        <v>42</v>
      </c>
      <c r="AX2090" s="13" t="s">
        <v>79</v>
      </c>
      <c r="AY2090" s="190" t="s">
        <v>142</v>
      </c>
    </row>
    <row r="2091" spans="2:65" s="13" customFormat="1">
      <c r="B2091" s="189"/>
      <c r="D2091" s="177" t="s">
        <v>192</v>
      </c>
      <c r="E2091" s="190" t="s">
        <v>22</v>
      </c>
      <c r="F2091" s="191" t="s">
        <v>1678</v>
      </c>
      <c r="H2091" s="192">
        <v>12</v>
      </c>
      <c r="I2091" s="193"/>
      <c r="L2091" s="189"/>
      <c r="M2091" s="194"/>
      <c r="T2091" s="195"/>
      <c r="AT2091" s="190" t="s">
        <v>192</v>
      </c>
      <c r="AU2091" s="190" t="s">
        <v>90</v>
      </c>
      <c r="AV2091" s="13" t="s">
        <v>90</v>
      </c>
      <c r="AW2091" s="13" t="s">
        <v>42</v>
      </c>
      <c r="AX2091" s="13" t="s">
        <v>79</v>
      </c>
      <c r="AY2091" s="190" t="s">
        <v>142</v>
      </c>
    </row>
    <row r="2092" spans="2:65" s="14" customFormat="1">
      <c r="B2092" s="196"/>
      <c r="D2092" s="177" t="s">
        <v>192</v>
      </c>
      <c r="E2092" s="197" t="s">
        <v>22</v>
      </c>
      <c r="F2092" s="198" t="s">
        <v>198</v>
      </c>
      <c r="H2092" s="199">
        <v>56</v>
      </c>
      <c r="I2092" s="200"/>
      <c r="L2092" s="196"/>
      <c r="M2092" s="201"/>
      <c r="T2092" s="202"/>
      <c r="AT2092" s="197" t="s">
        <v>192</v>
      </c>
      <c r="AU2092" s="197" t="s">
        <v>90</v>
      </c>
      <c r="AV2092" s="14" t="s">
        <v>104</v>
      </c>
      <c r="AW2092" s="14" t="s">
        <v>42</v>
      </c>
      <c r="AX2092" s="14" t="s">
        <v>24</v>
      </c>
      <c r="AY2092" s="197" t="s">
        <v>142</v>
      </c>
    </row>
    <row r="2093" spans="2:65" s="1" customFormat="1" ht="16.5" customHeight="1">
      <c r="B2093" s="40"/>
      <c r="C2093" s="165" t="s">
        <v>1679</v>
      </c>
      <c r="D2093" s="165" t="s">
        <v>145</v>
      </c>
      <c r="E2093" s="166" t="s">
        <v>1680</v>
      </c>
      <c r="F2093" s="167" t="s">
        <v>1681</v>
      </c>
      <c r="G2093" s="168" t="s">
        <v>187</v>
      </c>
      <c r="H2093" s="169">
        <v>21</v>
      </c>
      <c r="I2093" s="170">
        <v>84</v>
      </c>
      <c r="J2093" s="171">
        <f>ROUND(I2093*H2093,2)</f>
        <v>1764</v>
      </c>
      <c r="K2093" s="167" t="s">
        <v>22</v>
      </c>
      <c r="L2093" s="40"/>
      <c r="M2093" s="172" t="s">
        <v>22</v>
      </c>
      <c r="N2093" s="173" t="s">
        <v>51</v>
      </c>
      <c r="P2093" s="174">
        <f>O2093*H2093</f>
        <v>0</v>
      </c>
      <c r="Q2093" s="174">
        <v>0</v>
      </c>
      <c r="R2093" s="174">
        <f>Q2093*H2093</f>
        <v>0</v>
      </c>
      <c r="S2093" s="174">
        <v>0</v>
      </c>
      <c r="T2093" s="175">
        <f>S2093*H2093</f>
        <v>0</v>
      </c>
      <c r="AR2093" s="24" t="s">
        <v>333</v>
      </c>
      <c r="AT2093" s="24" t="s">
        <v>145</v>
      </c>
      <c r="AU2093" s="24" t="s">
        <v>90</v>
      </c>
      <c r="AY2093" s="24" t="s">
        <v>142</v>
      </c>
      <c r="BE2093" s="176">
        <f>IF(N2093="základní",J2093,0)</f>
        <v>0</v>
      </c>
      <c r="BF2093" s="176">
        <f>IF(N2093="snížená",J2093,0)</f>
        <v>1764</v>
      </c>
      <c r="BG2093" s="176">
        <f>IF(N2093="zákl. přenesená",J2093,0)</f>
        <v>0</v>
      </c>
      <c r="BH2093" s="176">
        <f>IF(N2093="sníž. přenesená",J2093,0)</f>
        <v>0</v>
      </c>
      <c r="BI2093" s="176">
        <f>IF(N2093="nulová",J2093,0)</f>
        <v>0</v>
      </c>
      <c r="BJ2093" s="24" t="s">
        <v>90</v>
      </c>
      <c r="BK2093" s="176">
        <f>ROUND(I2093*H2093,2)</f>
        <v>1764</v>
      </c>
      <c r="BL2093" s="24" t="s">
        <v>333</v>
      </c>
      <c r="BM2093" s="24" t="s">
        <v>1682</v>
      </c>
    </row>
    <row r="2094" spans="2:65" s="12" customFormat="1">
      <c r="B2094" s="183"/>
      <c r="D2094" s="177" t="s">
        <v>192</v>
      </c>
      <c r="E2094" s="184" t="s">
        <v>22</v>
      </c>
      <c r="F2094" s="185" t="s">
        <v>1672</v>
      </c>
      <c r="H2094" s="184" t="s">
        <v>22</v>
      </c>
      <c r="I2094" s="186"/>
      <c r="L2094" s="183"/>
      <c r="M2094" s="187"/>
      <c r="T2094" s="188"/>
      <c r="AT2094" s="184" t="s">
        <v>192</v>
      </c>
      <c r="AU2094" s="184" t="s">
        <v>90</v>
      </c>
      <c r="AV2094" s="12" t="s">
        <v>24</v>
      </c>
      <c r="AW2094" s="12" t="s">
        <v>42</v>
      </c>
      <c r="AX2094" s="12" t="s">
        <v>79</v>
      </c>
      <c r="AY2094" s="184" t="s">
        <v>142</v>
      </c>
    </row>
    <row r="2095" spans="2:65" s="12" customFormat="1">
      <c r="B2095" s="183"/>
      <c r="D2095" s="177" t="s">
        <v>192</v>
      </c>
      <c r="E2095" s="184" t="s">
        <v>22</v>
      </c>
      <c r="F2095" s="185" t="s">
        <v>1683</v>
      </c>
      <c r="H2095" s="184" t="s">
        <v>22</v>
      </c>
      <c r="I2095" s="186"/>
      <c r="L2095" s="183"/>
      <c r="M2095" s="187"/>
      <c r="T2095" s="188"/>
      <c r="AT2095" s="184" t="s">
        <v>192</v>
      </c>
      <c r="AU2095" s="184" t="s">
        <v>90</v>
      </c>
      <c r="AV2095" s="12" t="s">
        <v>24</v>
      </c>
      <c r="AW2095" s="12" t="s">
        <v>42</v>
      </c>
      <c r="AX2095" s="12" t="s">
        <v>79</v>
      </c>
      <c r="AY2095" s="184" t="s">
        <v>142</v>
      </c>
    </row>
    <row r="2096" spans="2:65" s="13" customFormat="1">
      <c r="B2096" s="189"/>
      <c r="D2096" s="177" t="s">
        <v>192</v>
      </c>
      <c r="E2096" s="190" t="s">
        <v>22</v>
      </c>
      <c r="F2096" s="191" t="s">
        <v>1674</v>
      </c>
      <c r="H2096" s="192">
        <v>7</v>
      </c>
      <c r="I2096" s="193"/>
      <c r="L2096" s="189"/>
      <c r="M2096" s="194"/>
      <c r="T2096" s="195"/>
      <c r="AT2096" s="190" t="s">
        <v>192</v>
      </c>
      <c r="AU2096" s="190" t="s">
        <v>90</v>
      </c>
      <c r="AV2096" s="13" t="s">
        <v>90</v>
      </c>
      <c r="AW2096" s="13" t="s">
        <v>42</v>
      </c>
      <c r="AX2096" s="13" t="s">
        <v>79</v>
      </c>
      <c r="AY2096" s="190" t="s">
        <v>142</v>
      </c>
    </row>
    <row r="2097" spans="2:65" s="13" customFormat="1">
      <c r="B2097" s="189"/>
      <c r="D2097" s="177" t="s">
        <v>192</v>
      </c>
      <c r="E2097" s="190" t="s">
        <v>22</v>
      </c>
      <c r="F2097" s="191" t="s">
        <v>1684</v>
      </c>
      <c r="H2097" s="192">
        <v>7</v>
      </c>
      <c r="I2097" s="193"/>
      <c r="L2097" s="189"/>
      <c r="M2097" s="194"/>
      <c r="T2097" s="195"/>
      <c r="AT2097" s="190" t="s">
        <v>192</v>
      </c>
      <c r="AU2097" s="190" t="s">
        <v>90</v>
      </c>
      <c r="AV2097" s="13" t="s">
        <v>90</v>
      </c>
      <c r="AW2097" s="13" t="s">
        <v>42</v>
      </c>
      <c r="AX2097" s="13" t="s">
        <v>79</v>
      </c>
      <c r="AY2097" s="190" t="s">
        <v>142</v>
      </c>
    </row>
    <row r="2098" spans="2:65" s="13" customFormat="1">
      <c r="B2098" s="189"/>
      <c r="D2098" s="177" t="s">
        <v>192</v>
      </c>
      <c r="E2098" s="190" t="s">
        <v>22</v>
      </c>
      <c r="F2098" s="191" t="s">
        <v>1685</v>
      </c>
      <c r="H2098" s="192">
        <v>7</v>
      </c>
      <c r="I2098" s="193"/>
      <c r="L2098" s="189"/>
      <c r="M2098" s="194"/>
      <c r="T2098" s="195"/>
      <c r="AT2098" s="190" t="s">
        <v>192</v>
      </c>
      <c r="AU2098" s="190" t="s">
        <v>90</v>
      </c>
      <c r="AV2098" s="13" t="s">
        <v>90</v>
      </c>
      <c r="AW2098" s="13" t="s">
        <v>42</v>
      </c>
      <c r="AX2098" s="13" t="s">
        <v>79</v>
      </c>
      <c r="AY2098" s="190" t="s">
        <v>142</v>
      </c>
    </row>
    <row r="2099" spans="2:65" s="14" customFormat="1">
      <c r="B2099" s="196"/>
      <c r="D2099" s="177" t="s">
        <v>192</v>
      </c>
      <c r="E2099" s="197" t="s">
        <v>22</v>
      </c>
      <c r="F2099" s="198" t="s">
        <v>198</v>
      </c>
      <c r="H2099" s="199">
        <v>21</v>
      </c>
      <c r="I2099" s="200"/>
      <c r="L2099" s="196"/>
      <c r="M2099" s="201"/>
      <c r="T2099" s="202"/>
      <c r="AT2099" s="197" t="s">
        <v>192</v>
      </c>
      <c r="AU2099" s="197" t="s">
        <v>90</v>
      </c>
      <c r="AV2099" s="14" t="s">
        <v>104</v>
      </c>
      <c r="AW2099" s="14" t="s">
        <v>42</v>
      </c>
      <c r="AX2099" s="14" t="s">
        <v>24</v>
      </c>
      <c r="AY2099" s="197" t="s">
        <v>142</v>
      </c>
    </row>
    <row r="2100" spans="2:65" s="1" customFormat="1" ht="16.5" customHeight="1">
      <c r="B2100" s="40"/>
      <c r="C2100" s="165" t="s">
        <v>1686</v>
      </c>
      <c r="D2100" s="165" t="s">
        <v>145</v>
      </c>
      <c r="E2100" s="166" t="s">
        <v>1687</v>
      </c>
      <c r="F2100" s="167" t="s">
        <v>1688</v>
      </c>
      <c r="G2100" s="168" t="s">
        <v>187</v>
      </c>
      <c r="H2100" s="169">
        <v>7</v>
      </c>
      <c r="I2100" s="170">
        <v>84</v>
      </c>
      <c r="J2100" s="171">
        <f>ROUND(I2100*H2100,2)</f>
        <v>588</v>
      </c>
      <c r="K2100" s="167" t="s">
        <v>22</v>
      </c>
      <c r="L2100" s="40"/>
      <c r="M2100" s="172" t="s">
        <v>22</v>
      </c>
      <c r="N2100" s="173" t="s">
        <v>51</v>
      </c>
      <c r="P2100" s="174">
        <f>O2100*H2100</f>
        <v>0</v>
      </c>
      <c r="Q2100" s="174">
        <v>0</v>
      </c>
      <c r="R2100" s="174">
        <f>Q2100*H2100</f>
        <v>0</v>
      </c>
      <c r="S2100" s="174">
        <v>0</v>
      </c>
      <c r="T2100" s="175">
        <f>S2100*H2100</f>
        <v>0</v>
      </c>
      <c r="AR2100" s="24" t="s">
        <v>333</v>
      </c>
      <c r="AT2100" s="24" t="s">
        <v>145</v>
      </c>
      <c r="AU2100" s="24" t="s">
        <v>90</v>
      </c>
      <c r="AY2100" s="24" t="s">
        <v>142</v>
      </c>
      <c r="BE2100" s="176">
        <f>IF(N2100="základní",J2100,0)</f>
        <v>0</v>
      </c>
      <c r="BF2100" s="176">
        <f>IF(N2100="snížená",J2100,0)</f>
        <v>588</v>
      </c>
      <c r="BG2100" s="176">
        <f>IF(N2100="zákl. přenesená",J2100,0)</f>
        <v>0</v>
      </c>
      <c r="BH2100" s="176">
        <f>IF(N2100="sníž. přenesená",J2100,0)</f>
        <v>0</v>
      </c>
      <c r="BI2100" s="176">
        <f>IF(N2100="nulová",J2100,0)</f>
        <v>0</v>
      </c>
      <c r="BJ2100" s="24" t="s">
        <v>90</v>
      </c>
      <c r="BK2100" s="176">
        <f>ROUND(I2100*H2100,2)</f>
        <v>588</v>
      </c>
      <c r="BL2100" s="24" t="s">
        <v>333</v>
      </c>
      <c r="BM2100" s="24" t="s">
        <v>1689</v>
      </c>
    </row>
    <row r="2101" spans="2:65" s="12" customFormat="1">
      <c r="B2101" s="183"/>
      <c r="D2101" s="177" t="s">
        <v>192</v>
      </c>
      <c r="E2101" s="184" t="s">
        <v>22</v>
      </c>
      <c r="F2101" s="185" t="s">
        <v>1672</v>
      </c>
      <c r="H2101" s="184" t="s">
        <v>22</v>
      </c>
      <c r="I2101" s="186"/>
      <c r="L2101" s="183"/>
      <c r="M2101" s="187"/>
      <c r="T2101" s="188"/>
      <c r="AT2101" s="184" t="s">
        <v>192</v>
      </c>
      <c r="AU2101" s="184" t="s">
        <v>90</v>
      </c>
      <c r="AV2101" s="12" t="s">
        <v>24</v>
      </c>
      <c r="AW2101" s="12" t="s">
        <v>42</v>
      </c>
      <c r="AX2101" s="12" t="s">
        <v>79</v>
      </c>
      <c r="AY2101" s="184" t="s">
        <v>142</v>
      </c>
    </row>
    <row r="2102" spans="2:65" s="13" customFormat="1">
      <c r="B2102" s="189"/>
      <c r="D2102" s="177" t="s">
        <v>192</v>
      </c>
      <c r="E2102" s="190" t="s">
        <v>22</v>
      </c>
      <c r="F2102" s="191" t="s">
        <v>1673</v>
      </c>
      <c r="H2102" s="192">
        <v>7</v>
      </c>
      <c r="I2102" s="193"/>
      <c r="L2102" s="189"/>
      <c r="M2102" s="194"/>
      <c r="T2102" s="195"/>
      <c r="AT2102" s="190" t="s">
        <v>192</v>
      </c>
      <c r="AU2102" s="190" t="s">
        <v>90</v>
      </c>
      <c r="AV2102" s="13" t="s">
        <v>90</v>
      </c>
      <c r="AW2102" s="13" t="s">
        <v>42</v>
      </c>
      <c r="AX2102" s="13" t="s">
        <v>79</v>
      </c>
      <c r="AY2102" s="190" t="s">
        <v>142</v>
      </c>
    </row>
    <row r="2103" spans="2:65" s="14" customFormat="1">
      <c r="B2103" s="196"/>
      <c r="D2103" s="177" t="s">
        <v>192</v>
      </c>
      <c r="E2103" s="197" t="s">
        <v>22</v>
      </c>
      <c r="F2103" s="198" t="s">
        <v>198</v>
      </c>
      <c r="H2103" s="199">
        <v>7</v>
      </c>
      <c r="I2103" s="200"/>
      <c r="L2103" s="196"/>
      <c r="M2103" s="201"/>
      <c r="T2103" s="202"/>
      <c r="AT2103" s="197" t="s">
        <v>192</v>
      </c>
      <c r="AU2103" s="197" t="s">
        <v>90</v>
      </c>
      <c r="AV2103" s="14" t="s">
        <v>104</v>
      </c>
      <c r="AW2103" s="14" t="s">
        <v>42</v>
      </c>
      <c r="AX2103" s="14" t="s">
        <v>24</v>
      </c>
      <c r="AY2103" s="197" t="s">
        <v>142</v>
      </c>
    </row>
    <row r="2104" spans="2:65" s="1" customFormat="1" ht="38.25" customHeight="1">
      <c r="B2104" s="40"/>
      <c r="C2104" s="165" t="s">
        <v>1690</v>
      </c>
      <c r="D2104" s="165" t="s">
        <v>145</v>
      </c>
      <c r="E2104" s="166" t="s">
        <v>1691</v>
      </c>
      <c r="F2104" s="167" t="s">
        <v>1692</v>
      </c>
      <c r="G2104" s="168" t="s">
        <v>1005</v>
      </c>
      <c r="H2104" s="220">
        <v>940</v>
      </c>
      <c r="I2104" s="170">
        <v>3</v>
      </c>
      <c r="J2104" s="171">
        <f>ROUND(I2104*H2104,2)</f>
        <v>2820</v>
      </c>
      <c r="K2104" s="167" t="s">
        <v>149</v>
      </c>
      <c r="L2104" s="40"/>
      <c r="M2104" s="172" t="s">
        <v>22</v>
      </c>
      <c r="N2104" s="173" t="s">
        <v>51</v>
      </c>
      <c r="P2104" s="174">
        <f>O2104*H2104</f>
        <v>0</v>
      </c>
      <c r="Q2104" s="174">
        <v>0</v>
      </c>
      <c r="R2104" s="174">
        <f>Q2104*H2104</f>
        <v>0</v>
      </c>
      <c r="S2104" s="174">
        <v>0</v>
      </c>
      <c r="T2104" s="175">
        <f>S2104*H2104</f>
        <v>0</v>
      </c>
      <c r="AR2104" s="24" t="s">
        <v>333</v>
      </c>
      <c r="AT2104" s="24" t="s">
        <v>145</v>
      </c>
      <c r="AU2104" s="24" t="s">
        <v>90</v>
      </c>
      <c r="AY2104" s="24" t="s">
        <v>142</v>
      </c>
      <c r="BE2104" s="176">
        <f>IF(N2104="základní",J2104,0)</f>
        <v>0</v>
      </c>
      <c r="BF2104" s="176">
        <f>IF(N2104="snížená",J2104,0)</f>
        <v>2820</v>
      </c>
      <c r="BG2104" s="176">
        <f>IF(N2104="zákl. přenesená",J2104,0)</f>
        <v>0</v>
      </c>
      <c r="BH2104" s="176">
        <f>IF(N2104="sníž. přenesená",J2104,0)</f>
        <v>0</v>
      </c>
      <c r="BI2104" s="176">
        <f>IF(N2104="nulová",J2104,0)</f>
        <v>0</v>
      </c>
      <c r="BJ2104" s="24" t="s">
        <v>90</v>
      </c>
      <c r="BK2104" s="176">
        <f>ROUND(I2104*H2104,2)</f>
        <v>2820</v>
      </c>
      <c r="BL2104" s="24" t="s">
        <v>333</v>
      </c>
      <c r="BM2104" s="24" t="s">
        <v>1693</v>
      </c>
    </row>
    <row r="2105" spans="2:65" s="1" customFormat="1" ht="85.5">
      <c r="B2105" s="40"/>
      <c r="D2105" s="177" t="s">
        <v>190</v>
      </c>
      <c r="F2105" s="178" t="s">
        <v>1007</v>
      </c>
      <c r="I2105" s="106"/>
      <c r="L2105" s="40"/>
      <c r="M2105" s="182"/>
      <c r="T2105" s="65"/>
      <c r="AT2105" s="24" t="s">
        <v>190</v>
      </c>
      <c r="AU2105" s="24" t="s">
        <v>90</v>
      </c>
    </row>
    <row r="2106" spans="2:65" s="11" customFormat="1" ht="29.9" customHeight="1">
      <c r="B2106" s="153"/>
      <c r="D2106" s="154" t="s">
        <v>78</v>
      </c>
      <c r="E2106" s="163" t="s">
        <v>1694</v>
      </c>
      <c r="F2106" s="163" t="s">
        <v>1695</v>
      </c>
      <c r="I2106" s="156"/>
      <c r="J2106" s="164">
        <f>BK2106</f>
        <v>9555</v>
      </c>
      <c r="L2106" s="153"/>
      <c r="M2106" s="158"/>
      <c r="P2106" s="159">
        <f>SUM(P2107:P2116)</f>
        <v>0</v>
      </c>
      <c r="R2106" s="159">
        <f>SUM(R2107:R2116)</f>
        <v>2.4032400000000002E-2</v>
      </c>
      <c r="T2106" s="160">
        <f>SUM(T2107:T2116)</f>
        <v>0</v>
      </c>
      <c r="AR2106" s="154" t="s">
        <v>90</v>
      </c>
      <c r="AT2106" s="161" t="s">
        <v>78</v>
      </c>
      <c r="AU2106" s="161" t="s">
        <v>24</v>
      </c>
      <c r="AY2106" s="154" t="s">
        <v>142</v>
      </c>
      <c r="BK2106" s="162">
        <f>SUM(BK2107:BK2116)</f>
        <v>9555</v>
      </c>
    </row>
    <row r="2107" spans="2:65" s="1" customFormat="1" ht="25.5" customHeight="1">
      <c r="B2107" s="40"/>
      <c r="C2107" s="165" t="s">
        <v>1696</v>
      </c>
      <c r="D2107" s="165" t="s">
        <v>145</v>
      </c>
      <c r="E2107" s="166" t="s">
        <v>1697</v>
      </c>
      <c r="F2107" s="167" t="s">
        <v>1698</v>
      </c>
      <c r="G2107" s="168" t="s">
        <v>229</v>
      </c>
      <c r="H2107" s="169">
        <v>35.14</v>
      </c>
      <c r="I2107" s="170">
        <v>250</v>
      </c>
      <c r="J2107" s="171">
        <f>ROUND(I2107*H2107,2)</f>
        <v>8785</v>
      </c>
      <c r="K2107" s="167" t="s">
        <v>149</v>
      </c>
      <c r="L2107" s="40"/>
      <c r="M2107" s="172" t="s">
        <v>22</v>
      </c>
      <c r="N2107" s="173" t="s">
        <v>51</v>
      </c>
      <c r="P2107" s="174">
        <f>O2107*H2107</f>
        <v>0</v>
      </c>
      <c r="Q2107" s="174">
        <v>6.6E-4</v>
      </c>
      <c r="R2107" s="174">
        <f>Q2107*H2107</f>
        <v>2.3192400000000002E-2</v>
      </c>
      <c r="S2107" s="174">
        <v>0</v>
      </c>
      <c r="T2107" s="175">
        <f>S2107*H2107</f>
        <v>0</v>
      </c>
      <c r="AR2107" s="24" t="s">
        <v>333</v>
      </c>
      <c r="AT2107" s="24" t="s">
        <v>145</v>
      </c>
      <c r="AU2107" s="24" t="s">
        <v>90</v>
      </c>
      <c r="AY2107" s="24" t="s">
        <v>142</v>
      </c>
      <c r="BE2107" s="176">
        <f>IF(N2107="základní",J2107,0)</f>
        <v>0</v>
      </c>
      <c r="BF2107" s="176">
        <f>IF(N2107="snížená",J2107,0)</f>
        <v>8785</v>
      </c>
      <c r="BG2107" s="176">
        <f>IF(N2107="zákl. přenesená",J2107,0)</f>
        <v>0</v>
      </c>
      <c r="BH2107" s="176">
        <f>IF(N2107="sníž. přenesená",J2107,0)</f>
        <v>0</v>
      </c>
      <c r="BI2107" s="176">
        <f>IF(N2107="nulová",J2107,0)</f>
        <v>0</v>
      </c>
      <c r="BJ2107" s="24" t="s">
        <v>90</v>
      </c>
      <c r="BK2107" s="176">
        <f>ROUND(I2107*H2107,2)</f>
        <v>8785</v>
      </c>
      <c r="BL2107" s="24" t="s">
        <v>333</v>
      </c>
      <c r="BM2107" s="24" t="s">
        <v>1699</v>
      </c>
    </row>
    <row r="2108" spans="2:65" s="12" customFormat="1">
      <c r="B2108" s="183"/>
      <c r="D2108" s="177" t="s">
        <v>192</v>
      </c>
      <c r="E2108" s="184" t="s">
        <v>22</v>
      </c>
      <c r="F2108" s="185" t="s">
        <v>193</v>
      </c>
      <c r="H2108" s="184" t="s">
        <v>22</v>
      </c>
      <c r="I2108" s="186"/>
      <c r="L2108" s="183"/>
      <c r="M2108" s="187"/>
      <c r="T2108" s="188"/>
      <c r="AT2108" s="184" t="s">
        <v>192</v>
      </c>
      <c r="AU2108" s="184" t="s">
        <v>90</v>
      </c>
      <c r="AV2108" s="12" t="s">
        <v>24</v>
      </c>
      <c r="AW2108" s="12" t="s">
        <v>42</v>
      </c>
      <c r="AX2108" s="12" t="s">
        <v>79</v>
      </c>
      <c r="AY2108" s="184" t="s">
        <v>142</v>
      </c>
    </row>
    <row r="2109" spans="2:65" s="13" customFormat="1">
      <c r="B2109" s="189"/>
      <c r="D2109" s="177" t="s">
        <v>192</v>
      </c>
      <c r="E2109" s="190" t="s">
        <v>22</v>
      </c>
      <c r="F2109" s="191" t="s">
        <v>1700</v>
      </c>
      <c r="H2109" s="192">
        <v>11.135999999999999</v>
      </c>
      <c r="I2109" s="193"/>
      <c r="L2109" s="189"/>
      <c r="M2109" s="194"/>
      <c r="T2109" s="195"/>
      <c r="AT2109" s="190" t="s">
        <v>192</v>
      </c>
      <c r="AU2109" s="190" t="s">
        <v>90</v>
      </c>
      <c r="AV2109" s="13" t="s">
        <v>90</v>
      </c>
      <c r="AW2109" s="13" t="s">
        <v>42</v>
      </c>
      <c r="AX2109" s="13" t="s">
        <v>79</v>
      </c>
      <c r="AY2109" s="190" t="s">
        <v>142</v>
      </c>
    </row>
    <row r="2110" spans="2:65" s="13" customFormat="1">
      <c r="B2110" s="189"/>
      <c r="D2110" s="177" t="s">
        <v>192</v>
      </c>
      <c r="E2110" s="190" t="s">
        <v>22</v>
      </c>
      <c r="F2110" s="191" t="s">
        <v>1701</v>
      </c>
      <c r="H2110" s="192">
        <v>21.803999999999998</v>
      </c>
      <c r="I2110" s="193"/>
      <c r="L2110" s="189"/>
      <c r="M2110" s="194"/>
      <c r="T2110" s="195"/>
      <c r="AT2110" s="190" t="s">
        <v>192</v>
      </c>
      <c r="AU2110" s="190" t="s">
        <v>90</v>
      </c>
      <c r="AV2110" s="13" t="s">
        <v>90</v>
      </c>
      <c r="AW2110" s="13" t="s">
        <v>42</v>
      </c>
      <c r="AX2110" s="13" t="s">
        <v>79</v>
      </c>
      <c r="AY2110" s="190" t="s">
        <v>142</v>
      </c>
    </row>
    <row r="2111" spans="2:65" s="13" customFormat="1">
      <c r="B2111" s="189"/>
      <c r="D2111" s="177" t="s">
        <v>192</v>
      </c>
      <c r="E2111" s="190" t="s">
        <v>22</v>
      </c>
      <c r="F2111" s="191" t="s">
        <v>1702</v>
      </c>
      <c r="H2111" s="192">
        <v>1.232</v>
      </c>
      <c r="I2111" s="193"/>
      <c r="L2111" s="189"/>
      <c r="M2111" s="194"/>
      <c r="T2111" s="195"/>
      <c r="AT2111" s="190" t="s">
        <v>192</v>
      </c>
      <c r="AU2111" s="190" t="s">
        <v>90</v>
      </c>
      <c r="AV2111" s="13" t="s">
        <v>90</v>
      </c>
      <c r="AW2111" s="13" t="s">
        <v>42</v>
      </c>
      <c r="AX2111" s="13" t="s">
        <v>79</v>
      </c>
      <c r="AY2111" s="190" t="s">
        <v>142</v>
      </c>
    </row>
    <row r="2112" spans="2:65" s="13" customFormat="1">
      <c r="B2112" s="189"/>
      <c r="D2112" s="177" t="s">
        <v>192</v>
      </c>
      <c r="E2112" s="190" t="s">
        <v>22</v>
      </c>
      <c r="F2112" s="191" t="s">
        <v>1703</v>
      </c>
      <c r="H2112" s="192">
        <v>0.96799999999999997</v>
      </c>
      <c r="I2112" s="193"/>
      <c r="L2112" s="189"/>
      <c r="M2112" s="194"/>
      <c r="T2112" s="195"/>
      <c r="AT2112" s="190" t="s">
        <v>192</v>
      </c>
      <c r="AU2112" s="190" t="s">
        <v>90</v>
      </c>
      <c r="AV2112" s="13" t="s">
        <v>90</v>
      </c>
      <c r="AW2112" s="13" t="s">
        <v>42</v>
      </c>
      <c r="AX2112" s="13" t="s">
        <v>79</v>
      </c>
      <c r="AY2112" s="190" t="s">
        <v>142</v>
      </c>
    </row>
    <row r="2113" spans="2:65" s="14" customFormat="1">
      <c r="B2113" s="196"/>
      <c r="D2113" s="177" t="s">
        <v>192</v>
      </c>
      <c r="E2113" s="197" t="s">
        <v>22</v>
      </c>
      <c r="F2113" s="198" t="s">
        <v>198</v>
      </c>
      <c r="H2113" s="199">
        <v>35.14</v>
      </c>
      <c r="I2113" s="200"/>
      <c r="L2113" s="196"/>
      <c r="M2113" s="201"/>
      <c r="T2113" s="202"/>
      <c r="AT2113" s="197" t="s">
        <v>192</v>
      </c>
      <c r="AU2113" s="197" t="s">
        <v>90</v>
      </c>
      <c r="AV2113" s="14" t="s">
        <v>104</v>
      </c>
      <c r="AW2113" s="14" t="s">
        <v>42</v>
      </c>
      <c r="AX2113" s="14" t="s">
        <v>79</v>
      </c>
      <c r="AY2113" s="197" t="s">
        <v>142</v>
      </c>
    </row>
    <row r="2114" spans="2:65" s="15" customFormat="1">
      <c r="B2114" s="203"/>
      <c r="D2114" s="177" t="s">
        <v>192</v>
      </c>
      <c r="E2114" s="204" t="s">
        <v>22</v>
      </c>
      <c r="F2114" s="205" t="s">
        <v>202</v>
      </c>
      <c r="H2114" s="206">
        <v>35.14</v>
      </c>
      <c r="I2114" s="207"/>
      <c r="L2114" s="203"/>
      <c r="M2114" s="208"/>
      <c r="T2114" s="209"/>
      <c r="AT2114" s="204" t="s">
        <v>192</v>
      </c>
      <c r="AU2114" s="204" t="s">
        <v>90</v>
      </c>
      <c r="AV2114" s="15" t="s">
        <v>188</v>
      </c>
      <c r="AW2114" s="15" t="s">
        <v>42</v>
      </c>
      <c r="AX2114" s="15" t="s">
        <v>24</v>
      </c>
      <c r="AY2114" s="204" t="s">
        <v>142</v>
      </c>
    </row>
    <row r="2115" spans="2:65" s="1" customFormat="1" ht="25.5" customHeight="1">
      <c r="B2115" s="40"/>
      <c r="C2115" s="165" t="s">
        <v>1704</v>
      </c>
      <c r="D2115" s="165" t="s">
        <v>145</v>
      </c>
      <c r="E2115" s="166" t="s">
        <v>1705</v>
      </c>
      <c r="F2115" s="167" t="s">
        <v>1706</v>
      </c>
      <c r="G2115" s="168" t="s">
        <v>229</v>
      </c>
      <c r="H2115" s="169">
        <v>3.5</v>
      </c>
      <c r="I2115" s="170">
        <v>220</v>
      </c>
      <c r="J2115" s="171">
        <f>ROUND(I2115*H2115,2)</f>
        <v>770</v>
      </c>
      <c r="K2115" s="167" t="s">
        <v>149</v>
      </c>
      <c r="L2115" s="40"/>
      <c r="M2115" s="172" t="s">
        <v>22</v>
      </c>
      <c r="N2115" s="173" t="s">
        <v>51</v>
      </c>
      <c r="P2115" s="174">
        <f>O2115*H2115</f>
        <v>0</v>
      </c>
      <c r="Q2115" s="174">
        <v>2.4000000000000001E-4</v>
      </c>
      <c r="R2115" s="174">
        <f>Q2115*H2115</f>
        <v>8.4000000000000003E-4</v>
      </c>
      <c r="S2115" s="174">
        <v>0</v>
      </c>
      <c r="T2115" s="175">
        <f>S2115*H2115</f>
        <v>0</v>
      </c>
      <c r="AR2115" s="24" t="s">
        <v>333</v>
      </c>
      <c r="AT2115" s="24" t="s">
        <v>145</v>
      </c>
      <c r="AU2115" s="24" t="s">
        <v>90</v>
      </c>
      <c r="AY2115" s="24" t="s">
        <v>142</v>
      </c>
      <c r="BE2115" s="176">
        <f>IF(N2115="základní",J2115,0)</f>
        <v>0</v>
      </c>
      <c r="BF2115" s="176">
        <f>IF(N2115="snížená",J2115,0)</f>
        <v>770</v>
      </c>
      <c r="BG2115" s="176">
        <f>IF(N2115="zákl. přenesená",J2115,0)</f>
        <v>0</v>
      </c>
      <c r="BH2115" s="176">
        <f>IF(N2115="sníž. přenesená",J2115,0)</f>
        <v>0</v>
      </c>
      <c r="BI2115" s="176">
        <f>IF(N2115="nulová",J2115,0)</f>
        <v>0</v>
      </c>
      <c r="BJ2115" s="24" t="s">
        <v>90</v>
      </c>
      <c r="BK2115" s="176">
        <f>ROUND(I2115*H2115,2)</f>
        <v>770</v>
      </c>
      <c r="BL2115" s="24" t="s">
        <v>333</v>
      </c>
      <c r="BM2115" s="24" t="s">
        <v>1707</v>
      </c>
    </row>
    <row r="2116" spans="2:65" s="13" customFormat="1">
      <c r="B2116" s="189"/>
      <c r="D2116" s="177" t="s">
        <v>192</v>
      </c>
      <c r="E2116" s="190" t="s">
        <v>22</v>
      </c>
      <c r="F2116" s="191" t="s">
        <v>1708</v>
      </c>
      <c r="H2116" s="192">
        <v>3.5</v>
      </c>
      <c r="I2116" s="193"/>
      <c r="L2116" s="189"/>
      <c r="M2116" s="194"/>
      <c r="T2116" s="195"/>
      <c r="AT2116" s="190" t="s">
        <v>192</v>
      </c>
      <c r="AU2116" s="190" t="s">
        <v>90</v>
      </c>
      <c r="AV2116" s="13" t="s">
        <v>90</v>
      </c>
      <c r="AW2116" s="13" t="s">
        <v>42</v>
      </c>
      <c r="AX2116" s="13" t="s">
        <v>24</v>
      </c>
      <c r="AY2116" s="190" t="s">
        <v>142</v>
      </c>
    </row>
    <row r="2117" spans="2:65" s="11" customFormat="1" ht="29.9" customHeight="1">
      <c r="B2117" s="153"/>
      <c r="D2117" s="154" t="s">
        <v>78</v>
      </c>
      <c r="E2117" s="163" t="s">
        <v>1709</v>
      </c>
      <c r="F2117" s="163" t="s">
        <v>1710</v>
      </c>
      <c r="I2117" s="156"/>
      <c r="J2117" s="164">
        <f>BK2117</f>
        <v>85388.609999999986</v>
      </c>
      <c r="L2117" s="153"/>
      <c r="M2117" s="158"/>
      <c r="P2117" s="159">
        <f>SUM(P2118:P2177)</f>
        <v>0</v>
      </c>
      <c r="R2117" s="159">
        <f>SUM(R2118:R2177)</f>
        <v>2.3353980600000002</v>
      </c>
      <c r="T2117" s="160">
        <f>SUM(T2118:T2177)</f>
        <v>0.59348228999999997</v>
      </c>
      <c r="AR2117" s="154" t="s">
        <v>90</v>
      </c>
      <c r="AT2117" s="161" t="s">
        <v>78</v>
      </c>
      <c r="AU2117" s="161" t="s">
        <v>24</v>
      </c>
      <c r="AY2117" s="154" t="s">
        <v>142</v>
      </c>
      <c r="BK2117" s="162">
        <f>SUM(BK2118:BK2177)</f>
        <v>85388.609999999986</v>
      </c>
    </row>
    <row r="2118" spans="2:65" s="1" customFormat="1" ht="16.5" customHeight="1">
      <c r="B2118" s="40"/>
      <c r="C2118" s="165" t="s">
        <v>1711</v>
      </c>
      <c r="D2118" s="165" t="s">
        <v>145</v>
      </c>
      <c r="E2118" s="166" t="s">
        <v>1712</v>
      </c>
      <c r="F2118" s="167" t="s">
        <v>1713</v>
      </c>
      <c r="G2118" s="168" t="s">
        <v>229</v>
      </c>
      <c r="H2118" s="169">
        <v>1914.4590000000001</v>
      </c>
      <c r="I2118" s="170">
        <v>12</v>
      </c>
      <c r="J2118" s="171">
        <f>ROUND(I2118*H2118,2)</f>
        <v>22973.51</v>
      </c>
      <c r="K2118" s="167" t="s">
        <v>149</v>
      </c>
      <c r="L2118" s="40"/>
      <c r="M2118" s="172" t="s">
        <v>22</v>
      </c>
      <c r="N2118" s="173" t="s">
        <v>51</v>
      </c>
      <c r="P2118" s="174">
        <f>O2118*H2118</f>
        <v>0</v>
      </c>
      <c r="Q2118" s="174">
        <v>1E-3</v>
      </c>
      <c r="R2118" s="174">
        <f>Q2118*H2118</f>
        <v>1.9144590000000001</v>
      </c>
      <c r="S2118" s="174">
        <v>3.1E-4</v>
      </c>
      <c r="T2118" s="175">
        <f>S2118*H2118</f>
        <v>0.59348228999999997</v>
      </c>
      <c r="AR2118" s="24" t="s">
        <v>333</v>
      </c>
      <c r="AT2118" s="24" t="s">
        <v>145</v>
      </c>
      <c r="AU2118" s="24" t="s">
        <v>90</v>
      </c>
      <c r="AY2118" s="24" t="s">
        <v>142</v>
      </c>
      <c r="BE2118" s="176">
        <f>IF(N2118="základní",J2118,0)</f>
        <v>0</v>
      </c>
      <c r="BF2118" s="176">
        <f>IF(N2118="snížená",J2118,0)</f>
        <v>22973.51</v>
      </c>
      <c r="BG2118" s="176">
        <f>IF(N2118="zákl. přenesená",J2118,0)</f>
        <v>0</v>
      </c>
      <c r="BH2118" s="176">
        <f>IF(N2118="sníž. přenesená",J2118,0)</f>
        <v>0</v>
      </c>
      <c r="BI2118" s="176">
        <f>IF(N2118="nulová",J2118,0)</f>
        <v>0</v>
      </c>
      <c r="BJ2118" s="24" t="s">
        <v>90</v>
      </c>
      <c r="BK2118" s="176">
        <f>ROUND(I2118*H2118,2)</f>
        <v>22973.51</v>
      </c>
      <c r="BL2118" s="24" t="s">
        <v>333</v>
      </c>
      <c r="BM2118" s="24" t="s">
        <v>1714</v>
      </c>
    </row>
    <row r="2119" spans="2:65" s="1" customFormat="1" ht="19">
      <c r="B2119" s="40"/>
      <c r="D2119" s="177" t="s">
        <v>190</v>
      </c>
      <c r="F2119" s="178" t="s">
        <v>1715</v>
      </c>
      <c r="I2119" s="106"/>
      <c r="L2119" s="40"/>
      <c r="M2119" s="182"/>
      <c r="T2119" s="65"/>
      <c r="AT2119" s="24" t="s">
        <v>190</v>
      </c>
      <c r="AU2119" s="24" t="s">
        <v>90</v>
      </c>
    </row>
    <row r="2120" spans="2:65" s="12" customFormat="1">
      <c r="B2120" s="183"/>
      <c r="D2120" s="177" t="s">
        <v>192</v>
      </c>
      <c r="E2120" s="184" t="s">
        <v>22</v>
      </c>
      <c r="F2120" s="185" t="s">
        <v>193</v>
      </c>
      <c r="H2120" s="184" t="s">
        <v>22</v>
      </c>
      <c r="I2120" s="186"/>
      <c r="L2120" s="183"/>
      <c r="M2120" s="187"/>
      <c r="T2120" s="188"/>
      <c r="AT2120" s="184" t="s">
        <v>192</v>
      </c>
      <c r="AU2120" s="184" t="s">
        <v>90</v>
      </c>
      <c r="AV2120" s="12" t="s">
        <v>24</v>
      </c>
      <c r="AW2120" s="12" t="s">
        <v>42</v>
      </c>
      <c r="AX2120" s="12" t="s">
        <v>79</v>
      </c>
      <c r="AY2120" s="184" t="s">
        <v>142</v>
      </c>
    </row>
    <row r="2121" spans="2:65" s="12" customFormat="1">
      <c r="B2121" s="183"/>
      <c r="D2121" s="177" t="s">
        <v>192</v>
      </c>
      <c r="E2121" s="184" t="s">
        <v>22</v>
      </c>
      <c r="F2121" s="185" t="s">
        <v>242</v>
      </c>
      <c r="H2121" s="184" t="s">
        <v>22</v>
      </c>
      <c r="I2121" s="186"/>
      <c r="L2121" s="183"/>
      <c r="M2121" s="187"/>
      <c r="T2121" s="188"/>
      <c r="AT2121" s="184" t="s">
        <v>192</v>
      </c>
      <c r="AU2121" s="184" t="s">
        <v>90</v>
      </c>
      <c r="AV2121" s="12" t="s">
        <v>24</v>
      </c>
      <c r="AW2121" s="12" t="s">
        <v>42</v>
      </c>
      <c r="AX2121" s="12" t="s">
        <v>79</v>
      </c>
      <c r="AY2121" s="184" t="s">
        <v>142</v>
      </c>
    </row>
    <row r="2122" spans="2:65" s="13" customFormat="1">
      <c r="B2122" s="189"/>
      <c r="D2122" s="177" t="s">
        <v>192</v>
      </c>
      <c r="E2122" s="190" t="s">
        <v>22</v>
      </c>
      <c r="F2122" s="191" t="s">
        <v>1716</v>
      </c>
      <c r="H2122" s="192">
        <v>44.631</v>
      </c>
      <c r="I2122" s="193"/>
      <c r="L2122" s="189"/>
      <c r="M2122" s="194"/>
      <c r="T2122" s="195"/>
      <c r="AT2122" s="190" t="s">
        <v>192</v>
      </c>
      <c r="AU2122" s="190" t="s">
        <v>90</v>
      </c>
      <c r="AV2122" s="13" t="s">
        <v>90</v>
      </c>
      <c r="AW2122" s="13" t="s">
        <v>42</v>
      </c>
      <c r="AX2122" s="13" t="s">
        <v>79</v>
      </c>
      <c r="AY2122" s="190" t="s">
        <v>142</v>
      </c>
    </row>
    <row r="2123" spans="2:65" s="13" customFormat="1">
      <c r="B2123" s="189"/>
      <c r="D2123" s="177" t="s">
        <v>192</v>
      </c>
      <c r="E2123" s="190" t="s">
        <v>22</v>
      </c>
      <c r="F2123" s="191" t="s">
        <v>1717</v>
      </c>
      <c r="H2123" s="192">
        <v>39.933</v>
      </c>
      <c r="I2123" s="193"/>
      <c r="L2123" s="189"/>
      <c r="M2123" s="194"/>
      <c r="T2123" s="195"/>
      <c r="AT2123" s="190" t="s">
        <v>192</v>
      </c>
      <c r="AU2123" s="190" t="s">
        <v>90</v>
      </c>
      <c r="AV2123" s="13" t="s">
        <v>90</v>
      </c>
      <c r="AW2123" s="13" t="s">
        <v>42</v>
      </c>
      <c r="AX2123" s="13" t="s">
        <v>79</v>
      </c>
      <c r="AY2123" s="190" t="s">
        <v>142</v>
      </c>
    </row>
    <row r="2124" spans="2:65" s="13" customFormat="1">
      <c r="B2124" s="189"/>
      <c r="D2124" s="177" t="s">
        <v>192</v>
      </c>
      <c r="E2124" s="190" t="s">
        <v>22</v>
      </c>
      <c r="F2124" s="191" t="s">
        <v>1718</v>
      </c>
      <c r="H2124" s="192">
        <v>50.314999999999998</v>
      </c>
      <c r="I2124" s="193"/>
      <c r="L2124" s="189"/>
      <c r="M2124" s="194"/>
      <c r="T2124" s="195"/>
      <c r="AT2124" s="190" t="s">
        <v>192</v>
      </c>
      <c r="AU2124" s="190" t="s">
        <v>90</v>
      </c>
      <c r="AV2124" s="13" t="s">
        <v>90</v>
      </c>
      <c r="AW2124" s="13" t="s">
        <v>42</v>
      </c>
      <c r="AX2124" s="13" t="s">
        <v>79</v>
      </c>
      <c r="AY2124" s="190" t="s">
        <v>142</v>
      </c>
    </row>
    <row r="2125" spans="2:65" s="13" customFormat="1">
      <c r="B2125" s="189"/>
      <c r="D2125" s="177" t="s">
        <v>192</v>
      </c>
      <c r="E2125" s="190" t="s">
        <v>22</v>
      </c>
      <c r="F2125" s="191" t="s">
        <v>1719</v>
      </c>
      <c r="H2125" s="192">
        <v>31.05</v>
      </c>
      <c r="I2125" s="193"/>
      <c r="L2125" s="189"/>
      <c r="M2125" s="194"/>
      <c r="T2125" s="195"/>
      <c r="AT2125" s="190" t="s">
        <v>192</v>
      </c>
      <c r="AU2125" s="190" t="s">
        <v>90</v>
      </c>
      <c r="AV2125" s="13" t="s">
        <v>90</v>
      </c>
      <c r="AW2125" s="13" t="s">
        <v>42</v>
      </c>
      <c r="AX2125" s="13" t="s">
        <v>79</v>
      </c>
      <c r="AY2125" s="190" t="s">
        <v>142</v>
      </c>
    </row>
    <row r="2126" spans="2:65" s="13" customFormat="1">
      <c r="B2126" s="189"/>
      <c r="D2126" s="177" t="s">
        <v>192</v>
      </c>
      <c r="E2126" s="190" t="s">
        <v>22</v>
      </c>
      <c r="F2126" s="191" t="s">
        <v>1720</v>
      </c>
      <c r="H2126" s="192">
        <v>50.73</v>
      </c>
      <c r="I2126" s="193"/>
      <c r="L2126" s="189"/>
      <c r="M2126" s="194"/>
      <c r="T2126" s="195"/>
      <c r="AT2126" s="190" t="s">
        <v>192</v>
      </c>
      <c r="AU2126" s="190" t="s">
        <v>90</v>
      </c>
      <c r="AV2126" s="13" t="s">
        <v>90</v>
      </c>
      <c r="AW2126" s="13" t="s">
        <v>42</v>
      </c>
      <c r="AX2126" s="13" t="s">
        <v>79</v>
      </c>
      <c r="AY2126" s="190" t="s">
        <v>142</v>
      </c>
    </row>
    <row r="2127" spans="2:65" s="13" customFormat="1">
      <c r="B2127" s="189"/>
      <c r="D2127" s="177" t="s">
        <v>192</v>
      </c>
      <c r="E2127" s="190" t="s">
        <v>22</v>
      </c>
      <c r="F2127" s="191" t="s">
        <v>1721</v>
      </c>
      <c r="H2127" s="192">
        <v>39.659999999999997</v>
      </c>
      <c r="I2127" s="193"/>
      <c r="L2127" s="189"/>
      <c r="M2127" s="194"/>
      <c r="T2127" s="195"/>
      <c r="AT2127" s="190" t="s">
        <v>192</v>
      </c>
      <c r="AU2127" s="190" t="s">
        <v>90</v>
      </c>
      <c r="AV2127" s="13" t="s">
        <v>90</v>
      </c>
      <c r="AW2127" s="13" t="s">
        <v>42</v>
      </c>
      <c r="AX2127" s="13" t="s">
        <v>79</v>
      </c>
      <c r="AY2127" s="190" t="s">
        <v>142</v>
      </c>
    </row>
    <row r="2128" spans="2:65" s="14" customFormat="1">
      <c r="B2128" s="196"/>
      <c r="D2128" s="177" t="s">
        <v>192</v>
      </c>
      <c r="E2128" s="197" t="s">
        <v>22</v>
      </c>
      <c r="F2128" s="198" t="s">
        <v>198</v>
      </c>
      <c r="H2128" s="199">
        <v>256.31900000000002</v>
      </c>
      <c r="I2128" s="200"/>
      <c r="L2128" s="196"/>
      <c r="M2128" s="201"/>
      <c r="T2128" s="202"/>
      <c r="AT2128" s="197" t="s">
        <v>192</v>
      </c>
      <c r="AU2128" s="197" t="s">
        <v>90</v>
      </c>
      <c r="AV2128" s="14" t="s">
        <v>104</v>
      </c>
      <c r="AW2128" s="14" t="s">
        <v>42</v>
      </c>
      <c r="AX2128" s="14" t="s">
        <v>79</v>
      </c>
      <c r="AY2128" s="197" t="s">
        <v>142</v>
      </c>
    </row>
    <row r="2129" spans="2:51" s="12" customFormat="1">
      <c r="B2129" s="183"/>
      <c r="D2129" s="177" t="s">
        <v>192</v>
      </c>
      <c r="E2129" s="184" t="s">
        <v>22</v>
      </c>
      <c r="F2129" s="185" t="s">
        <v>194</v>
      </c>
      <c r="H2129" s="184" t="s">
        <v>22</v>
      </c>
      <c r="I2129" s="186"/>
      <c r="L2129" s="183"/>
      <c r="M2129" s="187"/>
      <c r="T2129" s="188"/>
      <c r="AT2129" s="184" t="s">
        <v>192</v>
      </c>
      <c r="AU2129" s="184" t="s">
        <v>90</v>
      </c>
      <c r="AV2129" s="12" t="s">
        <v>24</v>
      </c>
      <c r="AW2129" s="12" t="s">
        <v>42</v>
      </c>
      <c r="AX2129" s="12" t="s">
        <v>79</v>
      </c>
      <c r="AY2129" s="184" t="s">
        <v>142</v>
      </c>
    </row>
    <row r="2130" spans="2:51" s="13" customFormat="1">
      <c r="B2130" s="189"/>
      <c r="D2130" s="177" t="s">
        <v>192</v>
      </c>
      <c r="E2130" s="190" t="s">
        <v>22</v>
      </c>
      <c r="F2130" s="191" t="s">
        <v>1722</v>
      </c>
      <c r="H2130" s="192">
        <v>43.45</v>
      </c>
      <c r="I2130" s="193"/>
      <c r="L2130" s="189"/>
      <c r="M2130" s="194"/>
      <c r="T2130" s="195"/>
      <c r="AT2130" s="190" t="s">
        <v>192</v>
      </c>
      <c r="AU2130" s="190" t="s">
        <v>90</v>
      </c>
      <c r="AV2130" s="13" t="s">
        <v>90</v>
      </c>
      <c r="AW2130" s="13" t="s">
        <v>42</v>
      </c>
      <c r="AX2130" s="13" t="s">
        <v>79</v>
      </c>
      <c r="AY2130" s="190" t="s">
        <v>142</v>
      </c>
    </row>
    <row r="2131" spans="2:51" s="13" customFormat="1">
      <c r="B2131" s="189"/>
      <c r="D2131" s="177" t="s">
        <v>192</v>
      </c>
      <c r="E2131" s="190" t="s">
        <v>22</v>
      </c>
      <c r="F2131" s="191" t="s">
        <v>1723</v>
      </c>
      <c r="H2131" s="192">
        <v>82.15</v>
      </c>
      <c r="I2131" s="193"/>
      <c r="L2131" s="189"/>
      <c r="M2131" s="194"/>
      <c r="T2131" s="195"/>
      <c r="AT2131" s="190" t="s">
        <v>192</v>
      </c>
      <c r="AU2131" s="190" t="s">
        <v>90</v>
      </c>
      <c r="AV2131" s="13" t="s">
        <v>90</v>
      </c>
      <c r="AW2131" s="13" t="s">
        <v>42</v>
      </c>
      <c r="AX2131" s="13" t="s">
        <v>79</v>
      </c>
      <c r="AY2131" s="190" t="s">
        <v>142</v>
      </c>
    </row>
    <row r="2132" spans="2:51" s="13" customFormat="1">
      <c r="B2132" s="189"/>
      <c r="D2132" s="177" t="s">
        <v>192</v>
      </c>
      <c r="E2132" s="190" t="s">
        <v>22</v>
      </c>
      <c r="F2132" s="191" t="s">
        <v>1724</v>
      </c>
      <c r="H2132" s="192">
        <v>14.26</v>
      </c>
      <c r="I2132" s="193"/>
      <c r="L2132" s="189"/>
      <c r="M2132" s="194"/>
      <c r="T2132" s="195"/>
      <c r="AT2132" s="190" t="s">
        <v>192</v>
      </c>
      <c r="AU2132" s="190" t="s">
        <v>90</v>
      </c>
      <c r="AV2132" s="13" t="s">
        <v>90</v>
      </c>
      <c r="AW2132" s="13" t="s">
        <v>42</v>
      </c>
      <c r="AX2132" s="13" t="s">
        <v>79</v>
      </c>
      <c r="AY2132" s="190" t="s">
        <v>142</v>
      </c>
    </row>
    <row r="2133" spans="2:51" s="13" customFormat="1">
      <c r="B2133" s="189"/>
      <c r="D2133" s="177" t="s">
        <v>192</v>
      </c>
      <c r="E2133" s="190" t="s">
        <v>22</v>
      </c>
      <c r="F2133" s="191" t="s">
        <v>1725</v>
      </c>
      <c r="H2133" s="192">
        <v>20.58</v>
      </c>
      <c r="I2133" s="193"/>
      <c r="L2133" s="189"/>
      <c r="M2133" s="194"/>
      <c r="T2133" s="195"/>
      <c r="AT2133" s="190" t="s">
        <v>192</v>
      </c>
      <c r="AU2133" s="190" t="s">
        <v>90</v>
      </c>
      <c r="AV2133" s="13" t="s">
        <v>90</v>
      </c>
      <c r="AW2133" s="13" t="s">
        <v>42</v>
      </c>
      <c r="AX2133" s="13" t="s">
        <v>79</v>
      </c>
      <c r="AY2133" s="190" t="s">
        <v>142</v>
      </c>
    </row>
    <row r="2134" spans="2:51" s="13" customFormat="1">
      <c r="B2134" s="189"/>
      <c r="D2134" s="177" t="s">
        <v>192</v>
      </c>
      <c r="E2134" s="190" t="s">
        <v>22</v>
      </c>
      <c r="F2134" s="191" t="s">
        <v>1726</v>
      </c>
      <c r="H2134" s="192">
        <v>52.46</v>
      </c>
      <c r="I2134" s="193"/>
      <c r="L2134" s="189"/>
      <c r="M2134" s="194"/>
      <c r="T2134" s="195"/>
      <c r="AT2134" s="190" t="s">
        <v>192</v>
      </c>
      <c r="AU2134" s="190" t="s">
        <v>90</v>
      </c>
      <c r="AV2134" s="13" t="s">
        <v>90</v>
      </c>
      <c r="AW2134" s="13" t="s">
        <v>42</v>
      </c>
      <c r="AX2134" s="13" t="s">
        <v>79</v>
      </c>
      <c r="AY2134" s="190" t="s">
        <v>142</v>
      </c>
    </row>
    <row r="2135" spans="2:51" s="13" customFormat="1">
      <c r="B2135" s="189"/>
      <c r="D2135" s="177" t="s">
        <v>192</v>
      </c>
      <c r="E2135" s="190" t="s">
        <v>22</v>
      </c>
      <c r="F2135" s="191" t="s">
        <v>1727</v>
      </c>
      <c r="H2135" s="192">
        <v>68.709999999999994</v>
      </c>
      <c r="I2135" s="193"/>
      <c r="L2135" s="189"/>
      <c r="M2135" s="194"/>
      <c r="T2135" s="195"/>
      <c r="AT2135" s="190" t="s">
        <v>192</v>
      </c>
      <c r="AU2135" s="190" t="s">
        <v>90</v>
      </c>
      <c r="AV2135" s="13" t="s">
        <v>90</v>
      </c>
      <c r="AW2135" s="13" t="s">
        <v>42</v>
      </c>
      <c r="AX2135" s="13" t="s">
        <v>79</v>
      </c>
      <c r="AY2135" s="190" t="s">
        <v>142</v>
      </c>
    </row>
    <row r="2136" spans="2:51" s="13" customFormat="1">
      <c r="B2136" s="189"/>
      <c r="D2136" s="177" t="s">
        <v>192</v>
      </c>
      <c r="E2136" s="190" t="s">
        <v>22</v>
      </c>
      <c r="F2136" s="191" t="s">
        <v>1728</v>
      </c>
      <c r="H2136" s="192">
        <v>68.56</v>
      </c>
      <c r="I2136" s="193"/>
      <c r="L2136" s="189"/>
      <c r="M2136" s="194"/>
      <c r="T2136" s="195"/>
      <c r="AT2136" s="190" t="s">
        <v>192</v>
      </c>
      <c r="AU2136" s="190" t="s">
        <v>90</v>
      </c>
      <c r="AV2136" s="13" t="s">
        <v>90</v>
      </c>
      <c r="AW2136" s="13" t="s">
        <v>42</v>
      </c>
      <c r="AX2136" s="13" t="s">
        <v>79</v>
      </c>
      <c r="AY2136" s="190" t="s">
        <v>142</v>
      </c>
    </row>
    <row r="2137" spans="2:51" s="13" customFormat="1">
      <c r="B2137" s="189"/>
      <c r="D2137" s="177" t="s">
        <v>192</v>
      </c>
      <c r="E2137" s="190" t="s">
        <v>22</v>
      </c>
      <c r="F2137" s="191" t="s">
        <v>1729</v>
      </c>
      <c r="H2137" s="192">
        <v>52.81</v>
      </c>
      <c r="I2137" s="193"/>
      <c r="L2137" s="189"/>
      <c r="M2137" s="194"/>
      <c r="T2137" s="195"/>
      <c r="AT2137" s="190" t="s">
        <v>192</v>
      </c>
      <c r="AU2137" s="190" t="s">
        <v>90</v>
      </c>
      <c r="AV2137" s="13" t="s">
        <v>90</v>
      </c>
      <c r="AW2137" s="13" t="s">
        <v>42</v>
      </c>
      <c r="AX2137" s="13" t="s">
        <v>79</v>
      </c>
      <c r="AY2137" s="190" t="s">
        <v>142</v>
      </c>
    </row>
    <row r="2138" spans="2:51" s="13" customFormat="1">
      <c r="B2138" s="189"/>
      <c r="D2138" s="177" t="s">
        <v>192</v>
      </c>
      <c r="E2138" s="190" t="s">
        <v>22</v>
      </c>
      <c r="F2138" s="191" t="s">
        <v>1144</v>
      </c>
      <c r="H2138" s="192">
        <v>0.91</v>
      </c>
      <c r="I2138" s="193"/>
      <c r="L2138" s="189"/>
      <c r="M2138" s="194"/>
      <c r="T2138" s="195"/>
      <c r="AT2138" s="190" t="s">
        <v>192</v>
      </c>
      <c r="AU2138" s="190" t="s">
        <v>90</v>
      </c>
      <c r="AV2138" s="13" t="s">
        <v>90</v>
      </c>
      <c r="AW2138" s="13" t="s">
        <v>42</v>
      </c>
      <c r="AX2138" s="13" t="s">
        <v>79</v>
      </c>
      <c r="AY2138" s="190" t="s">
        <v>142</v>
      </c>
    </row>
    <row r="2139" spans="2:51" s="13" customFormat="1">
      <c r="B2139" s="189"/>
      <c r="D2139" s="177" t="s">
        <v>192</v>
      </c>
      <c r="E2139" s="190" t="s">
        <v>22</v>
      </c>
      <c r="F2139" s="191" t="s">
        <v>1145</v>
      </c>
      <c r="H2139" s="192">
        <v>1.72</v>
      </c>
      <c r="I2139" s="193"/>
      <c r="L2139" s="189"/>
      <c r="M2139" s="194"/>
      <c r="T2139" s="195"/>
      <c r="AT2139" s="190" t="s">
        <v>192</v>
      </c>
      <c r="AU2139" s="190" t="s">
        <v>90</v>
      </c>
      <c r="AV2139" s="13" t="s">
        <v>90</v>
      </c>
      <c r="AW2139" s="13" t="s">
        <v>42</v>
      </c>
      <c r="AX2139" s="13" t="s">
        <v>79</v>
      </c>
      <c r="AY2139" s="190" t="s">
        <v>142</v>
      </c>
    </row>
    <row r="2140" spans="2:51" s="14" customFormat="1">
      <c r="B2140" s="196"/>
      <c r="D2140" s="177" t="s">
        <v>192</v>
      </c>
      <c r="E2140" s="197" t="s">
        <v>22</v>
      </c>
      <c r="F2140" s="198" t="s">
        <v>198</v>
      </c>
      <c r="H2140" s="199">
        <v>405.61</v>
      </c>
      <c r="I2140" s="200"/>
      <c r="L2140" s="196"/>
      <c r="M2140" s="201"/>
      <c r="T2140" s="202"/>
      <c r="AT2140" s="197" t="s">
        <v>192</v>
      </c>
      <c r="AU2140" s="197" t="s">
        <v>90</v>
      </c>
      <c r="AV2140" s="14" t="s">
        <v>104</v>
      </c>
      <c r="AW2140" s="14" t="s">
        <v>42</v>
      </c>
      <c r="AX2140" s="14" t="s">
        <v>79</v>
      </c>
      <c r="AY2140" s="197" t="s">
        <v>142</v>
      </c>
    </row>
    <row r="2141" spans="2:51" s="12" customFormat="1">
      <c r="B2141" s="183"/>
      <c r="D2141" s="177" t="s">
        <v>192</v>
      </c>
      <c r="E2141" s="184" t="s">
        <v>22</v>
      </c>
      <c r="F2141" s="185" t="s">
        <v>199</v>
      </c>
      <c r="H2141" s="184" t="s">
        <v>22</v>
      </c>
      <c r="I2141" s="186"/>
      <c r="L2141" s="183"/>
      <c r="M2141" s="187"/>
      <c r="T2141" s="188"/>
      <c r="AT2141" s="184" t="s">
        <v>192</v>
      </c>
      <c r="AU2141" s="184" t="s">
        <v>90</v>
      </c>
      <c r="AV2141" s="12" t="s">
        <v>24</v>
      </c>
      <c r="AW2141" s="12" t="s">
        <v>42</v>
      </c>
      <c r="AX2141" s="12" t="s">
        <v>79</v>
      </c>
      <c r="AY2141" s="184" t="s">
        <v>142</v>
      </c>
    </row>
    <row r="2142" spans="2:51" s="13" customFormat="1">
      <c r="B2142" s="189"/>
      <c r="D2142" s="177" t="s">
        <v>192</v>
      </c>
      <c r="E2142" s="190" t="s">
        <v>22</v>
      </c>
      <c r="F2142" s="191" t="s">
        <v>1730</v>
      </c>
      <c r="H2142" s="192">
        <v>84.72</v>
      </c>
      <c r="I2142" s="193"/>
      <c r="L2142" s="189"/>
      <c r="M2142" s="194"/>
      <c r="T2142" s="195"/>
      <c r="AT2142" s="190" t="s">
        <v>192</v>
      </c>
      <c r="AU2142" s="190" t="s">
        <v>90</v>
      </c>
      <c r="AV2142" s="13" t="s">
        <v>90</v>
      </c>
      <c r="AW2142" s="13" t="s">
        <v>42</v>
      </c>
      <c r="AX2142" s="13" t="s">
        <v>79</v>
      </c>
      <c r="AY2142" s="190" t="s">
        <v>142</v>
      </c>
    </row>
    <row r="2143" spans="2:51" s="13" customFormat="1">
      <c r="B2143" s="189"/>
      <c r="D2143" s="177" t="s">
        <v>192</v>
      </c>
      <c r="E2143" s="190" t="s">
        <v>22</v>
      </c>
      <c r="F2143" s="191" t="s">
        <v>1731</v>
      </c>
      <c r="H2143" s="192">
        <v>14.29</v>
      </c>
      <c r="I2143" s="193"/>
      <c r="L2143" s="189"/>
      <c r="M2143" s="194"/>
      <c r="T2143" s="195"/>
      <c r="AT2143" s="190" t="s">
        <v>192</v>
      </c>
      <c r="AU2143" s="190" t="s">
        <v>90</v>
      </c>
      <c r="AV2143" s="13" t="s">
        <v>90</v>
      </c>
      <c r="AW2143" s="13" t="s">
        <v>42</v>
      </c>
      <c r="AX2143" s="13" t="s">
        <v>79</v>
      </c>
      <c r="AY2143" s="190" t="s">
        <v>142</v>
      </c>
    </row>
    <row r="2144" spans="2:51" s="13" customFormat="1">
      <c r="B2144" s="189"/>
      <c r="D2144" s="177" t="s">
        <v>192</v>
      </c>
      <c r="E2144" s="190" t="s">
        <v>22</v>
      </c>
      <c r="F2144" s="191" t="s">
        <v>1732</v>
      </c>
      <c r="H2144" s="192">
        <v>12.86</v>
      </c>
      <c r="I2144" s="193"/>
      <c r="L2144" s="189"/>
      <c r="M2144" s="194"/>
      <c r="T2144" s="195"/>
      <c r="AT2144" s="190" t="s">
        <v>192</v>
      </c>
      <c r="AU2144" s="190" t="s">
        <v>90</v>
      </c>
      <c r="AV2144" s="13" t="s">
        <v>90</v>
      </c>
      <c r="AW2144" s="13" t="s">
        <v>42</v>
      </c>
      <c r="AX2144" s="13" t="s">
        <v>79</v>
      </c>
      <c r="AY2144" s="190" t="s">
        <v>142</v>
      </c>
    </row>
    <row r="2145" spans="2:51" s="13" customFormat="1">
      <c r="B2145" s="189"/>
      <c r="D2145" s="177" t="s">
        <v>192</v>
      </c>
      <c r="E2145" s="190" t="s">
        <v>22</v>
      </c>
      <c r="F2145" s="191" t="s">
        <v>1733</v>
      </c>
      <c r="H2145" s="192">
        <v>21.34</v>
      </c>
      <c r="I2145" s="193"/>
      <c r="L2145" s="189"/>
      <c r="M2145" s="194"/>
      <c r="T2145" s="195"/>
      <c r="AT2145" s="190" t="s">
        <v>192</v>
      </c>
      <c r="AU2145" s="190" t="s">
        <v>90</v>
      </c>
      <c r="AV2145" s="13" t="s">
        <v>90</v>
      </c>
      <c r="AW2145" s="13" t="s">
        <v>42</v>
      </c>
      <c r="AX2145" s="13" t="s">
        <v>79</v>
      </c>
      <c r="AY2145" s="190" t="s">
        <v>142</v>
      </c>
    </row>
    <row r="2146" spans="2:51" s="13" customFormat="1">
      <c r="B2146" s="189"/>
      <c r="D2146" s="177" t="s">
        <v>192</v>
      </c>
      <c r="E2146" s="190" t="s">
        <v>22</v>
      </c>
      <c r="F2146" s="191" t="s">
        <v>1734</v>
      </c>
      <c r="H2146" s="192">
        <v>51.08</v>
      </c>
      <c r="I2146" s="193"/>
      <c r="L2146" s="189"/>
      <c r="M2146" s="194"/>
      <c r="T2146" s="195"/>
      <c r="AT2146" s="190" t="s">
        <v>192</v>
      </c>
      <c r="AU2146" s="190" t="s">
        <v>90</v>
      </c>
      <c r="AV2146" s="13" t="s">
        <v>90</v>
      </c>
      <c r="AW2146" s="13" t="s">
        <v>42</v>
      </c>
      <c r="AX2146" s="13" t="s">
        <v>79</v>
      </c>
      <c r="AY2146" s="190" t="s">
        <v>142</v>
      </c>
    </row>
    <row r="2147" spans="2:51" s="13" customFormat="1">
      <c r="B2147" s="189"/>
      <c r="D2147" s="177" t="s">
        <v>192</v>
      </c>
      <c r="E2147" s="190" t="s">
        <v>22</v>
      </c>
      <c r="F2147" s="191" t="s">
        <v>1735</v>
      </c>
      <c r="H2147" s="192">
        <v>64.12</v>
      </c>
      <c r="I2147" s="193"/>
      <c r="L2147" s="189"/>
      <c r="M2147" s="194"/>
      <c r="T2147" s="195"/>
      <c r="AT2147" s="190" t="s">
        <v>192</v>
      </c>
      <c r="AU2147" s="190" t="s">
        <v>90</v>
      </c>
      <c r="AV2147" s="13" t="s">
        <v>90</v>
      </c>
      <c r="AW2147" s="13" t="s">
        <v>42</v>
      </c>
      <c r="AX2147" s="13" t="s">
        <v>79</v>
      </c>
      <c r="AY2147" s="190" t="s">
        <v>142</v>
      </c>
    </row>
    <row r="2148" spans="2:51" s="13" customFormat="1">
      <c r="B2148" s="189"/>
      <c r="D2148" s="177" t="s">
        <v>192</v>
      </c>
      <c r="E2148" s="190" t="s">
        <v>22</v>
      </c>
      <c r="F2148" s="191" t="s">
        <v>1736</v>
      </c>
      <c r="H2148" s="192">
        <v>57.47</v>
      </c>
      <c r="I2148" s="193"/>
      <c r="L2148" s="189"/>
      <c r="M2148" s="194"/>
      <c r="T2148" s="195"/>
      <c r="AT2148" s="190" t="s">
        <v>192</v>
      </c>
      <c r="AU2148" s="190" t="s">
        <v>90</v>
      </c>
      <c r="AV2148" s="13" t="s">
        <v>90</v>
      </c>
      <c r="AW2148" s="13" t="s">
        <v>42</v>
      </c>
      <c r="AX2148" s="13" t="s">
        <v>79</v>
      </c>
      <c r="AY2148" s="190" t="s">
        <v>142</v>
      </c>
    </row>
    <row r="2149" spans="2:51" s="13" customFormat="1">
      <c r="B2149" s="189"/>
      <c r="D2149" s="177" t="s">
        <v>192</v>
      </c>
      <c r="E2149" s="190" t="s">
        <v>22</v>
      </c>
      <c r="F2149" s="191" t="s">
        <v>1737</v>
      </c>
      <c r="H2149" s="192">
        <v>64.09</v>
      </c>
      <c r="I2149" s="193"/>
      <c r="L2149" s="189"/>
      <c r="M2149" s="194"/>
      <c r="T2149" s="195"/>
      <c r="AT2149" s="190" t="s">
        <v>192</v>
      </c>
      <c r="AU2149" s="190" t="s">
        <v>90</v>
      </c>
      <c r="AV2149" s="13" t="s">
        <v>90</v>
      </c>
      <c r="AW2149" s="13" t="s">
        <v>42</v>
      </c>
      <c r="AX2149" s="13" t="s">
        <v>79</v>
      </c>
      <c r="AY2149" s="190" t="s">
        <v>142</v>
      </c>
    </row>
    <row r="2150" spans="2:51" s="13" customFormat="1">
      <c r="B2150" s="189"/>
      <c r="D2150" s="177" t="s">
        <v>192</v>
      </c>
      <c r="E2150" s="190" t="s">
        <v>22</v>
      </c>
      <c r="F2150" s="191" t="s">
        <v>1738</v>
      </c>
      <c r="H2150" s="192">
        <v>57.26</v>
      </c>
      <c r="I2150" s="193"/>
      <c r="L2150" s="189"/>
      <c r="M2150" s="194"/>
      <c r="T2150" s="195"/>
      <c r="AT2150" s="190" t="s">
        <v>192</v>
      </c>
      <c r="AU2150" s="190" t="s">
        <v>90</v>
      </c>
      <c r="AV2150" s="13" t="s">
        <v>90</v>
      </c>
      <c r="AW2150" s="13" t="s">
        <v>42</v>
      </c>
      <c r="AX2150" s="13" t="s">
        <v>79</v>
      </c>
      <c r="AY2150" s="190" t="s">
        <v>142</v>
      </c>
    </row>
    <row r="2151" spans="2:51" s="14" customFormat="1">
      <c r="B2151" s="196"/>
      <c r="D2151" s="177" t="s">
        <v>192</v>
      </c>
      <c r="E2151" s="197" t="s">
        <v>22</v>
      </c>
      <c r="F2151" s="198" t="s">
        <v>198</v>
      </c>
      <c r="H2151" s="199">
        <v>427.23</v>
      </c>
      <c r="I2151" s="200"/>
      <c r="L2151" s="196"/>
      <c r="M2151" s="201"/>
      <c r="T2151" s="202"/>
      <c r="AT2151" s="197" t="s">
        <v>192</v>
      </c>
      <c r="AU2151" s="197" t="s">
        <v>90</v>
      </c>
      <c r="AV2151" s="14" t="s">
        <v>104</v>
      </c>
      <c r="AW2151" s="14" t="s">
        <v>42</v>
      </c>
      <c r="AX2151" s="14" t="s">
        <v>79</v>
      </c>
      <c r="AY2151" s="197" t="s">
        <v>142</v>
      </c>
    </row>
    <row r="2152" spans="2:51" s="12" customFormat="1">
      <c r="B2152" s="183"/>
      <c r="D2152" s="177" t="s">
        <v>192</v>
      </c>
      <c r="E2152" s="184" t="s">
        <v>22</v>
      </c>
      <c r="F2152" s="185" t="s">
        <v>200</v>
      </c>
      <c r="H2152" s="184" t="s">
        <v>22</v>
      </c>
      <c r="I2152" s="186"/>
      <c r="L2152" s="183"/>
      <c r="M2152" s="187"/>
      <c r="T2152" s="188"/>
      <c r="AT2152" s="184" t="s">
        <v>192</v>
      </c>
      <c r="AU2152" s="184" t="s">
        <v>90</v>
      </c>
      <c r="AV2152" s="12" t="s">
        <v>24</v>
      </c>
      <c r="AW2152" s="12" t="s">
        <v>42</v>
      </c>
      <c r="AX2152" s="12" t="s">
        <v>79</v>
      </c>
      <c r="AY2152" s="184" t="s">
        <v>142</v>
      </c>
    </row>
    <row r="2153" spans="2:51" s="13" customFormat="1">
      <c r="B2153" s="189"/>
      <c r="D2153" s="177" t="s">
        <v>192</v>
      </c>
      <c r="E2153" s="190" t="s">
        <v>22</v>
      </c>
      <c r="F2153" s="191" t="s">
        <v>1739</v>
      </c>
      <c r="H2153" s="192">
        <v>82.69</v>
      </c>
      <c r="I2153" s="193"/>
      <c r="L2153" s="189"/>
      <c r="M2153" s="194"/>
      <c r="T2153" s="195"/>
      <c r="AT2153" s="190" t="s">
        <v>192</v>
      </c>
      <c r="AU2153" s="190" t="s">
        <v>90</v>
      </c>
      <c r="AV2153" s="13" t="s">
        <v>90</v>
      </c>
      <c r="AW2153" s="13" t="s">
        <v>42</v>
      </c>
      <c r="AX2153" s="13" t="s">
        <v>79</v>
      </c>
      <c r="AY2153" s="190" t="s">
        <v>142</v>
      </c>
    </row>
    <row r="2154" spans="2:51" s="13" customFormat="1">
      <c r="B2154" s="189"/>
      <c r="D2154" s="177" t="s">
        <v>192</v>
      </c>
      <c r="E2154" s="190" t="s">
        <v>22</v>
      </c>
      <c r="F2154" s="191" t="s">
        <v>1471</v>
      </c>
      <c r="H2154" s="192">
        <v>14.59</v>
      </c>
      <c r="I2154" s="193"/>
      <c r="L2154" s="189"/>
      <c r="M2154" s="194"/>
      <c r="T2154" s="195"/>
      <c r="AT2154" s="190" t="s">
        <v>192</v>
      </c>
      <c r="AU2154" s="190" t="s">
        <v>90</v>
      </c>
      <c r="AV2154" s="13" t="s">
        <v>90</v>
      </c>
      <c r="AW2154" s="13" t="s">
        <v>42</v>
      </c>
      <c r="AX2154" s="13" t="s">
        <v>79</v>
      </c>
      <c r="AY2154" s="190" t="s">
        <v>142</v>
      </c>
    </row>
    <row r="2155" spans="2:51" s="13" customFormat="1">
      <c r="B2155" s="189"/>
      <c r="D2155" s="177" t="s">
        <v>192</v>
      </c>
      <c r="E2155" s="190" t="s">
        <v>22</v>
      </c>
      <c r="F2155" s="191" t="s">
        <v>1740</v>
      </c>
      <c r="H2155" s="192">
        <v>57.65</v>
      </c>
      <c r="I2155" s="193"/>
      <c r="L2155" s="189"/>
      <c r="M2155" s="194"/>
      <c r="T2155" s="195"/>
      <c r="AT2155" s="190" t="s">
        <v>192</v>
      </c>
      <c r="AU2155" s="190" t="s">
        <v>90</v>
      </c>
      <c r="AV2155" s="13" t="s">
        <v>90</v>
      </c>
      <c r="AW2155" s="13" t="s">
        <v>42</v>
      </c>
      <c r="AX2155" s="13" t="s">
        <v>79</v>
      </c>
      <c r="AY2155" s="190" t="s">
        <v>142</v>
      </c>
    </row>
    <row r="2156" spans="2:51" s="13" customFormat="1">
      <c r="B2156" s="189"/>
      <c r="D2156" s="177" t="s">
        <v>192</v>
      </c>
      <c r="E2156" s="190" t="s">
        <v>22</v>
      </c>
      <c r="F2156" s="191" t="s">
        <v>1741</v>
      </c>
      <c r="H2156" s="192">
        <v>64.17</v>
      </c>
      <c r="I2156" s="193"/>
      <c r="L2156" s="189"/>
      <c r="M2156" s="194"/>
      <c r="T2156" s="195"/>
      <c r="AT2156" s="190" t="s">
        <v>192</v>
      </c>
      <c r="AU2156" s="190" t="s">
        <v>90</v>
      </c>
      <c r="AV2156" s="13" t="s">
        <v>90</v>
      </c>
      <c r="AW2156" s="13" t="s">
        <v>42</v>
      </c>
      <c r="AX2156" s="13" t="s">
        <v>79</v>
      </c>
      <c r="AY2156" s="190" t="s">
        <v>142</v>
      </c>
    </row>
    <row r="2157" spans="2:51" s="13" customFormat="1">
      <c r="B2157" s="189"/>
      <c r="D2157" s="177" t="s">
        <v>192</v>
      </c>
      <c r="E2157" s="190" t="s">
        <v>22</v>
      </c>
      <c r="F2157" s="191" t="s">
        <v>1742</v>
      </c>
      <c r="H2157" s="192">
        <v>58.45</v>
      </c>
      <c r="I2157" s="193"/>
      <c r="L2157" s="189"/>
      <c r="M2157" s="194"/>
      <c r="T2157" s="195"/>
      <c r="AT2157" s="190" t="s">
        <v>192</v>
      </c>
      <c r="AU2157" s="190" t="s">
        <v>90</v>
      </c>
      <c r="AV2157" s="13" t="s">
        <v>90</v>
      </c>
      <c r="AW2157" s="13" t="s">
        <v>42</v>
      </c>
      <c r="AX2157" s="13" t="s">
        <v>79</v>
      </c>
      <c r="AY2157" s="190" t="s">
        <v>142</v>
      </c>
    </row>
    <row r="2158" spans="2:51" s="13" customFormat="1">
      <c r="B2158" s="189"/>
      <c r="D2158" s="177" t="s">
        <v>192</v>
      </c>
      <c r="E2158" s="190" t="s">
        <v>22</v>
      </c>
      <c r="F2158" s="191" t="s">
        <v>1615</v>
      </c>
      <c r="H2158" s="192">
        <v>64.13</v>
      </c>
      <c r="I2158" s="193"/>
      <c r="L2158" s="189"/>
      <c r="M2158" s="194"/>
      <c r="T2158" s="195"/>
      <c r="AT2158" s="190" t="s">
        <v>192</v>
      </c>
      <c r="AU2158" s="190" t="s">
        <v>90</v>
      </c>
      <c r="AV2158" s="13" t="s">
        <v>90</v>
      </c>
      <c r="AW2158" s="13" t="s">
        <v>42</v>
      </c>
      <c r="AX2158" s="13" t="s">
        <v>79</v>
      </c>
      <c r="AY2158" s="190" t="s">
        <v>142</v>
      </c>
    </row>
    <row r="2159" spans="2:51" s="13" customFormat="1">
      <c r="B2159" s="189"/>
      <c r="D2159" s="177" t="s">
        <v>192</v>
      </c>
      <c r="E2159" s="190" t="s">
        <v>22</v>
      </c>
      <c r="F2159" s="191" t="s">
        <v>1616</v>
      </c>
      <c r="H2159" s="192">
        <v>58.2</v>
      </c>
      <c r="I2159" s="193"/>
      <c r="L2159" s="189"/>
      <c r="M2159" s="194"/>
      <c r="T2159" s="195"/>
      <c r="AT2159" s="190" t="s">
        <v>192</v>
      </c>
      <c r="AU2159" s="190" t="s">
        <v>90</v>
      </c>
      <c r="AV2159" s="13" t="s">
        <v>90</v>
      </c>
      <c r="AW2159" s="13" t="s">
        <v>42</v>
      </c>
      <c r="AX2159" s="13" t="s">
        <v>79</v>
      </c>
      <c r="AY2159" s="190" t="s">
        <v>142</v>
      </c>
    </row>
    <row r="2160" spans="2:51" s="14" customFormat="1">
      <c r="B2160" s="196"/>
      <c r="D2160" s="177" t="s">
        <v>192</v>
      </c>
      <c r="E2160" s="197" t="s">
        <v>22</v>
      </c>
      <c r="F2160" s="198" t="s">
        <v>198</v>
      </c>
      <c r="H2160" s="199">
        <v>399.88</v>
      </c>
      <c r="I2160" s="200"/>
      <c r="L2160" s="196"/>
      <c r="M2160" s="201"/>
      <c r="T2160" s="202"/>
      <c r="AT2160" s="197" t="s">
        <v>192</v>
      </c>
      <c r="AU2160" s="197" t="s">
        <v>90</v>
      </c>
      <c r="AV2160" s="14" t="s">
        <v>104</v>
      </c>
      <c r="AW2160" s="14" t="s">
        <v>42</v>
      </c>
      <c r="AX2160" s="14" t="s">
        <v>79</v>
      </c>
      <c r="AY2160" s="197" t="s">
        <v>142</v>
      </c>
    </row>
    <row r="2161" spans="2:65" s="12" customFormat="1">
      <c r="B2161" s="183"/>
      <c r="D2161" s="177" t="s">
        <v>192</v>
      </c>
      <c r="E2161" s="184" t="s">
        <v>22</v>
      </c>
      <c r="F2161" s="185" t="s">
        <v>201</v>
      </c>
      <c r="H2161" s="184" t="s">
        <v>22</v>
      </c>
      <c r="I2161" s="186"/>
      <c r="L2161" s="183"/>
      <c r="M2161" s="187"/>
      <c r="T2161" s="188"/>
      <c r="AT2161" s="184" t="s">
        <v>192</v>
      </c>
      <c r="AU2161" s="184" t="s">
        <v>90</v>
      </c>
      <c r="AV2161" s="12" t="s">
        <v>24</v>
      </c>
      <c r="AW2161" s="12" t="s">
        <v>42</v>
      </c>
      <c r="AX2161" s="12" t="s">
        <v>79</v>
      </c>
      <c r="AY2161" s="184" t="s">
        <v>142</v>
      </c>
    </row>
    <row r="2162" spans="2:65" s="13" customFormat="1">
      <c r="B2162" s="189"/>
      <c r="D2162" s="177" t="s">
        <v>192</v>
      </c>
      <c r="E2162" s="190" t="s">
        <v>22</v>
      </c>
      <c r="F2162" s="191" t="s">
        <v>1743</v>
      </c>
      <c r="H2162" s="192">
        <v>49.57</v>
      </c>
      <c r="I2162" s="193"/>
      <c r="L2162" s="189"/>
      <c r="M2162" s="194"/>
      <c r="T2162" s="195"/>
      <c r="AT2162" s="190" t="s">
        <v>192</v>
      </c>
      <c r="AU2162" s="190" t="s">
        <v>90</v>
      </c>
      <c r="AV2162" s="13" t="s">
        <v>90</v>
      </c>
      <c r="AW2162" s="13" t="s">
        <v>42</v>
      </c>
      <c r="AX2162" s="13" t="s">
        <v>79</v>
      </c>
      <c r="AY2162" s="190" t="s">
        <v>142</v>
      </c>
    </row>
    <row r="2163" spans="2:65" s="13" customFormat="1">
      <c r="B2163" s="189"/>
      <c r="D2163" s="177" t="s">
        <v>192</v>
      </c>
      <c r="E2163" s="190" t="s">
        <v>22</v>
      </c>
      <c r="F2163" s="191" t="s">
        <v>1472</v>
      </c>
      <c r="H2163" s="192">
        <v>31.35</v>
      </c>
      <c r="I2163" s="193"/>
      <c r="L2163" s="189"/>
      <c r="M2163" s="194"/>
      <c r="T2163" s="195"/>
      <c r="AT2163" s="190" t="s">
        <v>192</v>
      </c>
      <c r="AU2163" s="190" t="s">
        <v>90</v>
      </c>
      <c r="AV2163" s="13" t="s">
        <v>90</v>
      </c>
      <c r="AW2163" s="13" t="s">
        <v>42</v>
      </c>
      <c r="AX2163" s="13" t="s">
        <v>79</v>
      </c>
      <c r="AY2163" s="190" t="s">
        <v>142</v>
      </c>
    </row>
    <row r="2164" spans="2:65" s="13" customFormat="1">
      <c r="B2164" s="189"/>
      <c r="D2164" s="177" t="s">
        <v>192</v>
      </c>
      <c r="E2164" s="190" t="s">
        <v>22</v>
      </c>
      <c r="F2164" s="191" t="s">
        <v>1744</v>
      </c>
      <c r="H2164" s="192">
        <v>14.29</v>
      </c>
      <c r="I2164" s="193"/>
      <c r="L2164" s="189"/>
      <c r="M2164" s="194"/>
      <c r="T2164" s="195"/>
      <c r="AT2164" s="190" t="s">
        <v>192</v>
      </c>
      <c r="AU2164" s="190" t="s">
        <v>90</v>
      </c>
      <c r="AV2164" s="13" t="s">
        <v>90</v>
      </c>
      <c r="AW2164" s="13" t="s">
        <v>42</v>
      </c>
      <c r="AX2164" s="13" t="s">
        <v>79</v>
      </c>
      <c r="AY2164" s="190" t="s">
        <v>142</v>
      </c>
    </row>
    <row r="2165" spans="2:65" s="13" customFormat="1">
      <c r="B2165" s="189"/>
      <c r="D2165" s="177" t="s">
        <v>192</v>
      </c>
      <c r="E2165" s="190" t="s">
        <v>22</v>
      </c>
      <c r="F2165" s="191" t="s">
        <v>1745</v>
      </c>
      <c r="H2165" s="192">
        <v>53.99</v>
      </c>
      <c r="I2165" s="193"/>
      <c r="L2165" s="189"/>
      <c r="M2165" s="194"/>
      <c r="T2165" s="195"/>
      <c r="AT2165" s="190" t="s">
        <v>192</v>
      </c>
      <c r="AU2165" s="190" t="s">
        <v>90</v>
      </c>
      <c r="AV2165" s="13" t="s">
        <v>90</v>
      </c>
      <c r="AW2165" s="13" t="s">
        <v>42</v>
      </c>
      <c r="AX2165" s="13" t="s">
        <v>79</v>
      </c>
      <c r="AY2165" s="190" t="s">
        <v>142</v>
      </c>
    </row>
    <row r="2166" spans="2:65" s="13" customFormat="1">
      <c r="B2166" s="189"/>
      <c r="D2166" s="177" t="s">
        <v>192</v>
      </c>
      <c r="E2166" s="190" t="s">
        <v>22</v>
      </c>
      <c r="F2166" s="191" t="s">
        <v>1746</v>
      </c>
      <c r="H2166" s="192">
        <v>30.37</v>
      </c>
      <c r="I2166" s="193"/>
      <c r="L2166" s="189"/>
      <c r="M2166" s="194"/>
      <c r="T2166" s="195"/>
      <c r="AT2166" s="190" t="s">
        <v>192</v>
      </c>
      <c r="AU2166" s="190" t="s">
        <v>90</v>
      </c>
      <c r="AV2166" s="13" t="s">
        <v>90</v>
      </c>
      <c r="AW2166" s="13" t="s">
        <v>42</v>
      </c>
      <c r="AX2166" s="13" t="s">
        <v>79</v>
      </c>
      <c r="AY2166" s="190" t="s">
        <v>142</v>
      </c>
    </row>
    <row r="2167" spans="2:65" s="13" customFormat="1">
      <c r="B2167" s="189"/>
      <c r="D2167" s="177" t="s">
        <v>192</v>
      </c>
      <c r="E2167" s="190" t="s">
        <v>22</v>
      </c>
      <c r="F2167" s="191" t="s">
        <v>1747</v>
      </c>
      <c r="H2167" s="192">
        <v>64.41</v>
      </c>
      <c r="I2167" s="193"/>
      <c r="L2167" s="189"/>
      <c r="M2167" s="194"/>
      <c r="T2167" s="195"/>
      <c r="AT2167" s="190" t="s">
        <v>192</v>
      </c>
      <c r="AU2167" s="190" t="s">
        <v>90</v>
      </c>
      <c r="AV2167" s="13" t="s">
        <v>90</v>
      </c>
      <c r="AW2167" s="13" t="s">
        <v>42</v>
      </c>
      <c r="AX2167" s="13" t="s">
        <v>79</v>
      </c>
      <c r="AY2167" s="190" t="s">
        <v>142</v>
      </c>
    </row>
    <row r="2168" spans="2:65" s="13" customFormat="1">
      <c r="B2168" s="189"/>
      <c r="D2168" s="177" t="s">
        <v>192</v>
      </c>
      <c r="E2168" s="190" t="s">
        <v>22</v>
      </c>
      <c r="F2168" s="191" t="s">
        <v>1748</v>
      </c>
      <c r="H2168" s="192">
        <v>58.69</v>
      </c>
      <c r="I2168" s="193"/>
      <c r="L2168" s="189"/>
      <c r="M2168" s="194"/>
      <c r="T2168" s="195"/>
      <c r="AT2168" s="190" t="s">
        <v>192</v>
      </c>
      <c r="AU2168" s="190" t="s">
        <v>90</v>
      </c>
      <c r="AV2168" s="13" t="s">
        <v>90</v>
      </c>
      <c r="AW2168" s="13" t="s">
        <v>42</v>
      </c>
      <c r="AX2168" s="13" t="s">
        <v>79</v>
      </c>
      <c r="AY2168" s="190" t="s">
        <v>142</v>
      </c>
    </row>
    <row r="2169" spans="2:65" s="13" customFormat="1">
      <c r="B2169" s="189"/>
      <c r="D2169" s="177" t="s">
        <v>192</v>
      </c>
      <c r="E2169" s="190" t="s">
        <v>22</v>
      </c>
      <c r="F2169" s="191" t="s">
        <v>1749</v>
      </c>
      <c r="H2169" s="192">
        <v>64.61</v>
      </c>
      <c r="I2169" s="193"/>
      <c r="L2169" s="189"/>
      <c r="M2169" s="194"/>
      <c r="T2169" s="195"/>
      <c r="AT2169" s="190" t="s">
        <v>192</v>
      </c>
      <c r="AU2169" s="190" t="s">
        <v>90</v>
      </c>
      <c r="AV2169" s="13" t="s">
        <v>90</v>
      </c>
      <c r="AW2169" s="13" t="s">
        <v>42</v>
      </c>
      <c r="AX2169" s="13" t="s">
        <v>79</v>
      </c>
      <c r="AY2169" s="190" t="s">
        <v>142</v>
      </c>
    </row>
    <row r="2170" spans="2:65" s="13" customFormat="1">
      <c r="B2170" s="189"/>
      <c r="D2170" s="177" t="s">
        <v>192</v>
      </c>
      <c r="E2170" s="190" t="s">
        <v>22</v>
      </c>
      <c r="F2170" s="191" t="s">
        <v>1750</v>
      </c>
      <c r="H2170" s="192">
        <v>58.14</v>
      </c>
      <c r="I2170" s="193"/>
      <c r="L2170" s="189"/>
      <c r="M2170" s="194"/>
      <c r="T2170" s="195"/>
      <c r="AT2170" s="190" t="s">
        <v>192</v>
      </c>
      <c r="AU2170" s="190" t="s">
        <v>90</v>
      </c>
      <c r="AV2170" s="13" t="s">
        <v>90</v>
      </c>
      <c r="AW2170" s="13" t="s">
        <v>42</v>
      </c>
      <c r="AX2170" s="13" t="s">
        <v>79</v>
      </c>
      <c r="AY2170" s="190" t="s">
        <v>142</v>
      </c>
    </row>
    <row r="2171" spans="2:65" s="14" customFormat="1">
      <c r="B2171" s="196"/>
      <c r="D2171" s="177" t="s">
        <v>192</v>
      </c>
      <c r="E2171" s="197" t="s">
        <v>22</v>
      </c>
      <c r="F2171" s="198" t="s">
        <v>198</v>
      </c>
      <c r="H2171" s="199">
        <v>425.42</v>
      </c>
      <c r="I2171" s="200"/>
      <c r="L2171" s="196"/>
      <c r="M2171" s="201"/>
      <c r="T2171" s="202"/>
      <c r="AT2171" s="197" t="s">
        <v>192</v>
      </c>
      <c r="AU2171" s="197" t="s">
        <v>90</v>
      </c>
      <c r="AV2171" s="14" t="s">
        <v>104</v>
      </c>
      <c r="AW2171" s="14" t="s">
        <v>42</v>
      </c>
      <c r="AX2171" s="14" t="s">
        <v>79</v>
      </c>
      <c r="AY2171" s="197" t="s">
        <v>142</v>
      </c>
    </row>
    <row r="2172" spans="2:65" s="15" customFormat="1">
      <c r="B2172" s="203"/>
      <c r="D2172" s="177" t="s">
        <v>192</v>
      </c>
      <c r="E2172" s="204" t="s">
        <v>22</v>
      </c>
      <c r="F2172" s="205" t="s">
        <v>202</v>
      </c>
      <c r="H2172" s="206">
        <v>1914.4590000000001</v>
      </c>
      <c r="I2172" s="207"/>
      <c r="L2172" s="203"/>
      <c r="M2172" s="208"/>
      <c r="T2172" s="209"/>
      <c r="AT2172" s="204" t="s">
        <v>192</v>
      </c>
      <c r="AU2172" s="204" t="s">
        <v>90</v>
      </c>
      <c r="AV2172" s="15" t="s">
        <v>188</v>
      </c>
      <c r="AW2172" s="15" t="s">
        <v>42</v>
      </c>
      <c r="AX2172" s="15" t="s">
        <v>24</v>
      </c>
      <c r="AY2172" s="204" t="s">
        <v>142</v>
      </c>
    </row>
    <row r="2173" spans="2:65" s="1" customFormat="1" ht="25.5" customHeight="1">
      <c r="B2173" s="40"/>
      <c r="C2173" s="165" t="s">
        <v>1751</v>
      </c>
      <c r="D2173" s="165" t="s">
        <v>145</v>
      </c>
      <c r="E2173" s="166" t="s">
        <v>1752</v>
      </c>
      <c r="F2173" s="167" t="s">
        <v>1753</v>
      </c>
      <c r="G2173" s="168" t="s">
        <v>229</v>
      </c>
      <c r="H2173" s="169">
        <v>1451.5139999999999</v>
      </c>
      <c r="I2173" s="170">
        <v>38</v>
      </c>
      <c r="J2173" s="171">
        <f>ROUND(I2173*H2173,2)</f>
        <v>55157.53</v>
      </c>
      <c r="K2173" s="167" t="s">
        <v>149</v>
      </c>
      <c r="L2173" s="40"/>
      <c r="M2173" s="172" t="s">
        <v>22</v>
      </c>
      <c r="N2173" s="173" t="s">
        <v>51</v>
      </c>
      <c r="P2173" s="174">
        <f>O2173*H2173</f>
        <v>0</v>
      </c>
      <c r="Q2173" s="174">
        <v>2.9E-4</v>
      </c>
      <c r="R2173" s="174">
        <f>Q2173*H2173</f>
        <v>0.42093905999999998</v>
      </c>
      <c r="S2173" s="174">
        <v>0</v>
      </c>
      <c r="T2173" s="175">
        <f>S2173*H2173</f>
        <v>0</v>
      </c>
      <c r="AR2173" s="24" t="s">
        <v>333</v>
      </c>
      <c r="AT2173" s="24" t="s">
        <v>145</v>
      </c>
      <c r="AU2173" s="24" t="s">
        <v>90</v>
      </c>
      <c r="AY2173" s="24" t="s">
        <v>142</v>
      </c>
      <c r="BE2173" s="176">
        <f>IF(N2173="základní",J2173,0)</f>
        <v>0</v>
      </c>
      <c r="BF2173" s="176">
        <f>IF(N2173="snížená",J2173,0)</f>
        <v>55157.53</v>
      </c>
      <c r="BG2173" s="176">
        <f>IF(N2173="zákl. přenesená",J2173,0)</f>
        <v>0</v>
      </c>
      <c r="BH2173" s="176">
        <f>IF(N2173="sníž. přenesená",J2173,0)</f>
        <v>0</v>
      </c>
      <c r="BI2173" s="176">
        <f>IF(N2173="nulová",J2173,0)</f>
        <v>0</v>
      </c>
      <c r="BJ2173" s="24" t="s">
        <v>90</v>
      </c>
      <c r="BK2173" s="176">
        <f>ROUND(I2173*H2173,2)</f>
        <v>55157.53</v>
      </c>
      <c r="BL2173" s="24" t="s">
        <v>333</v>
      </c>
      <c r="BM2173" s="24" t="s">
        <v>1754</v>
      </c>
    </row>
    <row r="2174" spans="2:65" s="13" customFormat="1">
      <c r="B2174" s="189"/>
      <c r="D2174" s="177" t="s">
        <v>192</v>
      </c>
      <c r="E2174" s="190" t="s">
        <v>22</v>
      </c>
      <c r="F2174" s="191" t="s">
        <v>1755</v>
      </c>
      <c r="H2174" s="192">
        <v>1171.424</v>
      </c>
      <c r="I2174" s="193"/>
      <c r="L2174" s="189"/>
      <c r="M2174" s="194"/>
      <c r="T2174" s="195"/>
      <c r="AT2174" s="190" t="s">
        <v>192</v>
      </c>
      <c r="AU2174" s="190" t="s">
        <v>90</v>
      </c>
      <c r="AV2174" s="13" t="s">
        <v>90</v>
      </c>
      <c r="AW2174" s="13" t="s">
        <v>42</v>
      </c>
      <c r="AX2174" s="13" t="s">
        <v>79</v>
      </c>
      <c r="AY2174" s="190" t="s">
        <v>142</v>
      </c>
    </row>
    <row r="2175" spans="2:65" s="13" customFormat="1">
      <c r="B2175" s="189"/>
      <c r="D2175" s="177" t="s">
        <v>192</v>
      </c>
      <c r="E2175" s="190" t="s">
        <v>22</v>
      </c>
      <c r="F2175" s="191" t="s">
        <v>1756</v>
      </c>
      <c r="H2175" s="192">
        <v>280.08999999999997</v>
      </c>
      <c r="I2175" s="193"/>
      <c r="L2175" s="189"/>
      <c r="M2175" s="194"/>
      <c r="T2175" s="195"/>
      <c r="AT2175" s="190" t="s">
        <v>192</v>
      </c>
      <c r="AU2175" s="190" t="s">
        <v>90</v>
      </c>
      <c r="AV2175" s="13" t="s">
        <v>90</v>
      </c>
      <c r="AW2175" s="13" t="s">
        <v>42</v>
      </c>
      <c r="AX2175" s="13" t="s">
        <v>79</v>
      </c>
      <c r="AY2175" s="190" t="s">
        <v>142</v>
      </c>
    </row>
    <row r="2176" spans="2:65" s="14" customFormat="1">
      <c r="B2176" s="196"/>
      <c r="D2176" s="177" t="s">
        <v>192</v>
      </c>
      <c r="E2176" s="197" t="s">
        <v>22</v>
      </c>
      <c r="F2176" s="198" t="s">
        <v>198</v>
      </c>
      <c r="H2176" s="199">
        <v>1451.5139999999999</v>
      </c>
      <c r="I2176" s="200"/>
      <c r="L2176" s="196"/>
      <c r="M2176" s="201"/>
      <c r="T2176" s="202"/>
      <c r="AT2176" s="197" t="s">
        <v>192</v>
      </c>
      <c r="AU2176" s="197" t="s">
        <v>90</v>
      </c>
      <c r="AV2176" s="14" t="s">
        <v>104</v>
      </c>
      <c r="AW2176" s="14" t="s">
        <v>42</v>
      </c>
      <c r="AX2176" s="14" t="s">
        <v>24</v>
      </c>
      <c r="AY2176" s="197" t="s">
        <v>142</v>
      </c>
    </row>
    <row r="2177" spans="2:65" s="1" customFormat="1" ht="38.25" customHeight="1">
      <c r="B2177" s="40"/>
      <c r="C2177" s="165" t="s">
        <v>1757</v>
      </c>
      <c r="D2177" s="165" t="s">
        <v>145</v>
      </c>
      <c r="E2177" s="166" t="s">
        <v>1758</v>
      </c>
      <c r="F2177" s="167" t="s">
        <v>1759</v>
      </c>
      <c r="G2177" s="168" t="s">
        <v>229</v>
      </c>
      <c r="H2177" s="169">
        <v>1451.5139999999999</v>
      </c>
      <c r="I2177" s="170">
        <v>5</v>
      </c>
      <c r="J2177" s="171">
        <f>ROUND(I2177*H2177,2)</f>
        <v>7257.57</v>
      </c>
      <c r="K2177" s="167" t="s">
        <v>149</v>
      </c>
      <c r="L2177" s="40"/>
      <c r="M2177" s="172" t="s">
        <v>22</v>
      </c>
      <c r="N2177" s="221" t="s">
        <v>51</v>
      </c>
      <c r="O2177" s="180"/>
      <c r="P2177" s="222">
        <f>O2177*H2177</f>
        <v>0</v>
      </c>
      <c r="Q2177" s="222">
        <v>0</v>
      </c>
      <c r="R2177" s="222">
        <f>Q2177*H2177</f>
        <v>0</v>
      </c>
      <c r="S2177" s="222">
        <v>0</v>
      </c>
      <c r="T2177" s="223">
        <f>S2177*H2177</f>
        <v>0</v>
      </c>
      <c r="AR2177" s="24" t="s">
        <v>333</v>
      </c>
      <c r="AT2177" s="24" t="s">
        <v>145</v>
      </c>
      <c r="AU2177" s="24" t="s">
        <v>90</v>
      </c>
      <c r="AY2177" s="24" t="s">
        <v>142</v>
      </c>
      <c r="BE2177" s="176">
        <f>IF(N2177="základní",J2177,0)</f>
        <v>0</v>
      </c>
      <c r="BF2177" s="176">
        <f>IF(N2177="snížená",J2177,0)</f>
        <v>7257.57</v>
      </c>
      <c r="BG2177" s="176">
        <f>IF(N2177="zákl. přenesená",J2177,0)</f>
        <v>0</v>
      </c>
      <c r="BH2177" s="176">
        <f>IF(N2177="sníž. přenesená",J2177,0)</f>
        <v>0</v>
      </c>
      <c r="BI2177" s="176">
        <f>IF(N2177="nulová",J2177,0)</f>
        <v>0</v>
      </c>
      <c r="BJ2177" s="24" t="s">
        <v>90</v>
      </c>
      <c r="BK2177" s="176">
        <f>ROUND(I2177*H2177,2)</f>
        <v>7257.57</v>
      </c>
      <c r="BL2177" s="24" t="s">
        <v>333</v>
      </c>
      <c r="BM2177" s="24" t="s">
        <v>1760</v>
      </c>
    </row>
    <row r="2178" spans="2:65" s="1" customFormat="1" ht="6.9" customHeight="1">
      <c r="B2178" s="53"/>
      <c r="C2178" s="54"/>
      <c r="D2178" s="54"/>
      <c r="E2178" s="54"/>
      <c r="F2178" s="54"/>
      <c r="G2178" s="54"/>
      <c r="H2178" s="54"/>
      <c r="I2178" s="124"/>
      <c r="J2178" s="54"/>
      <c r="K2178" s="54"/>
      <c r="L2178" s="40"/>
    </row>
  </sheetData>
  <sheetProtection algorithmName="SHA-512" hashValue="a+3NFE5An/oGqZsTsyUf9qzO4T5iEr5A6nEHJoU2IHu5vvRM9RBFb9MIr9pxVSfVi2omSCTYIJrrJPCHXNbG0Q==" saltValue="BfBUZ4juOa0NXY6vlguej9mH9p27wx5GskfYwKnxwownKeQSM8PdPTup6v4kgDGI085FMPGoQ4pVdwdYhcrO9A==" spinCount="100000" sheet="1" objects="1" scenarios="1" formatColumns="0" formatRows="0" autoFilter="0"/>
  <autoFilter ref="C108:K2177" xr:uid="{00000000-0009-0000-0000-000002000000}"/>
  <mergeCells count="13">
    <mergeCell ref="E101:H101"/>
    <mergeCell ref="G1:H1"/>
    <mergeCell ref="L2:V2"/>
    <mergeCell ref="E49:H49"/>
    <mergeCell ref="E51:H51"/>
    <mergeCell ref="J55:J56"/>
    <mergeCell ref="E97:H97"/>
    <mergeCell ref="E99:H99"/>
    <mergeCell ref="E7:H7"/>
    <mergeCell ref="E9:H9"/>
    <mergeCell ref="E11:H11"/>
    <mergeCell ref="E26:H26"/>
    <mergeCell ref="E47:H47"/>
  </mergeCells>
  <hyperlinks>
    <hyperlink ref="F1:G1" location="C2" display="1) Krycí list soupisu" xr:uid="{00000000-0004-0000-0200-000000000000}"/>
    <hyperlink ref="G1:H1" location="C58" display="2) Rekapitulace" xr:uid="{00000000-0004-0000-0200-000001000000}"/>
    <hyperlink ref="J1" location="C108" display="3) Soupis prací" xr:uid="{00000000-0004-0000-0200-000002000000}"/>
    <hyperlink ref="L1:V1" location="'Rekapitulace stavby'!C2" display="Rekapitulace stavby" xr:uid="{00000000-0004-0000-02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R125"/>
  <sheetViews>
    <sheetView showGridLines="0" workbookViewId="0">
      <pane ySplit="1" topLeftCell="A85" activePane="bottomLeft" state="frozen"/>
      <selection pane="bottomLeft" activeCell="V86" sqref="V86"/>
    </sheetView>
  </sheetViews>
  <sheetFormatPr defaultRowHeight="12"/>
  <cols>
    <col min="1" max="1" width="8.25" customWidth="1"/>
    <col min="2" max="2" width="1.75" customWidth="1"/>
    <col min="3" max="3" width="4.125" customWidth="1"/>
    <col min="4" max="4" width="4.25" customWidth="1"/>
    <col min="5" max="5" width="17.125" customWidth="1"/>
    <col min="6" max="6" width="75" customWidth="1"/>
    <col min="7" max="7" width="8.75" customWidth="1"/>
    <col min="8" max="8" width="11.125" customWidth="1"/>
    <col min="9" max="9" width="12.75" style="102" customWidth="1"/>
    <col min="10" max="10" width="23.375" customWidth="1"/>
    <col min="11" max="11" width="15.375" customWidth="1"/>
    <col min="13" max="18" width="9.25" hidden="1"/>
    <col min="19" max="19" width="8.125" hidden="1" customWidth="1"/>
    <col min="20" max="20" width="29.75" hidden="1" customWidth="1"/>
    <col min="21" max="21" width="16.25" hidden="1" customWidth="1"/>
    <col min="22" max="22" width="12.25" customWidth="1"/>
    <col min="23" max="23" width="16.25" customWidth="1"/>
    <col min="24" max="24" width="12.25" customWidth="1"/>
    <col min="25" max="25" width="15" customWidth="1"/>
    <col min="26" max="26" width="11" customWidth="1"/>
    <col min="27" max="27" width="15" customWidth="1"/>
    <col min="28" max="28" width="16.25" customWidth="1"/>
    <col min="29" max="29" width="11" customWidth="1"/>
    <col min="30" max="30" width="15" customWidth="1"/>
    <col min="31" max="31" width="16.25" customWidth="1"/>
    <col min="44" max="65" width="9.25" hidden="1"/>
  </cols>
  <sheetData>
    <row r="1" spans="1:70" ht="21.75" customHeight="1">
      <c r="A1" s="22"/>
      <c r="B1" s="18"/>
      <c r="C1" s="18"/>
      <c r="D1" s="19" t="s">
        <v>1</v>
      </c>
      <c r="E1" s="18"/>
      <c r="F1" s="103" t="s">
        <v>107</v>
      </c>
      <c r="G1" s="344" t="s">
        <v>108</v>
      </c>
      <c r="H1" s="344"/>
      <c r="I1" s="104"/>
      <c r="J1" s="103" t="s">
        <v>109</v>
      </c>
      <c r="K1" s="19" t="s">
        <v>110</v>
      </c>
      <c r="L1" s="103" t="s">
        <v>111</v>
      </c>
      <c r="M1" s="103"/>
      <c r="N1" s="103"/>
      <c r="O1" s="103"/>
      <c r="P1" s="103"/>
      <c r="Q1" s="103"/>
      <c r="R1" s="103"/>
      <c r="S1" s="103"/>
      <c r="T1" s="103"/>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spans="1:70" ht="36.9" customHeight="1">
      <c r="L2" s="335"/>
      <c r="M2" s="335"/>
      <c r="N2" s="335"/>
      <c r="O2" s="335"/>
      <c r="P2" s="335"/>
      <c r="Q2" s="335"/>
      <c r="R2" s="335"/>
      <c r="S2" s="335"/>
      <c r="T2" s="335"/>
      <c r="U2" s="335"/>
      <c r="V2" s="335"/>
      <c r="AT2" s="24" t="s">
        <v>97</v>
      </c>
    </row>
    <row r="3" spans="1:70" ht="6.9" customHeight="1">
      <c r="B3" s="25"/>
      <c r="C3" s="26"/>
      <c r="D3" s="26"/>
      <c r="E3" s="26"/>
      <c r="F3" s="26"/>
      <c r="G3" s="26"/>
      <c r="H3" s="26"/>
      <c r="I3" s="105"/>
      <c r="J3" s="26"/>
      <c r="K3" s="27"/>
      <c r="AT3" s="24" t="s">
        <v>24</v>
      </c>
    </row>
    <row r="4" spans="1:70" ht="36.9" customHeight="1">
      <c r="B4" s="28"/>
      <c r="D4" s="29" t="s">
        <v>112</v>
      </c>
      <c r="K4" s="30"/>
      <c r="M4" s="31" t="s">
        <v>12</v>
      </c>
      <c r="AT4" s="24" t="s">
        <v>6</v>
      </c>
    </row>
    <row r="5" spans="1:70" ht="6.9" customHeight="1">
      <c r="B5" s="28"/>
      <c r="K5" s="30"/>
    </row>
    <row r="6" spans="1:70">
      <c r="B6" s="28"/>
      <c r="D6" s="36" t="s">
        <v>18</v>
      </c>
      <c r="K6" s="30"/>
    </row>
    <row r="7" spans="1:70" ht="16.5" customHeight="1">
      <c r="B7" s="28"/>
      <c r="E7" s="345" t="str">
        <f>'Rekapitulace stavby'!K6</f>
        <v>Rekonstrukce objektu Tyršova 423_14, Trmice_r2019</v>
      </c>
      <c r="F7" s="347"/>
      <c r="G7" s="347"/>
      <c r="H7" s="347"/>
      <c r="K7" s="30"/>
    </row>
    <row r="8" spans="1:70">
      <c r="B8" s="28"/>
      <c r="D8" s="36" t="s">
        <v>113</v>
      </c>
      <c r="K8" s="30"/>
    </row>
    <row r="9" spans="1:70" s="1" customFormat="1" ht="16.5" customHeight="1">
      <c r="B9" s="40"/>
      <c r="E9" s="345" t="s">
        <v>114</v>
      </c>
      <c r="F9" s="343"/>
      <c r="G9" s="343"/>
      <c r="H9" s="343"/>
      <c r="I9" s="106"/>
      <c r="K9" s="43"/>
    </row>
    <row r="10" spans="1:70" s="1" customFormat="1">
      <c r="B10" s="40"/>
      <c r="D10" s="36" t="s">
        <v>115</v>
      </c>
      <c r="I10" s="106"/>
      <c r="K10" s="43"/>
    </row>
    <row r="11" spans="1:70" s="1" customFormat="1" ht="36.9" customHeight="1">
      <c r="B11" s="40"/>
      <c r="E11" s="310" t="s">
        <v>1761</v>
      </c>
      <c r="F11" s="343"/>
      <c r="G11" s="343"/>
      <c r="H11" s="343"/>
      <c r="I11" s="106"/>
      <c r="K11" s="43"/>
    </row>
    <row r="12" spans="1:70" s="1" customFormat="1">
      <c r="B12" s="40"/>
      <c r="I12" s="106"/>
      <c r="K12" s="43"/>
    </row>
    <row r="13" spans="1:70" s="1" customFormat="1" ht="14.4" customHeight="1">
      <c r="B13" s="40"/>
      <c r="D13" s="36" t="s">
        <v>21</v>
      </c>
      <c r="F13" s="34" t="s">
        <v>22</v>
      </c>
      <c r="I13" s="107" t="s">
        <v>23</v>
      </c>
      <c r="J13" s="34" t="s">
        <v>22</v>
      </c>
      <c r="K13" s="43"/>
    </row>
    <row r="14" spans="1:70" s="1" customFormat="1" ht="14.4" customHeight="1">
      <c r="B14" s="40"/>
      <c r="D14" s="36" t="s">
        <v>25</v>
      </c>
      <c r="F14" s="34" t="s">
        <v>117</v>
      </c>
      <c r="I14" s="107" t="s">
        <v>27</v>
      </c>
      <c r="J14" s="62" t="str">
        <f>'Rekapitulace stavby'!AN8</f>
        <v>7. 11. 2014</v>
      </c>
      <c r="K14" s="43"/>
    </row>
    <row r="15" spans="1:70" s="1" customFormat="1" ht="10.75" customHeight="1">
      <c r="B15" s="40"/>
      <c r="I15" s="106"/>
      <c r="K15" s="43"/>
    </row>
    <row r="16" spans="1:70" s="1" customFormat="1" ht="14.4" customHeight="1">
      <c r="B16" s="40"/>
      <c r="D16" s="36" t="s">
        <v>31</v>
      </c>
      <c r="I16" s="107" t="s">
        <v>32</v>
      </c>
      <c r="J16" s="34" t="s">
        <v>33</v>
      </c>
      <c r="K16" s="43"/>
    </row>
    <row r="17" spans="2:11" s="1" customFormat="1" ht="18" customHeight="1">
      <c r="B17" s="40"/>
      <c r="E17" s="34" t="s">
        <v>34</v>
      </c>
      <c r="I17" s="107" t="s">
        <v>35</v>
      </c>
      <c r="J17" s="34" t="s">
        <v>36</v>
      </c>
      <c r="K17" s="43"/>
    </row>
    <row r="18" spans="2:11" s="1" customFormat="1" ht="6.9" customHeight="1">
      <c r="B18" s="40"/>
      <c r="I18" s="106"/>
      <c r="K18" s="43"/>
    </row>
    <row r="19" spans="2:11" s="1" customFormat="1" ht="14.4" customHeight="1">
      <c r="B19" s="40"/>
      <c r="D19" s="36" t="s">
        <v>37</v>
      </c>
      <c r="I19" s="107" t="s">
        <v>32</v>
      </c>
      <c r="J19" s="34" t="str">
        <f>IF('Rekapitulace stavby'!AN13="Vyplň údaj","",IF('Rekapitulace stavby'!AN13="","",'Rekapitulace stavby'!AN13))</f>
        <v>25460625</v>
      </c>
      <c r="K19" s="43"/>
    </row>
    <row r="20" spans="2:11" s="1" customFormat="1" ht="18" customHeight="1">
      <c r="B20" s="40"/>
      <c r="E20" s="34" t="str">
        <f>IF('Rekapitulace stavby'!E14="Vyplň údaj","",IF('Rekapitulace stavby'!E14="","",'Rekapitulace stavby'!E14))</f>
        <v>SIM stavby spol s r.o.</v>
      </c>
      <c r="I20" s="107" t="s">
        <v>35</v>
      </c>
      <c r="J20" s="34" t="str">
        <f>IF('Rekapitulace stavby'!AN14="Vyplň údaj","",IF('Rekapitulace stavby'!AN14="","",'Rekapitulace stavby'!AN14))</f>
        <v>CZ25460625</v>
      </c>
      <c r="K20" s="43"/>
    </row>
    <row r="21" spans="2:11" s="1" customFormat="1" ht="6.9" customHeight="1">
      <c r="B21" s="40"/>
      <c r="I21" s="106"/>
      <c r="K21" s="43"/>
    </row>
    <row r="22" spans="2:11" s="1" customFormat="1" ht="14.4" customHeight="1">
      <c r="B22" s="40"/>
      <c r="D22" s="36" t="s">
        <v>38</v>
      </c>
      <c r="I22" s="107" t="s">
        <v>32</v>
      </c>
      <c r="J22" s="34" t="s">
        <v>39</v>
      </c>
      <c r="K22" s="43"/>
    </row>
    <row r="23" spans="2:11" s="1" customFormat="1" ht="18" customHeight="1">
      <c r="B23" s="40"/>
      <c r="E23" s="34" t="s">
        <v>40</v>
      </c>
      <c r="I23" s="107" t="s">
        <v>35</v>
      </c>
      <c r="J23" s="34" t="s">
        <v>41</v>
      </c>
      <c r="K23" s="43"/>
    </row>
    <row r="24" spans="2:11" s="1" customFormat="1" ht="6.9" customHeight="1">
      <c r="B24" s="40"/>
      <c r="I24" s="106"/>
      <c r="K24" s="43"/>
    </row>
    <row r="25" spans="2:11" s="1" customFormat="1" ht="14.4" customHeight="1">
      <c r="B25" s="40"/>
      <c r="D25" s="36" t="s">
        <v>43</v>
      </c>
      <c r="I25" s="106"/>
      <c r="K25" s="43"/>
    </row>
    <row r="26" spans="2:11" s="7" customFormat="1" ht="16.5" customHeight="1">
      <c r="B26" s="108"/>
      <c r="E26" s="339" t="s">
        <v>22</v>
      </c>
      <c r="F26" s="339"/>
      <c r="G26" s="339"/>
      <c r="H26" s="339"/>
      <c r="I26" s="109"/>
      <c r="K26" s="110"/>
    </row>
    <row r="27" spans="2:11" s="1" customFormat="1" ht="6.9" customHeight="1">
      <c r="B27" s="40"/>
      <c r="I27" s="106"/>
      <c r="K27" s="43"/>
    </row>
    <row r="28" spans="2:11" s="1" customFormat="1" ht="6.9" customHeight="1">
      <c r="B28" s="40"/>
      <c r="D28" s="63"/>
      <c r="E28" s="63"/>
      <c r="F28" s="63"/>
      <c r="G28" s="63"/>
      <c r="H28" s="63"/>
      <c r="I28" s="111"/>
      <c r="J28" s="63"/>
      <c r="K28" s="112"/>
    </row>
    <row r="29" spans="2:11" s="1" customFormat="1" ht="25.4" customHeight="1">
      <c r="B29" s="40"/>
      <c r="D29" s="113" t="s">
        <v>45</v>
      </c>
      <c r="I29" s="106"/>
      <c r="J29" s="74">
        <f>ROUND(J86,2)</f>
        <v>201299.45</v>
      </c>
      <c r="K29" s="43"/>
    </row>
    <row r="30" spans="2:11" s="1" customFormat="1" ht="6.9" customHeight="1">
      <c r="B30" s="40"/>
      <c r="D30" s="63"/>
      <c r="E30" s="63"/>
      <c r="F30" s="63"/>
      <c r="G30" s="63"/>
      <c r="H30" s="63"/>
      <c r="I30" s="111"/>
      <c r="J30" s="63"/>
      <c r="K30" s="112"/>
    </row>
    <row r="31" spans="2:11" s="1" customFormat="1" ht="14.4" customHeight="1">
      <c r="B31" s="40"/>
      <c r="F31" s="44" t="s">
        <v>47</v>
      </c>
      <c r="I31" s="114" t="s">
        <v>46</v>
      </c>
      <c r="J31" s="44" t="s">
        <v>48</v>
      </c>
      <c r="K31" s="43"/>
    </row>
    <row r="32" spans="2:11" s="1" customFormat="1" ht="14.4" customHeight="1">
      <c r="B32" s="40"/>
      <c r="D32" s="46" t="s">
        <v>49</v>
      </c>
      <c r="E32" s="46" t="s">
        <v>50</v>
      </c>
      <c r="F32" s="115">
        <f>ROUND(SUM(BE86:BE124), 2)</f>
        <v>0</v>
      </c>
      <c r="I32" s="116">
        <v>0.21</v>
      </c>
      <c r="J32" s="115">
        <f>ROUND(ROUND((SUM(BE86:BE124)), 2)*I32, 2)</f>
        <v>0</v>
      </c>
      <c r="K32" s="43"/>
    </row>
    <row r="33" spans="2:11" s="1" customFormat="1" ht="14.4" customHeight="1">
      <c r="B33" s="40"/>
      <c r="E33" s="46" t="s">
        <v>51</v>
      </c>
      <c r="F33" s="115">
        <f>ROUND(SUM(BF86:BF124), 2)</f>
        <v>201299.45</v>
      </c>
      <c r="I33" s="116">
        <v>0.15</v>
      </c>
      <c r="J33" s="115">
        <f>ROUND(ROUND((SUM(BF86:BF124)), 2)*I33, 2)</f>
        <v>30194.92</v>
      </c>
      <c r="K33" s="43"/>
    </row>
    <row r="34" spans="2:11" s="1" customFormat="1" ht="14.4" hidden="1" customHeight="1">
      <c r="B34" s="40"/>
      <c r="E34" s="46" t="s">
        <v>52</v>
      </c>
      <c r="F34" s="115">
        <f>ROUND(SUM(BG86:BG124), 2)</f>
        <v>0</v>
      </c>
      <c r="I34" s="116">
        <v>0.21</v>
      </c>
      <c r="J34" s="115">
        <v>0</v>
      </c>
      <c r="K34" s="43"/>
    </row>
    <row r="35" spans="2:11" s="1" customFormat="1" ht="14.4" hidden="1" customHeight="1">
      <c r="B35" s="40"/>
      <c r="E35" s="46" t="s">
        <v>53</v>
      </c>
      <c r="F35" s="115">
        <f>ROUND(SUM(BH86:BH124), 2)</f>
        <v>0</v>
      </c>
      <c r="I35" s="116">
        <v>0.15</v>
      </c>
      <c r="J35" s="115">
        <v>0</v>
      </c>
      <c r="K35" s="43"/>
    </row>
    <row r="36" spans="2:11" s="1" customFormat="1" ht="14.4" hidden="1" customHeight="1">
      <c r="B36" s="40"/>
      <c r="E36" s="46" t="s">
        <v>54</v>
      </c>
      <c r="F36" s="115">
        <f>ROUND(SUM(BI86:BI124), 2)</f>
        <v>0</v>
      </c>
      <c r="I36" s="116">
        <v>0</v>
      </c>
      <c r="J36" s="115">
        <v>0</v>
      </c>
      <c r="K36" s="43"/>
    </row>
    <row r="37" spans="2:11" s="1" customFormat="1" ht="6.9" customHeight="1">
      <c r="B37" s="40"/>
      <c r="I37" s="106"/>
      <c r="K37" s="43"/>
    </row>
    <row r="38" spans="2:11" s="1" customFormat="1" ht="25.4" customHeight="1">
      <c r="B38" s="40"/>
      <c r="C38" s="117"/>
      <c r="D38" s="118" t="s">
        <v>55</v>
      </c>
      <c r="E38" s="66"/>
      <c r="F38" s="66"/>
      <c r="G38" s="119" t="s">
        <v>56</v>
      </c>
      <c r="H38" s="120" t="s">
        <v>57</v>
      </c>
      <c r="I38" s="121"/>
      <c r="J38" s="122">
        <f>SUM(J29:J36)</f>
        <v>231494.37</v>
      </c>
      <c r="K38" s="123"/>
    </row>
    <row r="39" spans="2:11" s="1" customFormat="1" ht="14.4" customHeight="1">
      <c r="B39" s="53"/>
      <c r="C39" s="54"/>
      <c r="D39" s="54"/>
      <c r="E39" s="54"/>
      <c r="F39" s="54"/>
      <c r="G39" s="54"/>
      <c r="H39" s="54"/>
      <c r="I39" s="124"/>
      <c r="J39" s="54"/>
      <c r="K39" s="55"/>
    </row>
    <row r="43" spans="2:11" s="1" customFormat="1" ht="6.9" customHeight="1">
      <c r="B43" s="56"/>
      <c r="C43" s="57"/>
      <c r="D43" s="57"/>
      <c r="E43" s="57"/>
      <c r="F43" s="57"/>
      <c r="G43" s="57"/>
      <c r="H43" s="57"/>
      <c r="I43" s="125"/>
      <c r="J43" s="57"/>
      <c r="K43" s="126"/>
    </row>
    <row r="44" spans="2:11" s="1" customFormat="1" ht="36.9" customHeight="1">
      <c r="B44" s="40"/>
      <c r="C44" s="29" t="s">
        <v>118</v>
      </c>
      <c r="I44" s="106"/>
      <c r="K44" s="43"/>
    </row>
    <row r="45" spans="2:11" s="1" customFormat="1" ht="6.9" customHeight="1">
      <c r="B45" s="40"/>
      <c r="I45" s="106"/>
      <c r="K45" s="43"/>
    </row>
    <row r="46" spans="2:11" s="1" customFormat="1" ht="14.4" customHeight="1">
      <c r="B46" s="40"/>
      <c r="C46" s="36" t="s">
        <v>18</v>
      </c>
      <c r="I46" s="106"/>
      <c r="K46" s="43"/>
    </row>
    <row r="47" spans="2:11" s="1" customFormat="1" ht="16.5" customHeight="1">
      <c r="B47" s="40"/>
      <c r="E47" s="345" t="str">
        <f>E7</f>
        <v>Rekonstrukce objektu Tyršova 423_14, Trmice_r2019</v>
      </c>
      <c r="F47" s="347"/>
      <c r="G47" s="347"/>
      <c r="H47" s="347"/>
      <c r="I47" s="106"/>
      <c r="K47" s="43"/>
    </row>
    <row r="48" spans="2:11">
      <c r="B48" s="28"/>
      <c r="C48" s="36" t="s">
        <v>113</v>
      </c>
      <c r="K48" s="30"/>
    </row>
    <row r="49" spans="2:47" s="1" customFormat="1" ht="16.5" customHeight="1">
      <c r="B49" s="40"/>
      <c r="E49" s="345" t="s">
        <v>114</v>
      </c>
      <c r="F49" s="343"/>
      <c r="G49" s="343"/>
      <c r="H49" s="343"/>
      <c r="I49" s="106"/>
      <c r="K49" s="43"/>
    </row>
    <row r="50" spans="2:47" s="1" customFormat="1" ht="14.4" customHeight="1">
      <c r="B50" s="40"/>
      <c r="C50" s="36" t="s">
        <v>115</v>
      </c>
      <c r="I50" s="106"/>
      <c r="K50" s="43"/>
    </row>
    <row r="51" spans="2:47" s="1" customFormat="1" ht="17.25" customHeight="1">
      <c r="B51" s="40"/>
      <c r="E51" s="310" t="str">
        <f>E11</f>
        <v>D.1.4.2 - Zařízení vzduchotechniky</v>
      </c>
      <c r="F51" s="343"/>
      <c r="G51" s="343"/>
      <c r="H51" s="343"/>
      <c r="I51" s="106"/>
      <c r="K51" s="43"/>
    </row>
    <row r="52" spans="2:47" s="1" customFormat="1" ht="6.9" customHeight="1">
      <c r="B52" s="40"/>
      <c r="I52" s="106"/>
      <c r="K52" s="43"/>
    </row>
    <row r="53" spans="2:47" s="1" customFormat="1" ht="18" customHeight="1">
      <c r="B53" s="40"/>
      <c r="C53" s="36" t="s">
        <v>25</v>
      </c>
      <c r="F53" s="34" t="str">
        <f>F14</f>
        <v>Trmice</v>
      </c>
      <c r="I53" s="107" t="s">
        <v>27</v>
      </c>
      <c r="J53" s="62" t="str">
        <f>IF(J14="","",J14)</f>
        <v>7. 11. 2014</v>
      </c>
      <c r="K53" s="43"/>
    </row>
    <row r="54" spans="2:47" s="1" customFormat="1" ht="6.9" customHeight="1">
      <c r="B54" s="40"/>
      <c r="I54" s="106"/>
      <c r="K54" s="43"/>
    </row>
    <row r="55" spans="2:47" s="1" customFormat="1">
      <c r="B55" s="40"/>
      <c r="C55" s="36" t="s">
        <v>31</v>
      </c>
      <c r="F55" s="34" t="str">
        <f>E17</f>
        <v>Městský úřad Trmice</v>
      </c>
      <c r="I55" s="107" t="s">
        <v>38</v>
      </c>
      <c r="J55" s="339" t="str">
        <f>E23</f>
        <v>SPECTA, s.r.o.</v>
      </c>
      <c r="K55" s="43"/>
    </row>
    <row r="56" spans="2:47" s="1" customFormat="1" ht="14.4" customHeight="1">
      <c r="B56" s="40"/>
      <c r="C56" s="36" t="s">
        <v>37</v>
      </c>
      <c r="F56" s="34" t="str">
        <f>IF(E20="","",E20)</f>
        <v>SIM stavby spol s r.o.</v>
      </c>
      <c r="I56" s="106"/>
      <c r="J56" s="346"/>
      <c r="K56" s="43"/>
    </row>
    <row r="57" spans="2:47" s="1" customFormat="1" ht="10.4" customHeight="1">
      <c r="B57" s="40"/>
      <c r="I57" s="106"/>
      <c r="K57" s="43"/>
    </row>
    <row r="58" spans="2:47" s="1" customFormat="1" ht="29.25" customHeight="1">
      <c r="B58" s="40"/>
      <c r="C58" s="127" t="s">
        <v>119</v>
      </c>
      <c r="D58" s="117"/>
      <c r="E58" s="117"/>
      <c r="F58" s="117"/>
      <c r="G58" s="117"/>
      <c r="H58" s="117"/>
      <c r="I58" s="128"/>
      <c r="J58" s="129" t="s">
        <v>120</v>
      </c>
      <c r="K58" s="130"/>
    </row>
    <row r="59" spans="2:47" s="1" customFormat="1" ht="10.4" customHeight="1">
      <c r="B59" s="40"/>
      <c r="I59" s="106"/>
      <c r="K59" s="43"/>
    </row>
    <row r="60" spans="2:47" s="1" customFormat="1" ht="29.25" customHeight="1">
      <c r="B60" s="40"/>
      <c r="C60" s="131" t="s">
        <v>121</v>
      </c>
      <c r="I60" s="106"/>
      <c r="J60" s="74">
        <f>J86</f>
        <v>201299.45</v>
      </c>
      <c r="K60" s="43"/>
      <c r="AU60" s="24" t="s">
        <v>122</v>
      </c>
    </row>
    <row r="61" spans="2:47" s="8" customFormat="1" ht="24.9" customHeight="1">
      <c r="B61" s="132"/>
      <c r="D61" s="133" t="s">
        <v>164</v>
      </c>
      <c r="E61" s="134"/>
      <c r="F61" s="134"/>
      <c r="G61" s="134"/>
      <c r="H61" s="134"/>
      <c r="I61" s="135"/>
      <c r="J61" s="136">
        <f>J87</f>
        <v>201299.45</v>
      </c>
      <c r="K61" s="137"/>
    </row>
    <row r="62" spans="2:47" s="9" customFormat="1" ht="20" customHeight="1">
      <c r="B62" s="138"/>
      <c r="D62" s="139" t="s">
        <v>1762</v>
      </c>
      <c r="E62" s="140"/>
      <c r="F62" s="140"/>
      <c r="G62" s="140"/>
      <c r="H62" s="140"/>
      <c r="I62" s="141"/>
      <c r="J62" s="142">
        <f>J88</f>
        <v>88582.2</v>
      </c>
      <c r="K62" s="143"/>
    </row>
    <row r="63" spans="2:47" s="9" customFormat="1" ht="20" customHeight="1">
      <c r="B63" s="138"/>
      <c r="D63" s="139" t="s">
        <v>1763</v>
      </c>
      <c r="E63" s="140"/>
      <c r="F63" s="140"/>
      <c r="G63" s="140"/>
      <c r="H63" s="140"/>
      <c r="I63" s="141"/>
      <c r="J63" s="142">
        <f>J100</f>
        <v>87214.85000000002</v>
      </c>
      <c r="K63" s="143"/>
    </row>
    <row r="64" spans="2:47" s="9" customFormat="1" ht="20" customHeight="1">
      <c r="B64" s="138"/>
      <c r="D64" s="139" t="s">
        <v>1764</v>
      </c>
      <c r="E64" s="140"/>
      <c r="F64" s="140"/>
      <c r="G64" s="140"/>
      <c r="H64" s="140"/>
      <c r="I64" s="141"/>
      <c r="J64" s="142">
        <f>J111</f>
        <v>25502.400000000001</v>
      </c>
      <c r="K64" s="143"/>
    </row>
    <row r="65" spans="2:12" s="1" customFormat="1" ht="21.75" customHeight="1">
      <c r="B65" s="40"/>
      <c r="I65" s="106"/>
      <c r="K65" s="43"/>
    </row>
    <row r="66" spans="2:12" s="1" customFormat="1" ht="6.9" customHeight="1">
      <c r="B66" s="53"/>
      <c r="C66" s="54"/>
      <c r="D66" s="54"/>
      <c r="E66" s="54"/>
      <c r="F66" s="54"/>
      <c r="G66" s="54"/>
      <c r="H66" s="54"/>
      <c r="I66" s="124"/>
      <c r="J66" s="54"/>
      <c r="K66" s="55"/>
    </row>
    <row r="70" spans="2:12" s="1" customFormat="1" ht="6.9" customHeight="1">
      <c r="B70" s="56"/>
      <c r="C70" s="57"/>
      <c r="D70" s="57"/>
      <c r="E70" s="57"/>
      <c r="F70" s="57"/>
      <c r="G70" s="57"/>
      <c r="H70" s="57"/>
      <c r="I70" s="125"/>
      <c r="J70" s="57"/>
      <c r="K70" s="57"/>
      <c r="L70" s="40"/>
    </row>
    <row r="71" spans="2:12" s="1" customFormat="1" ht="36.9" customHeight="1">
      <c r="B71" s="40"/>
      <c r="C71" s="29" t="s">
        <v>125</v>
      </c>
      <c r="I71" s="106"/>
      <c r="L71" s="40"/>
    </row>
    <row r="72" spans="2:12" s="1" customFormat="1" ht="6.9" customHeight="1">
      <c r="B72" s="40"/>
      <c r="I72" s="106"/>
      <c r="L72" s="40"/>
    </row>
    <row r="73" spans="2:12" s="1" customFormat="1" ht="14.4" customHeight="1">
      <c r="B73" s="40"/>
      <c r="C73" s="36" t="s">
        <v>18</v>
      </c>
      <c r="I73" s="106"/>
      <c r="L73" s="40"/>
    </row>
    <row r="74" spans="2:12" s="1" customFormat="1" ht="16.5" customHeight="1">
      <c r="B74" s="40"/>
      <c r="E74" s="345" t="str">
        <f>E7</f>
        <v>Rekonstrukce objektu Tyršova 423_14, Trmice_r2019</v>
      </c>
      <c r="F74" s="347"/>
      <c r="G74" s="347"/>
      <c r="H74" s="347"/>
      <c r="I74" s="106"/>
      <c r="L74" s="40"/>
    </row>
    <row r="75" spans="2:12">
      <c r="B75" s="28"/>
      <c r="C75" s="36" t="s">
        <v>113</v>
      </c>
      <c r="L75" s="28"/>
    </row>
    <row r="76" spans="2:12" s="1" customFormat="1" ht="16.5" customHeight="1">
      <c r="B76" s="40"/>
      <c r="E76" s="345" t="s">
        <v>114</v>
      </c>
      <c r="F76" s="343"/>
      <c r="G76" s="343"/>
      <c r="H76" s="343"/>
      <c r="I76" s="106"/>
      <c r="L76" s="40"/>
    </row>
    <row r="77" spans="2:12" s="1" customFormat="1" ht="14.4" customHeight="1">
      <c r="B77" s="40"/>
      <c r="C77" s="36" t="s">
        <v>115</v>
      </c>
      <c r="I77" s="106"/>
      <c r="L77" s="40"/>
    </row>
    <row r="78" spans="2:12" s="1" customFormat="1" ht="17.25" customHeight="1">
      <c r="B78" s="40"/>
      <c r="E78" s="310" t="str">
        <f>E11</f>
        <v>D.1.4.2 - Zařízení vzduchotechniky</v>
      </c>
      <c r="F78" s="343"/>
      <c r="G78" s="343"/>
      <c r="H78" s="343"/>
      <c r="I78" s="106"/>
      <c r="L78" s="40"/>
    </row>
    <row r="79" spans="2:12" s="1" customFormat="1" ht="6.9" customHeight="1">
      <c r="B79" s="40"/>
      <c r="I79" s="106"/>
      <c r="L79" s="40"/>
    </row>
    <row r="80" spans="2:12" s="1" customFormat="1" ht="18" customHeight="1">
      <c r="B80" s="40"/>
      <c r="C80" s="36" t="s">
        <v>25</v>
      </c>
      <c r="F80" s="34" t="str">
        <f>F14</f>
        <v>Trmice</v>
      </c>
      <c r="I80" s="107" t="s">
        <v>27</v>
      </c>
      <c r="J80" s="62" t="str">
        <f>IF(J14="","",J14)</f>
        <v>7. 11. 2014</v>
      </c>
      <c r="L80" s="40"/>
    </row>
    <row r="81" spans="2:65" s="1" customFormat="1" ht="6.9" customHeight="1">
      <c r="B81" s="40"/>
      <c r="I81" s="106"/>
      <c r="L81" s="40"/>
    </row>
    <row r="82" spans="2:65" s="1" customFormat="1">
      <c r="B82" s="40"/>
      <c r="C82" s="36" t="s">
        <v>31</v>
      </c>
      <c r="F82" s="34" t="str">
        <f>E17</f>
        <v>Městský úřad Trmice</v>
      </c>
      <c r="I82" s="107" t="s">
        <v>38</v>
      </c>
      <c r="J82" s="34" t="str">
        <f>E23</f>
        <v>SPECTA, s.r.o.</v>
      </c>
      <c r="L82" s="40"/>
    </row>
    <row r="83" spans="2:65" s="1" customFormat="1" ht="14.4" customHeight="1">
      <c r="B83" s="40"/>
      <c r="C83" s="36" t="s">
        <v>37</v>
      </c>
      <c r="F83" s="34" t="str">
        <f>IF(E20="","",E20)</f>
        <v>SIM stavby spol s r.o.</v>
      </c>
      <c r="I83" s="106"/>
      <c r="L83" s="40"/>
    </row>
    <row r="84" spans="2:65" s="1" customFormat="1" ht="10.4" customHeight="1">
      <c r="B84" s="40"/>
      <c r="I84" s="106"/>
      <c r="L84" s="40"/>
    </row>
    <row r="85" spans="2:65" s="10" customFormat="1" ht="29.25" customHeight="1">
      <c r="B85" s="144"/>
      <c r="C85" s="145" t="s">
        <v>126</v>
      </c>
      <c r="D85" s="146" t="s">
        <v>64</v>
      </c>
      <c r="E85" s="146" t="s">
        <v>60</v>
      </c>
      <c r="F85" s="146" t="s">
        <v>127</v>
      </c>
      <c r="G85" s="146" t="s">
        <v>128</v>
      </c>
      <c r="H85" s="146" t="s">
        <v>129</v>
      </c>
      <c r="I85" s="147" t="s">
        <v>130</v>
      </c>
      <c r="J85" s="146" t="s">
        <v>120</v>
      </c>
      <c r="K85" s="148" t="s">
        <v>131</v>
      </c>
      <c r="L85" s="144"/>
      <c r="M85" s="68" t="s">
        <v>132</v>
      </c>
      <c r="N85" s="69" t="s">
        <v>49</v>
      </c>
      <c r="O85" s="69" t="s">
        <v>133</v>
      </c>
      <c r="P85" s="69" t="s">
        <v>134</v>
      </c>
      <c r="Q85" s="69" t="s">
        <v>135</v>
      </c>
      <c r="R85" s="69" t="s">
        <v>136</v>
      </c>
      <c r="S85" s="69" t="s">
        <v>137</v>
      </c>
      <c r="T85" s="70" t="s">
        <v>138</v>
      </c>
    </row>
    <row r="86" spans="2:65" s="1" customFormat="1" ht="29.25" customHeight="1">
      <c r="B86" s="40"/>
      <c r="C86" s="72" t="s">
        <v>121</v>
      </c>
      <c r="I86" s="106"/>
      <c r="J86" s="149">
        <f>BK86</f>
        <v>201299.45</v>
      </c>
      <c r="L86" s="40"/>
      <c r="M86" s="71"/>
      <c r="N86" s="63"/>
      <c r="O86" s="63"/>
      <c r="P86" s="150">
        <f>P87</f>
        <v>0</v>
      </c>
      <c r="Q86" s="63"/>
      <c r="R86" s="150">
        <f>R87</f>
        <v>0</v>
      </c>
      <c r="S86" s="63"/>
      <c r="T86" s="151">
        <f>T87</f>
        <v>0</v>
      </c>
      <c r="AT86" s="24" t="s">
        <v>78</v>
      </c>
      <c r="AU86" s="24" t="s">
        <v>122</v>
      </c>
      <c r="BK86" s="152">
        <f>BK87</f>
        <v>201299.45</v>
      </c>
    </row>
    <row r="87" spans="2:65" s="11" customFormat="1" ht="37.4" customHeight="1">
      <c r="B87" s="153"/>
      <c r="D87" s="154" t="s">
        <v>78</v>
      </c>
      <c r="E87" s="155" t="s">
        <v>863</v>
      </c>
      <c r="F87" s="155" t="s">
        <v>864</v>
      </c>
      <c r="I87" s="156"/>
      <c r="J87" s="157">
        <f>BK87</f>
        <v>201299.45</v>
      </c>
      <c r="L87" s="153"/>
      <c r="M87" s="158"/>
      <c r="P87" s="159">
        <f>P88+P100+P111</f>
        <v>0</v>
      </c>
      <c r="R87" s="159">
        <f>R88+R100+R111</f>
        <v>0</v>
      </c>
      <c r="T87" s="160">
        <f>T88+T100+T111</f>
        <v>0</v>
      </c>
      <c r="AR87" s="154" t="s">
        <v>90</v>
      </c>
      <c r="AT87" s="161" t="s">
        <v>78</v>
      </c>
      <c r="AU87" s="161" t="s">
        <v>79</v>
      </c>
      <c r="AY87" s="154" t="s">
        <v>142</v>
      </c>
      <c r="BK87" s="162">
        <f>BK88+BK100+BK111</f>
        <v>201299.45</v>
      </c>
    </row>
    <row r="88" spans="2:65" s="11" customFormat="1" ht="20" customHeight="1">
      <c r="B88" s="153"/>
      <c r="D88" s="154" t="s">
        <v>78</v>
      </c>
      <c r="E88" s="163" t="s">
        <v>1765</v>
      </c>
      <c r="F88" s="163" t="s">
        <v>1766</v>
      </c>
      <c r="I88" s="156"/>
      <c r="J88" s="164">
        <f>BK88</f>
        <v>88582.2</v>
      </c>
      <c r="L88" s="153"/>
      <c r="M88" s="158"/>
      <c r="P88" s="159">
        <f>SUM(P89:P99)</f>
        <v>0</v>
      </c>
      <c r="R88" s="159">
        <f>SUM(R89:R99)</f>
        <v>0</v>
      </c>
      <c r="T88" s="160">
        <f>SUM(T89:T99)</f>
        <v>0</v>
      </c>
      <c r="AR88" s="154" t="s">
        <v>90</v>
      </c>
      <c r="AT88" s="161" t="s">
        <v>78</v>
      </c>
      <c r="AU88" s="161" t="s">
        <v>24</v>
      </c>
      <c r="AY88" s="154" t="s">
        <v>142</v>
      </c>
      <c r="BK88" s="162">
        <f>SUM(BK89:BK99)</f>
        <v>88582.2</v>
      </c>
    </row>
    <row r="89" spans="2:65" s="1" customFormat="1" ht="25.5" customHeight="1">
      <c r="B89" s="40"/>
      <c r="C89" s="210" t="s">
        <v>24</v>
      </c>
      <c r="D89" s="210" t="s">
        <v>323</v>
      </c>
      <c r="E89" s="211" t="s">
        <v>1767</v>
      </c>
      <c r="F89" s="212" t="s">
        <v>1768</v>
      </c>
      <c r="G89" s="213" t="s">
        <v>187</v>
      </c>
      <c r="H89" s="214">
        <v>6</v>
      </c>
      <c r="I89" s="215">
        <v>7679.7</v>
      </c>
      <c r="J89" s="216">
        <f t="shared" ref="J89:J99" si="0">ROUND(I89*H89,2)</f>
        <v>46078.2</v>
      </c>
      <c r="K89" s="212" t="s">
        <v>22</v>
      </c>
      <c r="L89" s="217"/>
      <c r="M89" s="218" t="s">
        <v>22</v>
      </c>
      <c r="N89" s="219" t="s">
        <v>51</v>
      </c>
      <c r="P89" s="174">
        <f t="shared" ref="P89:P99" si="1">O89*H89</f>
        <v>0</v>
      </c>
      <c r="Q89" s="174">
        <v>0</v>
      </c>
      <c r="R89" s="174">
        <f t="shared" ref="R89:R99" si="2">Q89*H89</f>
        <v>0</v>
      </c>
      <c r="S89" s="174">
        <v>0</v>
      </c>
      <c r="T89" s="175">
        <f t="shared" ref="T89:T99" si="3">S89*H89</f>
        <v>0</v>
      </c>
      <c r="AR89" s="24" t="s">
        <v>561</v>
      </c>
      <c r="AT89" s="24" t="s">
        <v>323</v>
      </c>
      <c r="AU89" s="24" t="s">
        <v>90</v>
      </c>
      <c r="AY89" s="24" t="s">
        <v>142</v>
      </c>
      <c r="BE89" s="176">
        <f t="shared" ref="BE89:BE99" si="4">IF(N89="základní",J89,0)</f>
        <v>0</v>
      </c>
      <c r="BF89" s="176">
        <f t="shared" ref="BF89:BF99" si="5">IF(N89="snížená",J89,0)</f>
        <v>46078.2</v>
      </c>
      <c r="BG89" s="176">
        <f t="shared" ref="BG89:BG99" si="6">IF(N89="zákl. přenesená",J89,0)</f>
        <v>0</v>
      </c>
      <c r="BH89" s="176">
        <f t="shared" ref="BH89:BH99" si="7">IF(N89="sníž. přenesená",J89,0)</f>
        <v>0</v>
      </c>
      <c r="BI89" s="176">
        <f t="shared" ref="BI89:BI99" si="8">IF(N89="nulová",J89,0)</f>
        <v>0</v>
      </c>
      <c r="BJ89" s="24" t="s">
        <v>90</v>
      </c>
      <c r="BK89" s="176">
        <f t="shared" ref="BK89:BK99" si="9">ROUND(I89*H89,2)</f>
        <v>46078.2</v>
      </c>
      <c r="BL89" s="24" t="s">
        <v>333</v>
      </c>
      <c r="BM89" s="24" t="s">
        <v>1769</v>
      </c>
    </row>
    <row r="90" spans="2:65" s="1" customFormat="1" ht="25.5" customHeight="1">
      <c r="B90" s="40"/>
      <c r="C90" s="210" t="s">
        <v>90</v>
      </c>
      <c r="D90" s="210" t="s">
        <v>323</v>
      </c>
      <c r="E90" s="211" t="s">
        <v>1770</v>
      </c>
      <c r="F90" s="212" t="s">
        <v>1771</v>
      </c>
      <c r="G90" s="213" t="s">
        <v>187</v>
      </c>
      <c r="H90" s="214">
        <v>1</v>
      </c>
      <c r="I90" s="215">
        <v>8567.5</v>
      </c>
      <c r="J90" s="216">
        <f t="shared" si="0"/>
        <v>8567.5</v>
      </c>
      <c r="K90" s="212" t="s">
        <v>22</v>
      </c>
      <c r="L90" s="217"/>
      <c r="M90" s="218" t="s">
        <v>22</v>
      </c>
      <c r="N90" s="219" t="s">
        <v>51</v>
      </c>
      <c r="P90" s="174">
        <f t="shared" si="1"/>
        <v>0</v>
      </c>
      <c r="Q90" s="174">
        <v>0</v>
      </c>
      <c r="R90" s="174">
        <f t="shared" si="2"/>
        <v>0</v>
      </c>
      <c r="S90" s="174">
        <v>0</v>
      </c>
      <c r="T90" s="175">
        <f t="shared" si="3"/>
        <v>0</v>
      </c>
      <c r="AR90" s="24" t="s">
        <v>561</v>
      </c>
      <c r="AT90" s="24" t="s">
        <v>323</v>
      </c>
      <c r="AU90" s="24" t="s">
        <v>90</v>
      </c>
      <c r="AY90" s="24" t="s">
        <v>142</v>
      </c>
      <c r="BE90" s="176">
        <f t="shared" si="4"/>
        <v>0</v>
      </c>
      <c r="BF90" s="176">
        <f t="shared" si="5"/>
        <v>8567.5</v>
      </c>
      <c r="BG90" s="176">
        <f t="shared" si="6"/>
        <v>0</v>
      </c>
      <c r="BH90" s="176">
        <f t="shared" si="7"/>
        <v>0</v>
      </c>
      <c r="BI90" s="176">
        <f t="shared" si="8"/>
        <v>0</v>
      </c>
      <c r="BJ90" s="24" t="s">
        <v>90</v>
      </c>
      <c r="BK90" s="176">
        <f t="shared" si="9"/>
        <v>8567.5</v>
      </c>
      <c r="BL90" s="24" t="s">
        <v>333</v>
      </c>
      <c r="BM90" s="24" t="s">
        <v>1772</v>
      </c>
    </row>
    <row r="91" spans="2:65" s="1" customFormat="1" ht="16.5" customHeight="1">
      <c r="B91" s="40"/>
      <c r="C91" s="210" t="s">
        <v>104</v>
      </c>
      <c r="D91" s="210" t="s">
        <v>323</v>
      </c>
      <c r="E91" s="211" t="s">
        <v>1773</v>
      </c>
      <c r="F91" s="212" t="s">
        <v>1774</v>
      </c>
      <c r="G91" s="213" t="s">
        <v>187</v>
      </c>
      <c r="H91" s="214">
        <v>3</v>
      </c>
      <c r="I91" s="215">
        <v>299</v>
      </c>
      <c r="J91" s="216">
        <f t="shared" si="0"/>
        <v>897</v>
      </c>
      <c r="K91" s="212" t="s">
        <v>22</v>
      </c>
      <c r="L91" s="217"/>
      <c r="M91" s="218" t="s">
        <v>22</v>
      </c>
      <c r="N91" s="219" t="s">
        <v>51</v>
      </c>
      <c r="P91" s="174">
        <f t="shared" si="1"/>
        <v>0</v>
      </c>
      <c r="Q91" s="174">
        <v>0</v>
      </c>
      <c r="R91" s="174">
        <f t="shared" si="2"/>
        <v>0</v>
      </c>
      <c r="S91" s="174">
        <v>0</v>
      </c>
      <c r="T91" s="175">
        <f t="shared" si="3"/>
        <v>0</v>
      </c>
      <c r="AR91" s="24" t="s">
        <v>561</v>
      </c>
      <c r="AT91" s="24" t="s">
        <v>323</v>
      </c>
      <c r="AU91" s="24" t="s">
        <v>90</v>
      </c>
      <c r="AY91" s="24" t="s">
        <v>142</v>
      </c>
      <c r="BE91" s="176">
        <f t="shared" si="4"/>
        <v>0</v>
      </c>
      <c r="BF91" s="176">
        <f t="shared" si="5"/>
        <v>897</v>
      </c>
      <c r="BG91" s="176">
        <f t="shared" si="6"/>
        <v>0</v>
      </c>
      <c r="BH91" s="176">
        <f t="shared" si="7"/>
        <v>0</v>
      </c>
      <c r="BI91" s="176">
        <f t="shared" si="8"/>
        <v>0</v>
      </c>
      <c r="BJ91" s="24" t="s">
        <v>90</v>
      </c>
      <c r="BK91" s="176">
        <f t="shared" si="9"/>
        <v>897</v>
      </c>
      <c r="BL91" s="24" t="s">
        <v>333</v>
      </c>
      <c r="BM91" s="24" t="s">
        <v>1775</v>
      </c>
    </row>
    <row r="92" spans="2:65" s="1" customFormat="1" ht="16.5" customHeight="1">
      <c r="B92" s="40"/>
      <c r="C92" s="210" t="s">
        <v>188</v>
      </c>
      <c r="D92" s="210" t="s">
        <v>323</v>
      </c>
      <c r="E92" s="211" t="s">
        <v>1776</v>
      </c>
      <c r="F92" s="212" t="s">
        <v>1777</v>
      </c>
      <c r="G92" s="213" t="s">
        <v>187</v>
      </c>
      <c r="H92" s="214">
        <v>3</v>
      </c>
      <c r="I92" s="215">
        <v>2191.8999999999996</v>
      </c>
      <c r="J92" s="216">
        <f t="shared" si="0"/>
        <v>6575.7</v>
      </c>
      <c r="K92" s="212" t="s">
        <v>22</v>
      </c>
      <c r="L92" s="217"/>
      <c r="M92" s="218" t="s">
        <v>22</v>
      </c>
      <c r="N92" s="219" t="s">
        <v>51</v>
      </c>
      <c r="P92" s="174">
        <f t="shared" si="1"/>
        <v>0</v>
      </c>
      <c r="Q92" s="174">
        <v>0</v>
      </c>
      <c r="R92" s="174">
        <f t="shared" si="2"/>
        <v>0</v>
      </c>
      <c r="S92" s="174">
        <v>0</v>
      </c>
      <c r="T92" s="175">
        <f t="shared" si="3"/>
        <v>0</v>
      </c>
      <c r="AR92" s="24" t="s">
        <v>561</v>
      </c>
      <c r="AT92" s="24" t="s">
        <v>323</v>
      </c>
      <c r="AU92" s="24" t="s">
        <v>90</v>
      </c>
      <c r="AY92" s="24" t="s">
        <v>142</v>
      </c>
      <c r="BE92" s="176">
        <f t="shared" si="4"/>
        <v>0</v>
      </c>
      <c r="BF92" s="176">
        <f t="shared" si="5"/>
        <v>6575.7</v>
      </c>
      <c r="BG92" s="176">
        <f t="shared" si="6"/>
        <v>0</v>
      </c>
      <c r="BH92" s="176">
        <f t="shared" si="7"/>
        <v>0</v>
      </c>
      <c r="BI92" s="176">
        <f t="shared" si="8"/>
        <v>0</v>
      </c>
      <c r="BJ92" s="24" t="s">
        <v>90</v>
      </c>
      <c r="BK92" s="176">
        <f t="shared" si="9"/>
        <v>6575.7</v>
      </c>
      <c r="BL92" s="24" t="s">
        <v>333</v>
      </c>
      <c r="BM92" s="24" t="s">
        <v>1778</v>
      </c>
    </row>
    <row r="93" spans="2:65" s="1" customFormat="1" ht="16.5" customHeight="1">
      <c r="B93" s="40"/>
      <c r="C93" s="210" t="s">
        <v>141</v>
      </c>
      <c r="D93" s="210" t="s">
        <v>323</v>
      </c>
      <c r="E93" s="211" t="s">
        <v>1779</v>
      </c>
      <c r="F93" s="212" t="s">
        <v>1780</v>
      </c>
      <c r="G93" s="213" t="s">
        <v>187</v>
      </c>
      <c r="H93" s="214">
        <v>7</v>
      </c>
      <c r="I93" s="215">
        <v>573.84999999999991</v>
      </c>
      <c r="J93" s="216">
        <f t="shared" si="0"/>
        <v>4016.95</v>
      </c>
      <c r="K93" s="212" t="s">
        <v>22</v>
      </c>
      <c r="L93" s="217"/>
      <c r="M93" s="218" t="s">
        <v>22</v>
      </c>
      <c r="N93" s="219" t="s">
        <v>51</v>
      </c>
      <c r="P93" s="174">
        <f t="shared" si="1"/>
        <v>0</v>
      </c>
      <c r="Q93" s="174">
        <v>0</v>
      </c>
      <c r="R93" s="174">
        <f t="shared" si="2"/>
        <v>0</v>
      </c>
      <c r="S93" s="174">
        <v>0</v>
      </c>
      <c r="T93" s="175">
        <f t="shared" si="3"/>
        <v>0</v>
      </c>
      <c r="AR93" s="24" t="s">
        <v>561</v>
      </c>
      <c r="AT93" s="24" t="s">
        <v>323</v>
      </c>
      <c r="AU93" s="24" t="s">
        <v>90</v>
      </c>
      <c r="AY93" s="24" t="s">
        <v>142</v>
      </c>
      <c r="BE93" s="176">
        <f t="shared" si="4"/>
        <v>0</v>
      </c>
      <c r="BF93" s="176">
        <f t="shared" si="5"/>
        <v>4016.95</v>
      </c>
      <c r="BG93" s="176">
        <f t="shared" si="6"/>
        <v>0</v>
      </c>
      <c r="BH93" s="176">
        <f t="shared" si="7"/>
        <v>0</v>
      </c>
      <c r="BI93" s="176">
        <f t="shared" si="8"/>
        <v>0</v>
      </c>
      <c r="BJ93" s="24" t="s">
        <v>90</v>
      </c>
      <c r="BK93" s="176">
        <f t="shared" si="9"/>
        <v>4016.95</v>
      </c>
      <c r="BL93" s="24" t="s">
        <v>333</v>
      </c>
      <c r="BM93" s="24" t="s">
        <v>1781</v>
      </c>
    </row>
    <row r="94" spans="2:65" s="1" customFormat="1" ht="25.5" customHeight="1">
      <c r="B94" s="40"/>
      <c r="C94" s="210" t="s">
        <v>237</v>
      </c>
      <c r="D94" s="210" t="s">
        <v>323</v>
      </c>
      <c r="E94" s="211" t="s">
        <v>1782</v>
      </c>
      <c r="F94" s="212" t="s">
        <v>1783</v>
      </c>
      <c r="G94" s="213" t="s">
        <v>478</v>
      </c>
      <c r="H94" s="214">
        <v>13</v>
      </c>
      <c r="I94" s="215">
        <v>342.7</v>
      </c>
      <c r="J94" s="216">
        <f t="shared" si="0"/>
        <v>4455.1000000000004</v>
      </c>
      <c r="K94" s="212" t="s">
        <v>22</v>
      </c>
      <c r="L94" s="217"/>
      <c r="M94" s="218" t="s">
        <v>22</v>
      </c>
      <c r="N94" s="219" t="s">
        <v>51</v>
      </c>
      <c r="P94" s="174">
        <f t="shared" si="1"/>
        <v>0</v>
      </c>
      <c r="Q94" s="174">
        <v>0</v>
      </c>
      <c r="R94" s="174">
        <f t="shared" si="2"/>
        <v>0</v>
      </c>
      <c r="S94" s="174">
        <v>0</v>
      </c>
      <c r="T94" s="175">
        <f t="shared" si="3"/>
        <v>0</v>
      </c>
      <c r="AR94" s="24" t="s">
        <v>561</v>
      </c>
      <c r="AT94" s="24" t="s">
        <v>323</v>
      </c>
      <c r="AU94" s="24" t="s">
        <v>90</v>
      </c>
      <c r="AY94" s="24" t="s">
        <v>142</v>
      </c>
      <c r="BE94" s="176">
        <f t="shared" si="4"/>
        <v>0</v>
      </c>
      <c r="BF94" s="176">
        <f t="shared" si="5"/>
        <v>4455.1000000000004</v>
      </c>
      <c r="BG94" s="176">
        <f t="shared" si="6"/>
        <v>0</v>
      </c>
      <c r="BH94" s="176">
        <f t="shared" si="7"/>
        <v>0</v>
      </c>
      <c r="BI94" s="176">
        <f t="shared" si="8"/>
        <v>0</v>
      </c>
      <c r="BJ94" s="24" t="s">
        <v>90</v>
      </c>
      <c r="BK94" s="176">
        <f t="shared" si="9"/>
        <v>4455.1000000000004</v>
      </c>
      <c r="BL94" s="24" t="s">
        <v>333</v>
      </c>
      <c r="BM94" s="24" t="s">
        <v>1784</v>
      </c>
    </row>
    <row r="95" spans="2:65" s="1" customFormat="1" ht="25.5" customHeight="1">
      <c r="B95" s="40"/>
      <c r="C95" s="210" t="s">
        <v>246</v>
      </c>
      <c r="D95" s="210" t="s">
        <v>323</v>
      </c>
      <c r="E95" s="211" t="s">
        <v>1785</v>
      </c>
      <c r="F95" s="212" t="s">
        <v>1786</v>
      </c>
      <c r="G95" s="213" t="s">
        <v>478</v>
      </c>
      <c r="H95" s="214">
        <v>17</v>
      </c>
      <c r="I95" s="215">
        <v>301.29999999999995</v>
      </c>
      <c r="J95" s="216">
        <f t="shared" si="0"/>
        <v>5122.1000000000004</v>
      </c>
      <c r="K95" s="212" t="s">
        <v>22</v>
      </c>
      <c r="L95" s="217"/>
      <c r="M95" s="218" t="s">
        <v>22</v>
      </c>
      <c r="N95" s="219" t="s">
        <v>51</v>
      </c>
      <c r="P95" s="174">
        <f t="shared" si="1"/>
        <v>0</v>
      </c>
      <c r="Q95" s="174">
        <v>0</v>
      </c>
      <c r="R95" s="174">
        <f t="shared" si="2"/>
        <v>0</v>
      </c>
      <c r="S95" s="174">
        <v>0</v>
      </c>
      <c r="T95" s="175">
        <f t="shared" si="3"/>
        <v>0</v>
      </c>
      <c r="AR95" s="24" t="s">
        <v>561</v>
      </c>
      <c r="AT95" s="24" t="s">
        <v>323</v>
      </c>
      <c r="AU95" s="24" t="s">
        <v>90</v>
      </c>
      <c r="AY95" s="24" t="s">
        <v>142</v>
      </c>
      <c r="BE95" s="176">
        <f t="shared" si="4"/>
        <v>0</v>
      </c>
      <c r="BF95" s="176">
        <f t="shared" si="5"/>
        <v>5122.1000000000004</v>
      </c>
      <c r="BG95" s="176">
        <f t="shared" si="6"/>
        <v>0</v>
      </c>
      <c r="BH95" s="176">
        <f t="shared" si="7"/>
        <v>0</v>
      </c>
      <c r="BI95" s="176">
        <f t="shared" si="8"/>
        <v>0</v>
      </c>
      <c r="BJ95" s="24" t="s">
        <v>90</v>
      </c>
      <c r="BK95" s="176">
        <f t="shared" si="9"/>
        <v>5122.1000000000004</v>
      </c>
      <c r="BL95" s="24" t="s">
        <v>333</v>
      </c>
      <c r="BM95" s="24" t="s">
        <v>1787</v>
      </c>
    </row>
    <row r="96" spans="2:65" s="1" customFormat="1" ht="25.5" customHeight="1">
      <c r="B96" s="40"/>
      <c r="C96" s="210" t="s">
        <v>251</v>
      </c>
      <c r="D96" s="210" t="s">
        <v>323</v>
      </c>
      <c r="E96" s="211" t="s">
        <v>1788</v>
      </c>
      <c r="F96" s="212" t="s">
        <v>1789</v>
      </c>
      <c r="G96" s="213" t="s">
        <v>478</v>
      </c>
      <c r="H96" s="214">
        <v>4</v>
      </c>
      <c r="I96" s="215">
        <v>272.54999999999995</v>
      </c>
      <c r="J96" s="216">
        <f t="shared" si="0"/>
        <v>1090.2</v>
      </c>
      <c r="K96" s="212" t="s">
        <v>22</v>
      </c>
      <c r="L96" s="217"/>
      <c r="M96" s="218" t="s">
        <v>22</v>
      </c>
      <c r="N96" s="219" t="s">
        <v>51</v>
      </c>
      <c r="P96" s="174">
        <f t="shared" si="1"/>
        <v>0</v>
      </c>
      <c r="Q96" s="174">
        <v>0</v>
      </c>
      <c r="R96" s="174">
        <f t="shared" si="2"/>
        <v>0</v>
      </c>
      <c r="S96" s="174">
        <v>0</v>
      </c>
      <c r="T96" s="175">
        <f t="shared" si="3"/>
        <v>0</v>
      </c>
      <c r="AR96" s="24" t="s">
        <v>561</v>
      </c>
      <c r="AT96" s="24" t="s">
        <v>323</v>
      </c>
      <c r="AU96" s="24" t="s">
        <v>90</v>
      </c>
      <c r="AY96" s="24" t="s">
        <v>142</v>
      </c>
      <c r="BE96" s="176">
        <f t="shared" si="4"/>
        <v>0</v>
      </c>
      <c r="BF96" s="176">
        <f t="shared" si="5"/>
        <v>1090.2</v>
      </c>
      <c r="BG96" s="176">
        <f t="shared" si="6"/>
        <v>0</v>
      </c>
      <c r="BH96" s="176">
        <f t="shared" si="7"/>
        <v>0</v>
      </c>
      <c r="BI96" s="176">
        <f t="shared" si="8"/>
        <v>0</v>
      </c>
      <c r="BJ96" s="24" t="s">
        <v>90</v>
      </c>
      <c r="BK96" s="176">
        <f t="shared" si="9"/>
        <v>1090.2</v>
      </c>
      <c r="BL96" s="24" t="s">
        <v>333</v>
      </c>
      <c r="BM96" s="24" t="s">
        <v>1790</v>
      </c>
    </row>
    <row r="97" spans="2:65" s="1" customFormat="1" ht="16.5" customHeight="1">
      <c r="B97" s="40"/>
      <c r="C97" s="210" t="s">
        <v>278</v>
      </c>
      <c r="D97" s="210" t="s">
        <v>323</v>
      </c>
      <c r="E97" s="211" t="s">
        <v>1791</v>
      </c>
      <c r="F97" s="212" t="s">
        <v>1792</v>
      </c>
      <c r="G97" s="213" t="s">
        <v>927</v>
      </c>
      <c r="H97" s="214">
        <v>5</v>
      </c>
      <c r="I97" s="215">
        <v>98.899999999999991</v>
      </c>
      <c r="J97" s="216">
        <f t="shared" si="0"/>
        <v>494.5</v>
      </c>
      <c r="K97" s="212" t="s">
        <v>22</v>
      </c>
      <c r="L97" s="217"/>
      <c r="M97" s="218" t="s">
        <v>22</v>
      </c>
      <c r="N97" s="219" t="s">
        <v>51</v>
      </c>
      <c r="P97" s="174">
        <f t="shared" si="1"/>
        <v>0</v>
      </c>
      <c r="Q97" s="174">
        <v>0</v>
      </c>
      <c r="R97" s="174">
        <f t="shared" si="2"/>
        <v>0</v>
      </c>
      <c r="S97" s="174">
        <v>0</v>
      </c>
      <c r="T97" s="175">
        <f t="shared" si="3"/>
        <v>0</v>
      </c>
      <c r="AR97" s="24" t="s">
        <v>561</v>
      </c>
      <c r="AT97" s="24" t="s">
        <v>323</v>
      </c>
      <c r="AU97" s="24" t="s">
        <v>90</v>
      </c>
      <c r="AY97" s="24" t="s">
        <v>142</v>
      </c>
      <c r="BE97" s="176">
        <f t="shared" si="4"/>
        <v>0</v>
      </c>
      <c r="BF97" s="176">
        <f t="shared" si="5"/>
        <v>494.5</v>
      </c>
      <c r="BG97" s="176">
        <f t="shared" si="6"/>
        <v>0</v>
      </c>
      <c r="BH97" s="176">
        <f t="shared" si="7"/>
        <v>0</v>
      </c>
      <c r="BI97" s="176">
        <f t="shared" si="8"/>
        <v>0</v>
      </c>
      <c r="BJ97" s="24" t="s">
        <v>90</v>
      </c>
      <c r="BK97" s="176">
        <f t="shared" si="9"/>
        <v>494.5</v>
      </c>
      <c r="BL97" s="24" t="s">
        <v>333</v>
      </c>
      <c r="BM97" s="24" t="s">
        <v>1793</v>
      </c>
    </row>
    <row r="98" spans="2:65" s="1" customFormat="1" ht="16.5" customHeight="1">
      <c r="B98" s="40"/>
      <c r="C98" s="210" t="s">
        <v>29</v>
      </c>
      <c r="D98" s="210" t="s">
        <v>323</v>
      </c>
      <c r="E98" s="211" t="s">
        <v>1794</v>
      </c>
      <c r="F98" s="212" t="s">
        <v>1795</v>
      </c>
      <c r="G98" s="213" t="s">
        <v>927</v>
      </c>
      <c r="H98" s="214">
        <v>0.3</v>
      </c>
      <c r="I98" s="215">
        <v>241.49999999999997</v>
      </c>
      <c r="J98" s="216">
        <f t="shared" si="0"/>
        <v>72.45</v>
      </c>
      <c r="K98" s="212" t="s">
        <v>22</v>
      </c>
      <c r="L98" s="217"/>
      <c r="M98" s="218" t="s">
        <v>22</v>
      </c>
      <c r="N98" s="219" t="s">
        <v>51</v>
      </c>
      <c r="P98" s="174">
        <f t="shared" si="1"/>
        <v>0</v>
      </c>
      <c r="Q98" s="174">
        <v>0</v>
      </c>
      <c r="R98" s="174">
        <f t="shared" si="2"/>
        <v>0</v>
      </c>
      <c r="S98" s="174">
        <v>0</v>
      </c>
      <c r="T98" s="175">
        <f t="shared" si="3"/>
        <v>0</v>
      </c>
      <c r="AR98" s="24" t="s">
        <v>561</v>
      </c>
      <c r="AT98" s="24" t="s">
        <v>323</v>
      </c>
      <c r="AU98" s="24" t="s">
        <v>90</v>
      </c>
      <c r="AY98" s="24" t="s">
        <v>142</v>
      </c>
      <c r="BE98" s="176">
        <f t="shared" si="4"/>
        <v>0</v>
      </c>
      <c r="BF98" s="176">
        <f t="shared" si="5"/>
        <v>72.45</v>
      </c>
      <c r="BG98" s="176">
        <f t="shared" si="6"/>
        <v>0</v>
      </c>
      <c r="BH98" s="176">
        <f t="shared" si="7"/>
        <v>0</v>
      </c>
      <c r="BI98" s="176">
        <f t="shared" si="8"/>
        <v>0</v>
      </c>
      <c r="BJ98" s="24" t="s">
        <v>90</v>
      </c>
      <c r="BK98" s="176">
        <f t="shared" si="9"/>
        <v>72.45</v>
      </c>
      <c r="BL98" s="24" t="s">
        <v>333</v>
      </c>
      <c r="BM98" s="24" t="s">
        <v>1796</v>
      </c>
    </row>
    <row r="99" spans="2:65" s="1" customFormat="1" ht="16.5" customHeight="1">
      <c r="B99" s="40"/>
      <c r="C99" s="165" t="s">
        <v>292</v>
      </c>
      <c r="D99" s="165" t="s">
        <v>145</v>
      </c>
      <c r="E99" s="166" t="s">
        <v>1797</v>
      </c>
      <c r="F99" s="167" t="s">
        <v>1798</v>
      </c>
      <c r="G99" s="168" t="s">
        <v>22</v>
      </c>
      <c r="H99" s="169">
        <v>1</v>
      </c>
      <c r="I99" s="170">
        <v>11212.5</v>
      </c>
      <c r="J99" s="171">
        <f t="shared" si="0"/>
        <v>11212.5</v>
      </c>
      <c r="K99" s="167" t="s">
        <v>22</v>
      </c>
      <c r="L99" s="40"/>
      <c r="M99" s="172" t="s">
        <v>22</v>
      </c>
      <c r="N99" s="173" t="s">
        <v>51</v>
      </c>
      <c r="P99" s="174">
        <f t="shared" si="1"/>
        <v>0</v>
      </c>
      <c r="Q99" s="174">
        <v>0</v>
      </c>
      <c r="R99" s="174">
        <f t="shared" si="2"/>
        <v>0</v>
      </c>
      <c r="S99" s="174">
        <v>0</v>
      </c>
      <c r="T99" s="175">
        <f t="shared" si="3"/>
        <v>0</v>
      </c>
      <c r="AR99" s="24" t="s">
        <v>333</v>
      </c>
      <c r="AT99" s="24" t="s">
        <v>145</v>
      </c>
      <c r="AU99" s="24" t="s">
        <v>90</v>
      </c>
      <c r="AY99" s="24" t="s">
        <v>142</v>
      </c>
      <c r="BE99" s="176">
        <f t="shared" si="4"/>
        <v>0</v>
      </c>
      <c r="BF99" s="176">
        <f t="shared" si="5"/>
        <v>11212.5</v>
      </c>
      <c r="BG99" s="176">
        <f t="shared" si="6"/>
        <v>0</v>
      </c>
      <c r="BH99" s="176">
        <f t="shared" si="7"/>
        <v>0</v>
      </c>
      <c r="BI99" s="176">
        <f t="shared" si="8"/>
        <v>0</v>
      </c>
      <c r="BJ99" s="24" t="s">
        <v>90</v>
      </c>
      <c r="BK99" s="176">
        <f t="shared" si="9"/>
        <v>11212.5</v>
      </c>
      <c r="BL99" s="24" t="s">
        <v>333</v>
      </c>
      <c r="BM99" s="24" t="s">
        <v>1799</v>
      </c>
    </row>
    <row r="100" spans="2:65" s="11" customFormat="1" ht="29.9" customHeight="1">
      <c r="B100" s="153"/>
      <c r="D100" s="154" t="s">
        <v>78</v>
      </c>
      <c r="E100" s="163" t="s">
        <v>1800</v>
      </c>
      <c r="F100" s="163" t="s">
        <v>1801</v>
      </c>
      <c r="I100" s="156"/>
      <c r="J100" s="164">
        <f>BK100</f>
        <v>87214.85000000002</v>
      </c>
      <c r="L100" s="153"/>
      <c r="M100" s="158"/>
      <c r="P100" s="159">
        <f>SUM(P101:P110)</f>
        <v>0</v>
      </c>
      <c r="R100" s="159">
        <f>SUM(R101:R110)</f>
        <v>0</v>
      </c>
      <c r="T100" s="160">
        <f>SUM(T101:T110)</f>
        <v>0</v>
      </c>
      <c r="AR100" s="154" t="s">
        <v>90</v>
      </c>
      <c r="AT100" s="161" t="s">
        <v>78</v>
      </c>
      <c r="AU100" s="161" t="s">
        <v>24</v>
      </c>
      <c r="AY100" s="154" t="s">
        <v>142</v>
      </c>
      <c r="BK100" s="162">
        <f>SUM(BK101:BK110)</f>
        <v>87214.85000000002</v>
      </c>
    </row>
    <row r="101" spans="2:65" s="1" customFormat="1" ht="38.25" customHeight="1">
      <c r="B101" s="40"/>
      <c r="C101" s="210" t="s">
        <v>299</v>
      </c>
      <c r="D101" s="210" t="s">
        <v>323</v>
      </c>
      <c r="E101" s="211" t="s">
        <v>1802</v>
      </c>
      <c r="F101" s="212" t="s">
        <v>1803</v>
      </c>
      <c r="G101" s="213" t="s">
        <v>187</v>
      </c>
      <c r="H101" s="214">
        <v>7</v>
      </c>
      <c r="I101" s="215">
        <v>8567.5</v>
      </c>
      <c r="J101" s="216">
        <f t="shared" ref="J101:J110" si="10">ROUND(I101*H101,2)</f>
        <v>59972.5</v>
      </c>
      <c r="K101" s="212" t="s">
        <v>22</v>
      </c>
      <c r="L101" s="217"/>
      <c r="M101" s="218" t="s">
        <v>22</v>
      </c>
      <c r="N101" s="219" t="s">
        <v>51</v>
      </c>
      <c r="P101" s="174">
        <f t="shared" ref="P101:P110" si="11">O101*H101</f>
        <v>0</v>
      </c>
      <c r="Q101" s="174">
        <v>0</v>
      </c>
      <c r="R101" s="174">
        <f t="shared" ref="R101:R110" si="12">Q101*H101</f>
        <v>0</v>
      </c>
      <c r="S101" s="174">
        <v>0</v>
      </c>
      <c r="T101" s="175">
        <f t="shared" ref="T101:T110" si="13">S101*H101</f>
        <v>0</v>
      </c>
      <c r="AR101" s="24" t="s">
        <v>561</v>
      </c>
      <c r="AT101" s="24" t="s">
        <v>323</v>
      </c>
      <c r="AU101" s="24" t="s">
        <v>90</v>
      </c>
      <c r="AY101" s="24" t="s">
        <v>142</v>
      </c>
      <c r="BE101" s="176">
        <f t="shared" ref="BE101:BE110" si="14">IF(N101="základní",J101,0)</f>
        <v>0</v>
      </c>
      <c r="BF101" s="176">
        <f t="shared" ref="BF101:BF110" si="15">IF(N101="snížená",J101,0)</f>
        <v>59972.5</v>
      </c>
      <c r="BG101" s="176">
        <f t="shared" ref="BG101:BG110" si="16">IF(N101="zákl. přenesená",J101,0)</f>
        <v>0</v>
      </c>
      <c r="BH101" s="176">
        <f t="shared" ref="BH101:BH110" si="17">IF(N101="sníž. přenesená",J101,0)</f>
        <v>0</v>
      </c>
      <c r="BI101" s="176">
        <f t="shared" ref="BI101:BI110" si="18">IF(N101="nulová",J101,0)</f>
        <v>0</v>
      </c>
      <c r="BJ101" s="24" t="s">
        <v>90</v>
      </c>
      <c r="BK101" s="176">
        <f t="shared" ref="BK101:BK110" si="19">ROUND(I101*H101,2)</f>
        <v>59972.5</v>
      </c>
      <c r="BL101" s="24" t="s">
        <v>333</v>
      </c>
      <c r="BM101" s="24" t="s">
        <v>1804</v>
      </c>
    </row>
    <row r="102" spans="2:65" s="1" customFormat="1" ht="16.5" customHeight="1">
      <c r="B102" s="40"/>
      <c r="C102" s="210" t="s">
        <v>306</v>
      </c>
      <c r="D102" s="210" t="s">
        <v>323</v>
      </c>
      <c r="E102" s="211" t="s">
        <v>1805</v>
      </c>
      <c r="F102" s="212" t="s">
        <v>1774</v>
      </c>
      <c r="G102" s="213" t="s">
        <v>187</v>
      </c>
      <c r="H102" s="214">
        <v>1</v>
      </c>
      <c r="I102" s="215">
        <v>299</v>
      </c>
      <c r="J102" s="216">
        <f t="shared" si="10"/>
        <v>299</v>
      </c>
      <c r="K102" s="212" t="s">
        <v>22</v>
      </c>
      <c r="L102" s="217"/>
      <c r="M102" s="218" t="s">
        <v>22</v>
      </c>
      <c r="N102" s="219" t="s">
        <v>51</v>
      </c>
      <c r="P102" s="174">
        <f t="shared" si="11"/>
        <v>0</v>
      </c>
      <c r="Q102" s="174">
        <v>0</v>
      </c>
      <c r="R102" s="174">
        <f t="shared" si="12"/>
        <v>0</v>
      </c>
      <c r="S102" s="174">
        <v>0</v>
      </c>
      <c r="T102" s="175">
        <f t="shared" si="13"/>
        <v>0</v>
      </c>
      <c r="AR102" s="24" t="s">
        <v>561</v>
      </c>
      <c r="AT102" s="24" t="s">
        <v>323</v>
      </c>
      <c r="AU102" s="24" t="s">
        <v>90</v>
      </c>
      <c r="AY102" s="24" t="s">
        <v>142</v>
      </c>
      <c r="BE102" s="176">
        <f t="shared" si="14"/>
        <v>0</v>
      </c>
      <c r="BF102" s="176">
        <f t="shared" si="15"/>
        <v>299</v>
      </c>
      <c r="BG102" s="176">
        <f t="shared" si="16"/>
        <v>0</v>
      </c>
      <c r="BH102" s="176">
        <f t="shared" si="17"/>
        <v>0</v>
      </c>
      <c r="BI102" s="176">
        <f t="shared" si="18"/>
        <v>0</v>
      </c>
      <c r="BJ102" s="24" t="s">
        <v>90</v>
      </c>
      <c r="BK102" s="176">
        <f t="shared" si="19"/>
        <v>299</v>
      </c>
      <c r="BL102" s="24" t="s">
        <v>333</v>
      </c>
      <c r="BM102" s="24" t="s">
        <v>1806</v>
      </c>
    </row>
    <row r="103" spans="2:65" s="1" customFormat="1" ht="16.5" customHeight="1">
      <c r="B103" s="40"/>
      <c r="C103" s="210" t="s">
        <v>314</v>
      </c>
      <c r="D103" s="210" t="s">
        <v>323</v>
      </c>
      <c r="E103" s="211" t="s">
        <v>1807</v>
      </c>
      <c r="F103" s="212" t="s">
        <v>1808</v>
      </c>
      <c r="G103" s="213" t="s">
        <v>187</v>
      </c>
      <c r="H103" s="214">
        <v>1</v>
      </c>
      <c r="I103" s="215">
        <v>2191.8999999999996</v>
      </c>
      <c r="J103" s="216">
        <f t="shared" si="10"/>
        <v>2191.9</v>
      </c>
      <c r="K103" s="212" t="s">
        <v>22</v>
      </c>
      <c r="L103" s="217"/>
      <c r="M103" s="218" t="s">
        <v>22</v>
      </c>
      <c r="N103" s="219" t="s">
        <v>51</v>
      </c>
      <c r="P103" s="174">
        <f t="shared" si="11"/>
        <v>0</v>
      </c>
      <c r="Q103" s="174">
        <v>0</v>
      </c>
      <c r="R103" s="174">
        <f t="shared" si="12"/>
        <v>0</v>
      </c>
      <c r="S103" s="174">
        <v>0</v>
      </c>
      <c r="T103" s="175">
        <f t="shared" si="13"/>
        <v>0</v>
      </c>
      <c r="AR103" s="24" t="s">
        <v>561</v>
      </c>
      <c r="AT103" s="24" t="s">
        <v>323</v>
      </c>
      <c r="AU103" s="24" t="s">
        <v>90</v>
      </c>
      <c r="AY103" s="24" t="s">
        <v>142</v>
      </c>
      <c r="BE103" s="176">
        <f t="shared" si="14"/>
        <v>0</v>
      </c>
      <c r="BF103" s="176">
        <f t="shared" si="15"/>
        <v>2191.9</v>
      </c>
      <c r="BG103" s="176">
        <f t="shared" si="16"/>
        <v>0</v>
      </c>
      <c r="BH103" s="176">
        <f t="shared" si="17"/>
        <v>0</v>
      </c>
      <c r="BI103" s="176">
        <f t="shared" si="18"/>
        <v>0</v>
      </c>
      <c r="BJ103" s="24" t="s">
        <v>90</v>
      </c>
      <c r="BK103" s="176">
        <f t="shared" si="19"/>
        <v>2191.9</v>
      </c>
      <c r="BL103" s="24" t="s">
        <v>333</v>
      </c>
      <c r="BM103" s="24" t="s">
        <v>1809</v>
      </c>
    </row>
    <row r="104" spans="2:65" s="1" customFormat="1" ht="16.5" customHeight="1">
      <c r="B104" s="40"/>
      <c r="C104" s="210" t="s">
        <v>10</v>
      </c>
      <c r="D104" s="210" t="s">
        <v>323</v>
      </c>
      <c r="E104" s="211" t="s">
        <v>1810</v>
      </c>
      <c r="F104" s="212" t="s">
        <v>1780</v>
      </c>
      <c r="G104" s="213" t="s">
        <v>187</v>
      </c>
      <c r="H104" s="214">
        <v>7</v>
      </c>
      <c r="I104" s="215">
        <v>573.84999999999991</v>
      </c>
      <c r="J104" s="216">
        <f t="shared" si="10"/>
        <v>4016.95</v>
      </c>
      <c r="K104" s="212" t="s">
        <v>22</v>
      </c>
      <c r="L104" s="217"/>
      <c r="M104" s="218" t="s">
        <v>22</v>
      </c>
      <c r="N104" s="219" t="s">
        <v>51</v>
      </c>
      <c r="P104" s="174">
        <f t="shared" si="11"/>
        <v>0</v>
      </c>
      <c r="Q104" s="174">
        <v>0</v>
      </c>
      <c r="R104" s="174">
        <f t="shared" si="12"/>
        <v>0</v>
      </c>
      <c r="S104" s="174">
        <v>0</v>
      </c>
      <c r="T104" s="175">
        <f t="shared" si="13"/>
        <v>0</v>
      </c>
      <c r="AR104" s="24" t="s">
        <v>561</v>
      </c>
      <c r="AT104" s="24" t="s">
        <v>323</v>
      </c>
      <c r="AU104" s="24" t="s">
        <v>90</v>
      </c>
      <c r="AY104" s="24" t="s">
        <v>142</v>
      </c>
      <c r="BE104" s="176">
        <f t="shared" si="14"/>
        <v>0</v>
      </c>
      <c r="BF104" s="176">
        <f t="shared" si="15"/>
        <v>4016.95</v>
      </c>
      <c r="BG104" s="176">
        <f t="shared" si="16"/>
        <v>0</v>
      </c>
      <c r="BH104" s="176">
        <f t="shared" si="17"/>
        <v>0</v>
      </c>
      <c r="BI104" s="176">
        <f t="shared" si="18"/>
        <v>0</v>
      </c>
      <c r="BJ104" s="24" t="s">
        <v>90</v>
      </c>
      <c r="BK104" s="176">
        <f t="shared" si="19"/>
        <v>4016.95</v>
      </c>
      <c r="BL104" s="24" t="s">
        <v>333</v>
      </c>
      <c r="BM104" s="24" t="s">
        <v>1811</v>
      </c>
    </row>
    <row r="105" spans="2:65" s="1" customFormat="1" ht="16.5" customHeight="1">
      <c r="B105" s="40"/>
      <c r="C105" s="210" t="s">
        <v>333</v>
      </c>
      <c r="D105" s="210" t="s">
        <v>323</v>
      </c>
      <c r="E105" s="211" t="s">
        <v>1812</v>
      </c>
      <c r="F105" s="212" t="s">
        <v>1780</v>
      </c>
      <c r="G105" s="213" t="s">
        <v>187</v>
      </c>
      <c r="H105" s="214">
        <v>6</v>
      </c>
      <c r="I105" s="215">
        <v>573.84999999999991</v>
      </c>
      <c r="J105" s="216">
        <f t="shared" si="10"/>
        <v>3443.1</v>
      </c>
      <c r="K105" s="212" t="s">
        <v>22</v>
      </c>
      <c r="L105" s="217"/>
      <c r="M105" s="218" t="s">
        <v>22</v>
      </c>
      <c r="N105" s="219" t="s">
        <v>51</v>
      </c>
      <c r="P105" s="174">
        <f t="shared" si="11"/>
        <v>0</v>
      </c>
      <c r="Q105" s="174">
        <v>0</v>
      </c>
      <c r="R105" s="174">
        <f t="shared" si="12"/>
        <v>0</v>
      </c>
      <c r="S105" s="174">
        <v>0</v>
      </c>
      <c r="T105" s="175">
        <f t="shared" si="13"/>
        <v>0</v>
      </c>
      <c r="AR105" s="24" t="s">
        <v>561</v>
      </c>
      <c r="AT105" s="24" t="s">
        <v>323</v>
      </c>
      <c r="AU105" s="24" t="s">
        <v>90</v>
      </c>
      <c r="AY105" s="24" t="s">
        <v>142</v>
      </c>
      <c r="BE105" s="176">
        <f t="shared" si="14"/>
        <v>0</v>
      </c>
      <c r="BF105" s="176">
        <f t="shared" si="15"/>
        <v>3443.1</v>
      </c>
      <c r="BG105" s="176">
        <f t="shared" si="16"/>
        <v>0</v>
      </c>
      <c r="BH105" s="176">
        <f t="shared" si="17"/>
        <v>0</v>
      </c>
      <c r="BI105" s="176">
        <f t="shared" si="18"/>
        <v>0</v>
      </c>
      <c r="BJ105" s="24" t="s">
        <v>90</v>
      </c>
      <c r="BK105" s="176">
        <f t="shared" si="19"/>
        <v>3443.1</v>
      </c>
      <c r="BL105" s="24" t="s">
        <v>333</v>
      </c>
      <c r="BM105" s="24" t="s">
        <v>1813</v>
      </c>
    </row>
    <row r="106" spans="2:65" s="1" customFormat="1" ht="25.5" customHeight="1">
      <c r="B106" s="40"/>
      <c r="C106" s="210" t="s">
        <v>344</v>
      </c>
      <c r="D106" s="210" t="s">
        <v>323</v>
      </c>
      <c r="E106" s="211" t="s">
        <v>1814</v>
      </c>
      <c r="F106" s="212" t="s">
        <v>1815</v>
      </c>
      <c r="G106" s="213" t="s">
        <v>478</v>
      </c>
      <c r="H106" s="214">
        <v>2</v>
      </c>
      <c r="I106" s="215">
        <v>358.79999999999995</v>
      </c>
      <c r="J106" s="216">
        <f t="shared" si="10"/>
        <v>717.6</v>
      </c>
      <c r="K106" s="212" t="s">
        <v>22</v>
      </c>
      <c r="L106" s="217"/>
      <c r="M106" s="218" t="s">
        <v>22</v>
      </c>
      <c r="N106" s="219" t="s">
        <v>51</v>
      </c>
      <c r="P106" s="174">
        <f t="shared" si="11"/>
        <v>0</v>
      </c>
      <c r="Q106" s="174">
        <v>0</v>
      </c>
      <c r="R106" s="174">
        <f t="shared" si="12"/>
        <v>0</v>
      </c>
      <c r="S106" s="174">
        <v>0</v>
      </c>
      <c r="T106" s="175">
        <f t="shared" si="13"/>
        <v>0</v>
      </c>
      <c r="AR106" s="24" t="s">
        <v>561</v>
      </c>
      <c r="AT106" s="24" t="s">
        <v>323</v>
      </c>
      <c r="AU106" s="24" t="s">
        <v>90</v>
      </c>
      <c r="AY106" s="24" t="s">
        <v>142</v>
      </c>
      <c r="BE106" s="176">
        <f t="shared" si="14"/>
        <v>0</v>
      </c>
      <c r="BF106" s="176">
        <f t="shared" si="15"/>
        <v>717.6</v>
      </c>
      <c r="BG106" s="176">
        <f t="shared" si="16"/>
        <v>0</v>
      </c>
      <c r="BH106" s="176">
        <f t="shared" si="17"/>
        <v>0</v>
      </c>
      <c r="BI106" s="176">
        <f t="shared" si="18"/>
        <v>0</v>
      </c>
      <c r="BJ106" s="24" t="s">
        <v>90</v>
      </c>
      <c r="BK106" s="176">
        <f t="shared" si="19"/>
        <v>717.6</v>
      </c>
      <c r="BL106" s="24" t="s">
        <v>333</v>
      </c>
      <c r="BM106" s="24" t="s">
        <v>1816</v>
      </c>
    </row>
    <row r="107" spans="2:65" s="1" customFormat="1" ht="25.5" customHeight="1">
      <c r="B107" s="40"/>
      <c r="C107" s="210" t="s">
        <v>351</v>
      </c>
      <c r="D107" s="210" t="s">
        <v>323</v>
      </c>
      <c r="E107" s="211" t="s">
        <v>1817</v>
      </c>
      <c r="F107" s="212" t="s">
        <v>1818</v>
      </c>
      <c r="G107" s="213" t="s">
        <v>478</v>
      </c>
      <c r="H107" s="214">
        <v>20</v>
      </c>
      <c r="I107" s="215">
        <v>301.29999999999995</v>
      </c>
      <c r="J107" s="216">
        <f t="shared" si="10"/>
        <v>6026</v>
      </c>
      <c r="K107" s="212" t="s">
        <v>22</v>
      </c>
      <c r="L107" s="217"/>
      <c r="M107" s="218" t="s">
        <v>22</v>
      </c>
      <c r="N107" s="219" t="s">
        <v>51</v>
      </c>
      <c r="P107" s="174">
        <f t="shared" si="11"/>
        <v>0</v>
      </c>
      <c r="Q107" s="174">
        <v>0</v>
      </c>
      <c r="R107" s="174">
        <f t="shared" si="12"/>
        <v>0</v>
      </c>
      <c r="S107" s="174">
        <v>0</v>
      </c>
      <c r="T107" s="175">
        <f t="shared" si="13"/>
        <v>0</v>
      </c>
      <c r="AR107" s="24" t="s">
        <v>561</v>
      </c>
      <c r="AT107" s="24" t="s">
        <v>323</v>
      </c>
      <c r="AU107" s="24" t="s">
        <v>90</v>
      </c>
      <c r="AY107" s="24" t="s">
        <v>142</v>
      </c>
      <c r="BE107" s="176">
        <f t="shared" si="14"/>
        <v>0</v>
      </c>
      <c r="BF107" s="176">
        <f t="shared" si="15"/>
        <v>6026</v>
      </c>
      <c r="BG107" s="176">
        <f t="shared" si="16"/>
        <v>0</v>
      </c>
      <c r="BH107" s="176">
        <f t="shared" si="17"/>
        <v>0</v>
      </c>
      <c r="BI107" s="176">
        <f t="shared" si="18"/>
        <v>0</v>
      </c>
      <c r="BJ107" s="24" t="s">
        <v>90</v>
      </c>
      <c r="BK107" s="176">
        <f t="shared" si="19"/>
        <v>6026</v>
      </c>
      <c r="BL107" s="24" t="s">
        <v>333</v>
      </c>
      <c r="BM107" s="24" t="s">
        <v>1819</v>
      </c>
    </row>
    <row r="108" spans="2:65" s="1" customFormat="1" ht="16.5" customHeight="1">
      <c r="B108" s="40"/>
      <c r="C108" s="210" t="s">
        <v>362</v>
      </c>
      <c r="D108" s="210" t="s">
        <v>323</v>
      </c>
      <c r="E108" s="211" t="s">
        <v>1820</v>
      </c>
      <c r="F108" s="212" t="s">
        <v>1792</v>
      </c>
      <c r="G108" s="213" t="s">
        <v>927</v>
      </c>
      <c r="H108" s="214">
        <v>5</v>
      </c>
      <c r="I108" s="215">
        <v>98.899999999999991</v>
      </c>
      <c r="J108" s="216">
        <f t="shared" si="10"/>
        <v>494.5</v>
      </c>
      <c r="K108" s="212" t="s">
        <v>22</v>
      </c>
      <c r="L108" s="217"/>
      <c r="M108" s="218" t="s">
        <v>22</v>
      </c>
      <c r="N108" s="219" t="s">
        <v>51</v>
      </c>
      <c r="P108" s="174">
        <f t="shared" si="11"/>
        <v>0</v>
      </c>
      <c r="Q108" s="174">
        <v>0</v>
      </c>
      <c r="R108" s="174">
        <f t="shared" si="12"/>
        <v>0</v>
      </c>
      <c r="S108" s="174">
        <v>0</v>
      </c>
      <c r="T108" s="175">
        <f t="shared" si="13"/>
        <v>0</v>
      </c>
      <c r="AR108" s="24" t="s">
        <v>561</v>
      </c>
      <c r="AT108" s="24" t="s">
        <v>323</v>
      </c>
      <c r="AU108" s="24" t="s">
        <v>90</v>
      </c>
      <c r="AY108" s="24" t="s">
        <v>142</v>
      </c>
      <c r="BE108" s="176">
        <f t="shared" si="14"/>
        <v>0</v>
      </c>
      <c r="BF108" s="176">
        <f t="shared" si="15"/>
        <v>494.5</v>
      </c>
      <c r="BG108" s="176">
        <f t="shared" si="16"/>
        <v>0</v>
      </c>
      <c r="BH108" s="176">
        <f t="shared" si="17"/>
        <v>0</v>
      </c>
      <c r="BI108" s="176">
        <f t="shared" si="18"/>
        <v>0</v>
      </c>
      <c r="BJ108" s="24" t="s">
        <v>90</v>
      </c>
      <c r="BK108" s="176">
        <f t="shared" si="19"/>
        <v>494.5</v>
      </c>
      <c r="BL108" s="24" t="s">
        <v>333</v>
      </c>
      <c r="BM108" s="24" t="s">
        <v>1821</v>
      </c>
    </row>
    <row r="109" spans="2:65" s="1" customFormat="1" ht="16.5" customHeight="1">
      <c r="B109" s="40"/>
      <c r="C109" s="210" t="s">
        <v>368</v>
      </c>
      <c r="D109" s="210" t="s">
        <v>323</v>
      </c>
      <c r="E109" s="211" t="s">
        <v>1822</v>
      </c>
      <c r="F109" s="212" t="s">
        <v>1795</v>
      </c>
      <c r="G109" s="213" t="s">
        <v>927</v>
      </c>
      <c r="H109" s="214">
        <v>0.2</v>
      </c>
      <c r="I109" s="215">
        <v>241.49999999999997</v>
      </c>
      <c r="J109" s="216">
        <f t="shared" si="10"/>
        <v>48.3</v>
      </c>
      <c r="K109" s="212" t="s">
        <v>22</v>
      </c>
      <c r="L109" s="217"/>
      <c r="M109" s="218" t="s">
        <v>22</v>
      </c>
      <c r="N109" s="219" t="s">
        <v>51</v>
      </c>
      <c r="P109" s="174">
        <f t="shared" si="11"/>
        <v>0</v>
      </c>
      <c r="Q109" s="174">
        <v>0</v>
      </c>
      <c r="R109" s="174">
        <f t="shared" si="12"/>
        <v>0</v>
      </c>
      <c r="S109" s="174">
        <v>0</v>
      </c>
      <c r="T109" s="175">
        <f t="shared" si="13"/>
        <v>0</v>
      </c>
      <c r="AR109" s="24" t="s">
        <v>561</v>
      </c>
      <c r="AT109" s="24" t="s">
        <v>323</v>
      </c>
      <c r="AU109" s="24" t="s">
        <v>90</v>
      </c>
      <c r="AY109" s="24" t="s">
        <v>142</v>
      </c>
      <c r="BE109" s="176">
        <f t="shared" si="14"/>
        <v>0</v>
      </c>
      <c r="BF109" s="176">
        <f t="shared" si="15"/>
        <v>48.3</v>
      </c>
      <c r="BG109" s="176">
        <f t="shared" si="16"/>
        <v>0</v>
      </c>
      <c r="BH109" s="176">
        <f t="shared" si="17"/>
        <v>0</v>
      </c>
      <c r="BI109" s="176">
        <f t="shared" si="18"/>
        <v>0</v>
      </c>
      <c r="BJ109" s="24" t="s">
        <v>90</v>
      </c>
      <c r="BK109" s="176">
        <f t="shared" si="19"/>
        <v>48.3</v>
      </c>
      <c r="BL109" s="24" t="s">
        <v>333</v>
      </c>
      <c r="BM109" s="24" t="s">
        <v>1823</v>
      </c>
    </row>
    <row r="110" spans="2:65" s="1" customFormat="1" ht="16.5" customHeight="1">
      <c r="B110" s="40"/>
      <c r="C110" s="165" t="s">
        <v>9</v>
      </c>
      <c r="D110" s="165" t="s">
        <v>145</v>
      </c>
      <c r="E110" s="166" t="s">
        <v>1824</v>
      </c>
      <c r="F110" s="167" t="s">
        <v>1798</v>
      </c>
      <c r="G110" s="168" t="s">
        <v>22</v>
      </c>
      <c r="H110" s="169">
        <v>1</v>
      </c>
      <c r="I110" s="170">
        <v>10005</v>
      </c>
      <c r="J110" s="171">
        <f t="shared" si="10"/>
        <v>10005</v>
      </c>
      <c r="K110" s="167" t="s">
        <v>22</v>
      </c>
      <c r="L110" s="40"/>
      <c r="M110" s="172" t="s">
        <v>22</v>
      </c>
      <c r="N110" s="173" t="s">
        <v>51</v>
      </c>
      <c r="P110" s="174">
        <f t="shared" si="11"/>
        <v>0</v>
      </c>
      <c r="Q110" s="174">
        <v>0</v>
      </c>
      <c r="R110" s="174">
        <f t="shared" si="12"/>
        <v>0</v>
      </c>
      <c r="S110" s="174">
        <v>0</v>
      </c>
      <c r="T110" s="175">
        <f t="shared" si="13"/>
        <v>0</v>
      </c>
      <c r="AR110" s="24" t="s">
        <v>333</v>
      </c>
      <c r="AT110" s="24" t="s">
        <v>145</v>
      </c>
      <c r="AU110" s="24" t="s">
        <v>90</v>
      </c>
      <c r="AY110" s="24" t="s">
        <v>142</v>
      </c>
      <c r="BE110" s="176">
        <f t="shared" si="14"/>
        <v>0</v>
      </c>
      <c r="BF110" s="176">
        <f t="shared" si="15"/>
        <v>10005</v>
      </c>
      <c r="BG110" s="176">
        <f t="shared" si="16"/>
        <v>0</v>
      </c>
      <c r="BH110" s="176">
        <f t="shared" si="17"/>
        <v>0</v>
      </c>
      <c r="BI110" s="176">
        <f t="shared" si="18"/>
        <v>0</v>
      </c>
      <c r="BJ110" s="24" t="s">
        <v>90</v>
      </c>
      <c r="BK110" s="176">
        <f t="shared" si="19"/>
        <v>10005</v>
      </c>
      <c r="BL110" s="24" t="s">
        <v>333</v>
      </c>
      <c r="BM110" s="24" t="s">
        <v>1825</v>
      </c>
    </row>
    <row r="111" spans="2:65" s="11" customFormat="1" ht="29.9" customHeight="1">
      <c r="B111" s="153"/>
      <c r="D111" s="154" t="s">
        <v>78</v>
      </c>
      <c r="E111" s="163" t="s">
        <v>1826</v>
      </c>
      <c r="F111" s="163" t="s">
        <v>1827</v>
      </c>
      <c r="I111" s="156"/>
      <c r="J111" s="164">
        <f>BK111</f>
        <v>25502.400000000001</v>
      </c>
      <c r="L111" s="153"/>
      <c r="M111" s="158"/>
      <c r="P111" s="159">
        <f>SUM(P112:P124)</f>
        <v>0</v>
      </c>
      <c r="R111" s="159">
        <f>SUM(R112:R124)</f>
        <v>0</v>
      </c>
      <c r="T111" s="160">
        <f>SUM(T112:T124)</f>
        <v>0</v>
      </c>
      <c r="AR111" s="154" t="s">
        <v>90</v>
      </c>
      <c r="AT111" s="161" t="s">
        <v>78</v>
      </c>
      <c r="AU111" s="161" t="s">
        <v>24</v>
      </c>
      <c r="AY111" s="154" t="s">
        <v>142</v>
      </c>
      <c r="BK111" s="162">
        <f>SUM(BK112:BK124)</f>
        <v>25502.400000000001</v>
      </c>
    </row>
    <row r="112" spans="2:65" s="1" customFormat="1" ht="25.5" customHeight="1">
      <c r="B112" s="40"/>
      <c r="C112" s="210" t="s">
        <v>436</v>
      </c>
      <c r="D112" s="210" t="s">
        <v>323</v>
      </c>
      <c r="E112" s="211" t="s">
        <v>1828</v>
      </c>
      <c r="F112" s="212" t="s">
        <v>1829</v>
      </c>
      <c r="G112" s="213" t="s">
        <v>187</v>
      </c>
      <c r="H112" s="214">
        <v>1</v>
      </c>
      <c r="I112" s="215">
        <v>6569.95</v>
      </c>
      <c r="J112" s="216">
        <f t="shared" ref="J112:J124" si="20">ROUND(I112*H112,2)</f>
        <v>6569.95</v>
      </c>
      <c r="K112" s="212" t="s">
        <v>22</v>
      </c>
      <c r="L112" s="217"/>
      <c r="M112" s="218" t="s">
        <v>22</v>
      </c>
      <c r="N112" s="219" t="s">
        <v>51</v>
      </c>
      <c r="P112" s="174">
        <f t="shared" ref="P112:P124" si="21">O112*H112</f>
        <v>0</v>
      </c>
      <c r="Q112" s="174">
        <v>0</v>
      </c>
      <c r="R112" s="174">
        <f t="shared" ref="R112:R124" si="22">Q112*H112</f>
        <v>0</v>
      </c>
      <c r="S112" s="174">
        <v>0</v>
      </c>
      <c r="T112" s="175">
        <f t="shared" ref="T112:T124" si="23">S112*H112</f>
        <v>0</v>
      </c>
      <c r="AR112" s="24" t="s">
        <v>561</v>
      </c>
      <c r="AT112" s="24" t="s">
        <v>323</v>
      </c>
      <c r="AU112" s="24" t="s">
        <v>90</v>
      </c>
      <c r="AY112" s="24" t="s">
        <v>142</v>
      </c>
      <c r="BE112" s="176">
        <f t="shared" ref="BE112:BE124" si="24">IF(N112="základní",J112,0)</f>
        <v>0</v>
      </c>
      <c r="BF112" s="176">
        <f t="shared" ref="BF112:BF124" si="25">IF(N112="snížená",J112,0)</f>
        <v>6569.95</v>
      </c>
      <c r="BG112" s="176">
        <f t="shared" ref="BG112:BG124" si="26">IF(N112="zákl. přenesená",J112,0)</f>
        <v>0</v>
      </c>
      <c r="BH112" s="176">
        <f t="shared" ref="BH112:BH124" si="27">IF(N112="sníž. přenesená",J112,0)</f>
        <v>0</v>
      </c>
      <c r="BI112" s="176">
        <f t="shared" ref="BI112:BI124" si="28">IF(N112="nulová",J112,0)</f>
        <v>0</v>
      </c>
      <c r="BJ112" s="24" t="s">
        <v>90</v>
      </c>
      <c r="BK112" s="176">
        <f t="shared" ref="BK112:BK124" si="29">ROUND(I112*H112,2)</f>
        <v>6569.95</v>
      </c>
      <c r="BL112" s="24" t="s">
        <v>333</v>
      </c>
      <c r="BM112" s="24" t="s">
        <v>1830</v>
      </c>
    </row>
    <row r="113" spans="2:65" s="1" customFormat="1" ht="16.5" customHeight="1">
      <c r="B113" s="40"/>
      <c r="C113" s="210" t="s">
        <v>471</v>
      </c>
      <c r="D113" s="210" t="s">
        <v>323</v>
      </c>
      <c r="E113" s="211" t="s">
        <v>1831</v>
      </c>
      <c r="F113" s="212" t="s">
        <v>1832</v>
      </c>
      <c r="G113" s="213" t="s">
        <v>187</v>
      </c>
      <c r="H113" s="214">
        <v>1</v>
      </c>
      <c r="I113" s="215">
        <v>2814.0499999999997</v>
      </c>
      <c r="J113" s="216">
        <f t="shared" si="20"/>
        <v>2814.05</v>
      </c>
      <c r="K113" s="212" t="s">
        <v>22</v>
      </c>
      <c r="L113" s="217"/>
      <c r="M113" s="218" t="s">
        <v>22</v>
      </c>
      <c r="N113" s="219" t="s">
        <v>51</v>
      </c>
      <c r="P113" s="174">
        <f t="shared" si="21"/>
        <v>0</v>
      </c>
      <c r="Q113" s="174">
        <v>0</v>
      </c>
      <c r="R113" s="174">
        <f t="shared" si="22"/>
        <v>0</v>
      </c>
      <c r="S113" s="174">
        <v>0</v>
      </c>
      <c r="T113" s="175">
        <f t="shared" si="23"/>
        <v>0</v>
      </c>
      <c r="AR113" s="24" t="s">
        <v>561</v>
      </c>
      <c r="AT113" s="24" t="s">
        <v>323</v>
      </c>
      <c r="AU113" s="24" t="s">
        <v>90</v>
      </c>
      <c r="AY113" s="24" t="s">
        <v>142</v>
      </c>
      <c r="BE113" s="176">
        <f t="shared" si="24"/>
        <v>0</v>
      </c>
      <c r="BF113" s="176">
        <f t="shared" si="25"/>
        <v>2814.05</v>
      </c>
      <c r="BG113" s="176">
        <f t="shared" si="26"/>
        <v>0</v>
      </c>
      <c r="BH113" s="176">
        <f t="shared" si="27"/>
        <v>0</v>
      </c>
      <c r="BI113" s="176">
        <f t="shared" si="28"/>
        <v>0</v>
      </c>
      <c r="BJ113" s="24" t="s">
        <v>90</v>
      </c>
      <c r="BK113" s="176">
        <f t="shared" si="29"/>
        <v>2814.05</v>
      </c>
      <c r="BL113" s="24" t="s">
        <v>333</v>
      </c>
      <c r="BM113" s="24" t="s">
        <v>1833</v>
      </c>
    </row>
    <row r="114" spans="2:65" s="1" customFormat="1" ht="16.5" customHeight="1">
      <c r="B114" s="40"/>
      <c r="C114" s="210" t="s">
        <v>475</v>
      </c>
      <c r="D114" s="210" t="s">
        <v>323</v>
      </c>
      <c r="E114" s="211" t="s">
        <v>1834</v>
      </c>
      <c r="F114" s="212" t="s">
        <v>1835</v>
      </c>
      <c r="G114" s="213" t="s">
        <v>187</v>
      </c>
      <c r="H114" s="214">
        <v>1</v>
      </c>
      <c r="I114" s="215">
        <v>1276.5</v>
      </c>
      <c r="J114" s="216">
        <f t="shared" si="20"/>
        <v>1276.5</v>
      </c>
      <c r="K114" s="212" t="s">
        <v>22</v>
      </c>
      <c r="L114" s="217"/>
      <c r="M114" s="218" t="s">
        <v>22</v>
      </c>
      <c r="N114" s="219" t="s">
        <v>51</v>
      </c>
      <c r="P114" s="174">
        <f t="shared" si="21"/>
        <v>0</v>
      </c>
      <c r="Q114" s="174">
        <v>0</v>
      </c>
      <c r="R114" s="174">
        <f t="shared" si="22"/>
        <v>0</v>
      </c>
      <c r="S114" s="174">
        <v>0</v>
      </c>
      <c r="T114" s="175">
        <f t="shared" si="23"/>
        <v>0</v>
      </c>
      <c r="AR114" s="24" t="s">
        <v>561</v>
      </c>
      <c r="AT114" s="24" t="s">
        <v>323</v>
      </c>
      <c r="AU114" s="24" t="s">
        <v>90</v>
      </c>
      <c r="AY114" s="24" t="s">
        <v>142</v>
      </c>
      <c r="BE114" s="176">
        <f t="shared" si="24"/>
        <v>0</v>
      </c>
      <c r="BF114" s="176">
        <f t="shared" si="25"/>
        <v>1276.5</v>
      </c>
      <c r="BG114" s="176">
        <f t="shared" si="26"/>
        <v>0</v>
      </c>
      <c r="BH114" s="176">
        <f t="shared" si="27"/>
        <v>0</v>
      </c>
      <c r="BI114" s="176">
        <f t="shared" si="28"/>
        <v>0</v>
      </c>
      <c r="BJ114" s="24" t="s">
        <v>90</v>
      </c>
      <c r="BK114" s="176">
        <f t="shared" si="29"/>
        <v>1276.5</v>
      </c>
      <c r="BL114" s="24" t="s">
        <v>333</v>
      </c>
      <c r="BM114" s="24" t="s">
        <v>1836</v>
      </c>
    </row>
    <row r="115" spans="2:65" s="1" customFormat="1" ht="16.5" customHeight="1">
      <c r="B115" s="40"/>
      <c r="C115" s="210" t="s">
        <v>488</v>
      </c>
      <c r="D115" s="210" t="s">
        <v>323</v>
      </c>
      <c r="E115" s="211" t="s">
        <v>1837</v>
      </c>
      <c r="F115" s="212" t="s">
        <v>1838</v>
      </c>
      <c r="G115" s="213" t="s">
        <v>187</v>
      </c>
      <c r="H115" s="214">
        <v>1</v>
      </c>
      <c r="I115" s="215">
        <v>1426</v>
      </c>
      <c r="J115" s="216">
        <f t="shared" si="20"/>
        <v>1426</v>
      </c>
      <c r="K115" s="212" t="s">
        <v>22</v>
      </c>
      <c r="L115" s="217"/>
      <c r="M115" s="218" t="s">
        <v>22</v>
      </c>
      <c r="N115" s="219" t="s">
        <v>51</v>
      </c>
      <c r="P115" s="174">
        <f t="shared" si="21"/>
        <v>0</v>
      </c>
      <c r="Q115" s="174">
        <v>0</v>
      </c>
      <c r="R115" s="174">
        <f t="shared" si="22"/>
        <v>0</v>
      </c>
      <c r="S115" s="174">
        <v>0</v>
      </c>
      <c r="T115" s="175">
        <f t="shared" si="23"/>
        <v>0</v>
      </c>
      <c r="AR115" s="24" t="s">
        <v>561</v>
      </c>
      <c r="AT115" s="24" t="s">
        <v>323</v>
      </c>
      <c r="AU115" s="24" t="s">
        <v>90</v>
      </c>
      <c r="AY115" s="24" t="s">
        <v>142</v>
      </c>
      <c r="BE115" s="176">
        <f t="shared" si="24"/>
        <v>0</v>
      </c>
      <c r="BF115" s="176">
        <f t="shared" si="25"/>
        <v>1426</v>
      </c>
      <c r="BG115" s="176">
        <f t="shared" si="26"/>
        <v>0</v>
      </c>
      <c r="BH115" s="176">
        <f t="shared" si="27"/>
        <v>0</v>
      </c>
      <c r="BI115" s="176">
        <f t="shared" si="28"/>
        <v>0</v>
      </c>
      <c r="BJ115" s="24" t="s">
        <v>90</v>
      </c>
      <c r="BK115" s="176">
        <f t="shared" si="29"/>
        <v>1426</v>
      </c>
      <c r="BL115" s="24" t="s">
        <v>333</v>
      </c>
      <c r="BM115" s="24" t="s">
        <v>1839</v>
      </c>
    </row>
    <row r="116" spans="2:65" s="1" customFormat="1" ht="16.5" customHeight="1">
      <c r="B116" s="40"/>
      <c r="C116" s="210" t="s">
        <v>504</v>
      </c>
      <c r="D116" s="210" t="s">
        <v>323</v>
      </c>
      <c r="E116" s="211" t="s">
        <v>1840</v>
      </c>
      <c r="F116" s="212" t="s">
        <v>1841</v>
      </c>
      <c r="G116" s="213" t="s">
        <v>187</v>
      </c>
      <c r="H116" s="214">
        <v>1</v>
      </c>
      <c r="I116" s="215">
        <v>1000.4999999999999</v>
      </c>
      <c r="J116" s="216">
        <f t="shared" si="20"/>
        <v>1000.5</v>
      </c>
      <c r="K116" s="212" t="s">
        <v>22</v>
      </c>
      <c r="L116" s="217"/>
      <c r="M116" s="218" t="s">
        <v>22</v>
      </c>
      <c r="N116" s="219" t="s">
        <v>51</v>
      </c>
      <c r="P116" s="174">
        <f t="shared" si="21"/>
        <v>0</v>
      </c>
      <c r="Q116" s="174">
        <v>0</v>
      </c>
      <c r="R116" s="174">
        <f t="shared" si="22"/>
        <v>0</v>
      </c>
      <c r="S116" s="174">
        <v>0</v>
      </c>
      <c r="T116" s="175">
        <f t="shared" si="23"/>
        <v>0</v>
      </c>
      <c r="AR116" s="24" t="s">
        <v>561</v>
      </c>
      <c r="AT116" s="24" t="s">
        <v>323</v>
      </c>
      <c r="AU116" s="24" t="s">
        <v>90</v>
      </c>
      <c r="AY116" s="24" t="s">
        <v>142</v>
      </c>
      <c r="BE116" s="176">
        <f t="shared" si="24"/>
        <v>0</v>
      </c>
      <c r="BF116" s="176">
        <f t="shared" si="25"/>
        <v>1000.5</v>
      </c>
      <c r="BG116" s="176">
        <f t="shared" si="26"/>
        <v>0</v>
      </c>
      <c r="BH116" s="176">
        <f t="shared" si="27"/>
        <v>0</v>
      </c>
      <c r="BI116" s="176">
        <f t="shared" si="28"/>
        <v>0</v>
      </c>
      <c r="BJ116" s="24" t="s">
        <v>90</v>
      </c>
      <c r="BK116" s="176">
        <f t="shared" si="29"/>
        <v>1000.5</v>
      </c>
      <c r="BL116" s="24" t="s">
        <v>333</v>
      </c>
      <c r="BM116" s="24" t="s">
        <v>1842</v>
      </c>
    </row>
    <row r="117" spans="2:65" s="1" customFormat="1" ht="16.5" customHeight="1">
      <c r="B117" s="40"/>
      <c r="C117" s="210" t="s">
        <v>512</v>
      </c>
      <c r="D117" s="210" t="s">
        <v>323</v>
      </c>
      <c r="E117" s="211" t="s">
        <v>1843</v>
      </c>
      <c r="F117" s="212" t="s">
        <v>1844</v>
      </c>
      <c r="G117" s="213" t="s">
        <v>187</v>
      </c>
      <c r="H117" s="214">
        <v>1</v>
      </c>
      <c r="I117" s="215">
        <v>2814.0499999999997</v>
      </c>
      <c r="J117" s="216">
        <f t="shared" si="20"/>
        <v>2814.05</v>
      </c>
      <c r="K117" s="212" t="s">
        <v>22</v>
      </c>
      <c r="L117" s="217"/>
      <c r="M117" s="218" t="s">
        <v>22</v>
      </c>
      <c r="N117" s="219" t="s">
        <v>51</v>
      </c>
      <c r="P117" s="174">
        <f t="shared" si="21"/>
        <v>0</v>
      </c>
      <c r="Q117" s="174">
        <v>0</v>
      </c>
      <c r="R117" s="174">
        <f t="shared" si="22"/>
        <v>0</v>
      </c>
      <c r="S117" s="174">
        <v>0</v>
      </c>
      <c r="T117" s="175">
        <f t="shared" si="23"/>
        <v>0</v>
      </c>
      <c r="AR117" s="24" t="s">
        <v>561</v>
      </c>
      <c r="AT117" s="24" t="s">
        <v>323</v>
      </c>
      <c r="AU117" s="24" t="s">
        <v>90</v>
      </c>
      <c r="AY117" s="24" t="s">
        <v>142</v>
      </c>
      <c r="BE117" s="176">
        <f t="shared" si="24"/>
        <v>0</v>
      </c>
      <c r="BF117" s="176">
        <f t="shared" si="25"/>
        <v>2814.05</v>
      </c>
      <c r="BG117" s="176">
        <f t="shared" si="26"/>
        <v>0</v>
      </c>
      <c r="BH117" s="176">
        <f t="shared" si="27"/>
        <v>0</v>
      </c>
      <c r="BI117" s="176">
        <f t="shared" si="28"/>
        <v>0</v>
      </c>
      <c r="BJ117" s="24" t="s">
        <v>90</v>
      </c>
      <c r="BK117" s="176">
        <f t="shared" si="29"/>
        <v>2814.05</v>
      </c>
      <c r="BL117" s="24" t="s">
        <v>333</v>
      </c>
      <c r="BM117" s="24" t="s">
        <v>1845</v>
      </c>
    </row>
    <row r="118" spans="2:65" s="1" customFormat="1" ht="16.5" customHeight="1">
      <c r="B118" s="40"/>
      <c r="C118" s="210" t="s">
        <v>517</v>
      </c>
      <c r="D118" s="210" t="s">
        <v>323</v>
      </c>
      <c r="E118" s="211" t="s">
        <v>1846</v>
      </c>
      <c r="F118" s="212" t="s">
        <v>1847</v>
      </c>
      <c r="G118" s="213" t="s">
        <v>187</v>
      </c>
      <c r="H118" s="214">
        <v>1</v>
      </c>
      <c r="I118" s="215">
        <v>1000.4999999999999</v>
      </c>
      <c r="J118" s="216">
        <f t="shared" si="20"/>
        <v>1000.5</v>
      </c>
      <c r="K118" s="212" t="s">
        <v>22</v>
      </c>
      <c r="L118" s="217"/>
      <c r="M118" s="218" t="s">
        <v>22</v>
      </c>
      <c r="N118" s="219" t="s">
        <v>51</v>
      </c>
      <c r="P118" s="174">
        <f t="shared" si="21"/>
        <v>0</v>
      </c>
      <c r="Q118" s="174">
        <v>0</v>
      </c>
      <c r="R118" s="174">
        <f t="shared" si="22"/>
        <v>0</v>
      </c>
      <c r="S118" s="174">
        <v>0</v>
      </c>
      <c r="T118" s="175">
        <f t="shared" si="23"/>
        <v>0</v>
      </c>
      <c r="AR118" s="24" t="s">
        <v>561</v>
      </c>
      <c r="AT118" s="24" t="s">
        <v>323</v>
      </c>
      <c r="AU118" s="24" t="s">
        <v>90</v>
      </c>
      <c r="AY118" s="24" t="s">
        <v>142</v>
      </c>
      <c r="BE118" s="176">
        <f t="shared" si="24"/>
        <v>0</v>
      </c>
      <c r="BF118" s="176">
        <f t="shared" si="25"/>
        <v>1000.5</v>
      </c>
      <c r="BG118" s="176">
        <f t="shared" si="26"/>
        <v>0</v>
      </c>
      <c r="BH118" s="176">
        <f t="shared" si="27"/>
        <v>0</v>
      </c>
      <c r="BI118" s="176">
        <f t="shared" si="28"/>
        <v>0</v>
      </c>
      <c r="BJ118" s="24" t="s">
        <v>90</v>
      </c>
      <c r="BK118" s="176">
        <f t="shared" si="29"/>
        <v>1000.5</v>
      </c>
      <c r="BL118" s="24" t="s">
        <v>333</v>
      </c>
      <c r="BM118" s="24" t="s">
        <v>1848</v>
      </c>
    </row>
    <row r="119" spans="2:65" s="1" customFormat="1" ht="16.5" customHeight="1">
      <c r="B119" s="40"/>
      <c r="C119" s="210" t="s">
        <v>530</v>
      </c>
      <c r="D119" s="210" t="s">
        <v>323</v>
      </c>
      <c r="E119" s="211" t="s">
        <v>1849</v>
      </c>
      <c r="F119" s="212" t="s">
        <v>1850</v>
      </c>
      <c r="G119" s="213" t="s">
        <v>187</v>
      </c>
      <c r="H119" s="214">
        <v>1</v>
      </c>
      <c r="I119" s="215">
        <v>3288.9999999999995</v>
      </c>
      <c r="J119" s="216">
        <f t="shared" si="20"/>
        <v>3289</v>
      </c>
      <c r="K119" s="212" t="s">
        <v>22</v>
      </c>
      <c r="L119" s="217"/>
      <c r="M119" s="218" t="s">
        <v>22</v>
      </c>
      <c r="N119" s="219" t="s">
        <v>51</v>
      </c>
      <c r="P119" s="174">
        <f t="shared" si="21"/>
        <v>0</v>
      </c>
      <c r="Q119" s="174">
        <v>0</v>
      </c>
      <c r="R119" s="174">
        <f t="shared" si="22"/>
        <v>0</v>
      </c>
      <c r="S119" s="174">
        <v>0</v>
      </c>
      <c r="T119" s="175">
        <f t="shared" si="23"/>
        <v>0</v>
      </c>
      <c r="AR119" s="24" t="s">
        <v>561</v>
      </c>
      <c r="AT119" s="24" t="s">
        <v>323</v>
      </c>
      <c r="AU119" s="24" t="s">
        <v>90</v>
      </c>
      <c r="AY119" s="24" t="s">
        <v>142</v>
      </c>
      <c r="BE119" s="176">
        <f t="shared" si="24"/>
        <v>0</v>
      </c>
      <c r="BF119" s="176">
        <f t="shared" si="25"/>
        <v>3289</v>
      </c>
      <c r="BG119" s="176">
        <f t="shared" si="26"/>
        <v>0</v>
      </c>
      <c r="BH119" s="176">
        <f t="shared" si="27"/>
        <v>0</v>
      </c>
      <c r="BI119" s="176">
        <f t="shared" si="28"/>
        <v>0</v>
      </c>
      <c r="BJ119" s="24" t="s">
        <v>90</v>
      </c>
      <c r="BK119" s="176">
        <f t="shared" si="29"/>
        <v>3289</v>
      </c>
      <c r="BL119" s="24" t="s">
        <v>333</v>
      </c>
      <c r="BM119" s="24" t="s">
        <v>1851</v>
      </c>
    </row>
    <row r="120" spans="2:65" s="1" customFormat="1" ht="16.5" customHeight="1">
      <c r="B120" s="40"/>
      <c r="C120" s="210" t="s">
        <v>536</v>
      </c>
      <c r="D120" s="210" t="s">
        <v>323</v>
      </c>
      <c r="E120" s="211" t="s">
        <v>1852</v>
      </c>
      <c r="F120" s="212" t="s">
        <v>1853</v>
      </c>
      <c r="G120" s="213" t="s">
        <v>478</v>
      </c>
      <c r="H120" s="214">
        <v>1</v>
      </c>
      <c r="I120" s="215">
        <v>586.5</v>
      </c>
      <c r="J120" s="216">
        <f t="shared" si="20"/>
        <v>586.5</v>
      </c>
      <c r="K120" s="212" t="s">
        <v>22</v>
      </c>
      <c r="L120" s="217"/>
      <c r="M120" s="218" t="s">
        <v>22</v>
      </c>
      <c r="N120" s="219" t="s">
        <v>51</v>
      </c>
      <c r="P120" s="174">
        <f t="shared" si="21"/>
        <v>0</v>
      </c>
      <c r="Q120" s="174">
        <v>0</v>
      </c>
      <c r="R120" s="174">
        <f t="shared" si="22"/>
        <v>0</v>
      </c>
      <c r="S120" s="174">
        <v>0</v>
      </c>
      <c r="T120" s="175">
        <f t="shared" si="23"/>
        <v>0</v>
      </c>
      <c r="AR120" s="24" t="s">
        <v>561</v>
      </c>
      <c r="AT120" s="24" t="s">
        <v>323</v>
      </c>
      <c r="AU120" s="24" t="s">
        <v>90</v>
      </c>
      <c r="AY120" s="24" t="s">
        <v>142</v>
      </c>
      <c r="BE120" s="176">
        <f t="shared" si="24"/>
        <v>0</v>
      </c>
      <c r="BF120" s="176">
        <f t="shared" si="25"/>
        <v>586.5</v>
      </c>
      <c r="BG120" s="176">
        <f t="shared" si="26"/>
        <v>0</v>
      </c>
      <c r="BH120" s="176">
        <f t="shared" si="27"/>
        <v>0</v>
      </c>
      <c r="BI120" s="176">
        <f t="shared" si="28"/>
        <v>0</v>
      </c>
      <c r="BJ120" s="24" t="s">
        <v>90</v>
      </c>
      <c r="BK120" s="176">
        <f t="shared" si="29"/>
        <v>586.5</v>
      </c>
      <c r="BL120" s="24" t="s">
        <v>333</v>
      </c>
      <c r="BM120" s="24" t="s">
        <v>1854</v>
      </c>
    </row>
    <row r="121" spans="2:65" s="1" customFormat="1" ht="25.5" customHeight="1">
      <c r="B121" s="40"/>
      <c r="C121" s="210" t="s">
        <v>244</v>
      </c>
      <c r="D121" s="210" t="s">
        <v>323</v>
      </c>
      <c r="E121" s="211" t="s">
        <v>1855</v>
      </c>
      <c r="F121" s="212" t="s">
        <v>1856</v>
      </c>
      <c r="G121" s="213" t="s">
        <v>478</v>
      </c>
      <c r="H121" s="214">
        <v>2</v>
      </c>
      <c r="I121" s="215">
        <v>438.15</v>
      </c>
      <c r="J121" s="216">
        <f t="shared" si="20"/>
        <v>876.3</v>
      </c>
      <c r="K121" s="212" t="s">
        <v>22</v>
      </c>
      <c r="L121" s="217"/>
      <c r="M121" s="218" t="s">
        <v>22</v>
      </c>
      <c r="N121" s="219" t="s">
        <v>51</v>
      </c>
      <c r="P121" s="174">
        <f t="shared" si="21"/>
        <v>0</v>
      </c>
      <c r="Q121" s="174">
        <v>0</v>
      </c>
      <c r="R121" s="174">
        <f t="shared" si="22"/>
        <v>0</v>
      </c>
      <c r="S121" s="174">
        <v>0</v>
      </c>
      <c r="T121" s="175">
        <f t="shared" si="23"/>
        <v>0</v>
      </c>
      <c r="AR121" s="24" t="s">
        <v>561</v>
      </c>
      <c r="AT121" s="24" t="s">
        <v>323</v>
      </c>
      <c r="AU121" s="24" t="s">
        <v>90</v>
      </c>
      <c r="AY121" s="24" t="s">
        <v>142</v>
      </c>
      <c r="BE121" s="176">
        <f t="shared" si="24"/>
        <v>0</v>
      </c>
      <c r="BF121" s="176">
        <f t="shared" si="25"/>
        <v>876.3</v>
      </c>
      <c r="BG121" s="176">
        <f t="shared" si="26"/>
        <v>0</v>
      </c>
      <c r="BH121" s="176">
        <f t="shared" si="27"/>
        <v>0</v>
      </c>
      <c r="BI121" s="176">
        <f t="shared" si="28"/>
        <v>0</v>
      </c>
      <c r="BJ121" s="24" t="s">
        <v>90</v>
      </c>
      <c r="BK121" s="176">
        <f t="shared" si="29"/>
        <v>876.3</v>
      </c>
      <c r="BL121" s="24" t="s">
        <v>333</v>
      </c>
      <c r="BM121" s="24" t="s">
        <v>1857</v>
      </c>
    </row>
    <row r="122" spans="2:65" s="1" customFormat="1" ht="16.5" customHeight="1">
      <c r="B122" s="40"/>
      <c r="C122" s="210" t="s">
        <v>561</v>
      </c>
      <c r="D122" s="210" t="s">
        <v>323</v>
      </c>
      <c r="E122" s="211" t="s">
        <v>1858</v>
      </c>
      <c r="F122" s="212" t="s">
        <v>1792</v>
      </c>
      <c r="G122" s="213" t="s">
        <v>927</v>
      </c>
      <c r="H122" s="214">
        <v>1</v>
      </c>
      <c r="I122" s="215">
        <v>98.899999999999991</v>
      </c>
      <c r="J122" s="216">
        <f t="shared" si="20"/>
        <v>98.9</v>
      </c>
      <c r="K122" s="212" t="s">
        <v>22</v>
      </c>
      <c r="L122" s="217"/>
      <c r="M122" s="218" t="s">
        <v>22</v>
      </c>
      <c r="N122" s="219" t="s">
        <v>51</v>
      </c>
      <c r="P122" s="174">
        <f t="shared" si="21"/>
        <v>0</v>
      </c>
      <c r="Q122" s="174">
        <v>0</v>
      </c>
      <c r="R122" s="174">
        <f t="shared" si="22"/>
        <v>0</v>
      </c>
      <c r="S122" s="174">
        <v>0</v>
      </c>
      <c r="T122" s="175">
        <f t="shared" si="23"/>
        <v>0</v>
      </c>
      <c r="AR122" s="24" t="s">
        <v>561</v>
      </c>
      <c r="AT122" s="24" t="s">
        <v>323</v>
      </c>
      <c r="AU122" s="24" t="s">
        <v>90</v>
      </c>
      <c r="AY122" s="24" t="s">
        <v>142</v>
      </c>
      <c r="BE122" s="176">
        <f t="shared" si="24"/>
        <v>0</v>
      </c>
      <c r="BF122" s="176">
        <f t="shared" si="25"/>
        <v>98.9</v>
      </c>
      <c r="BG122" s="176">
        <f t="shared" si="26"/>
        <v>0</v>
      </c>
      <c r="BH122" s="176">
        <f t="shared" si="27"/>
        <v>0</v>
      </c>
      <c r="BI122" s="176">
        <f t="shared" si="28"/>
        <v>0</v>
      </c>
      <c r="BJ122" s="24" t="s">
        <v>90</v>
      </c>
      <c r="BK122" s="176">
        <f t="shared" si="29"/>
        <v>98.9</v>
      </c>
      <c r="BL122" s="24" t="s">
        <v>333</v>
      </c>
      <c r="BM122" s="24" t="s">
        <v>1859</v>
      </c>
    </row>
    <row r="123" spans="2:65" s="1" customFormat="1" ht="16.5" customHeight="1">
      <c r="B123" s="40"/>
      <c r="C123" s="210" t="s">
        <v>570</v>
      </c>
      <c r="D123" s="210" t="s">
        <v>323</v>
      </c>
      <c r="E123" s="211" t="s">
        <v>1860</v>
      </c>
      <c r="F123" s="212" t="s">
        <v>1795</v>
      </c>
      <c r="G123" s="213" t="s">
        <v>927</v>
      </c>
      <c r="H123" s="214">
        <v>0.1</v>
      </c>
      <c r="I123" s="215">
        <v>241.49999999999997</v>
      </c>
      <c r="J123" s="216">
        <f t="shared" si="20"/>
        <v>24.15</v>
      </c>
      <c r="K123" s="212" t="s">
        <v>22</v>
      </c>
      <c r="L123" s="217"/>
      <c r="M123" s="218" t="s">
        <v>22</v>
      </c>
      <c r="N123" s="219" t="s">
        <v>51</v>
      </c>
      <c r="P123" s="174">
        <f t="shared" si="21"/>
        <v>0</v>
      </c>
      <c r="Q123" s="174">
        <v>0</v>
      </c>
      <c r="R123" s="174">
        <f t="shared" si="22"/>
        <v>0</v>
      </c>
      <c r="S123" s="174">
        <v>0</v>
      </c>
      <c r="T123" s="175">
        <f t="shared" si="23"/>
        <v>0</v>
      </c>
      <c r="AR123" s="24" t="s">
        <v>561</v>
      </c>
      <c r="AT123" s="24" t="s">
        <v>323</v>
      </c>
      <c r="AU123" s="24" t="s">
        <v>90</v>
      </c>
      <c r="AY123" s="24" t="s">
        <v>142</v>
      </c>
      <c r="BE123" s="176">
        <f t="shared" si="24"/>
        <v>0</v>
      </c>
      <c r="BF123" s="176">
        <f t="shared" si="25"/>
        <v>24.15</v>
      </c>
      <c r="BG123" s="176">
        <f t="shared" si="26"/>
        <v>0</v>
      </c>
      <c r="BH123" s="176">
        <f t="shared" si="27"/>
        <v>0</v>
      </c>
      <c r="BI123" s="176">
        <f t="shared" si="28"/>
        <v>0</v>
      </c>
      <c r="BJ123" s="24" t="s">
        <v>90</v>
      </c>
      <c r="BK123" s="176">
        <f t="shared" si="29"/>
        <v>24.15</v>
      </c>
      <c r="BL123" s="24" t="s">
        <v>333</v>
      </c>
      <c r="BM123" s="24" t="s">
        <v>1861</v>
      </c>
    </row>
    <row r="124" spans="2:65" s="1" customFormat="1" ht="16.5" customHeight="1">
      <c r="B124" s="40"/>
      <c r="C124" s="165" t="s">
        <v>576</v>
      </c>
      <c r="D124" s="165" t="s">
        <v>145</v>
      </c>
      <c r="E124" s="166" t="s">
        <v>1862</v>
      </c>
      <c r="F124" s="167" t="s">
        <v>1798</v>
      </c>
      <c r="G124" s="168" t="s">
        <v>22</v>
      </c>
      <c r="H124" s="169">
        <v>1</v>
      </c>
      <c r="I124" s="170">
        <v>3725.9999999999995</v>
      </c>
      <c r="J124" s="171">
        <f t="shared" si="20"/>
        <v>3726</v>
      </c>
      <c r="K124" s="167" t="s">
        <v>22</v>
      </c>
      <c r="L124" s="40"/>
      <c r="M124" s="172" t="s">
        <v>22</v>
      </c>
      <c r="N124" s="221" t="s">
        <v>51</v>
      </c>
      <c r="O124" s="180"/>
      <c r="P124" s="222">
        <f t="shared" si="21"/>
        <v>0</v>
      </c>
      <c r="Q124" s="222">
        <v>0</v>
      </c>
      <c r="R124" s="222">
        <f t="shared" si="22"/>
        <v>0</v>
      </c>
      <c r="S124" s="222">
        <v>0</v>
      </c>
      <c r="T124" s="223">
        <f t="shared" si="23"/>
        <v>0</v>
      </c>
      <c r="AR124" s="24" t="s">
        <v>333</v>
      </c>
      <c r="AT124" s="24" t="s">
        <v>145</v>
      </c>
      <c r="AU124" s="24" t="s">
        <v>90</v>
      </c>
      <c r="AY124" s="24" t="s">
        <v>142</v>
      </c>
      <c r="BE124" s="176">
        <f t="shared" si="24"/>
        <v>0</v>
      </c>
      <c r="BF124" s="176">
        <f t="shared" si="25"/>
        <v>3726</v>
      </c>
      <c r="BG124" s="176">
        <f t="shared" si="26"/>
        <v>0</v>
      </c>
      <c r="BH124" s="176">
        <f t="shared" si="27"/>
        <v>0</v>
      </c>
      <c r="BI124" s="176">
        <f t="shared" si="28"/>
        <v>0</v>
      </c>
      <c r="BJ124" s="24" t="s">
        <v>90</v>
      </c>
      <c r="BK124" s="176">
        <f t="shared" si="29"/>
        <v>3726</v>
      </c>
      <c r="BL124" s="24" t="s">
        <v>333</v>
      </c>
      <c r="BM124" s="24" t="s">
        <v>1863</v>
      </c>
    </row>
    <row r="125" spans="2:65" s="1" customFormat="1" ht="6.9" customHeight="1">
      <c r="B125" s="53"/>
      <c r="C125" s="54"/>
      <c r="D125" s="54"/>
      <c r="E125" s="54"/>
      <c r="F125" s="54"/>
      <c r="G125" s="54"/>
      <c r="H125" s="54"/>
      <c r="I125" s="124"/>
      <c r="J125" s="54"/>
      <c r="K125" s="54"/>
      <c r="L125" s="40"/>
    </row>
  </sheetData>
  <sheetProtection algorithmName="SHA-512" hashValue="Y/Rjh5B38rRrVDVFCAkMGk1P9Rw2001X02OYGZ07tVjmqyC8egd1MRy8y4Or/kXWqblKCwVCYafukElevlw5QA==" saltValue="+2g4ii1oHebovvKU6YjKv1d5FRr1WPccG2YJRG5iCYter08sS+t81QpfhniFXrBk6/33erhqr9RfU9kEH59utQ==" spinCount="100000" sheet="1" objects="1" scenarios="1" formatColumns="0" formatRows="0" autoFilter="0"/>
  <autoFilter ref="C85:K124" xr:uid="{00000000-0009-0000-0000-000003000000}"/>
  <mergeCells count="13">
    <mergeCell ref="E78:H78"/>
    <mergeCell ref="G1:H1"/>
    <mergeCell ref="L2:V2"/>
    <mergeCell ref="E49:H49"/>
    <mergeCell ref="E51:H51"/>
    <mergeCell ref="J55:J56"/>
    <mergeCell ref="E74:H74"/>
    <mergeCell ref="E76:H76"/>
    <mergeCell ref="E7:H7"/>
    <mergeCell ref="E9:H9"/>
    <mergeCell ref="E11:H11"/>
    <mergeCell ref="E26:H26"/>
    <mergeCell ref="E47:H47"/>
  </mergeCells>
  <hyperlinks>
    <hyperlink ref="F1:G1" location="C2" display="1) Krycí list soupisu" xr:uid="{00000000-0004-0000-0300-000000000000}"/>
    <hyperlink ref="G1:H1" location="C58" display="2) Rekapitulace" xr:uid="{00000000-0004-0000-0300-000001000000}"/>
    <hyperlink ref="J1" location="C85" display="3) Soupis prací" xr:uid="{00000000-0004-0000-0300-000002000000}"/>
    <hyperlink ref="L1:V1" location="'Rekapitulace stavby'!C2" display="Rekapitulace stavby" xr:uid="{00000000-0004-0000-03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R566"/>
  <sheetViews>
    <sheetView showGridLines="0" workbookViewId="0">
      <pane ySplit="1" topLeftCell="A2" activePane="bottomLeft" state="frozen"/>
      <selection pane="bottomLeft" activeCell="X93" sqref="X93"/>
    </sheetView>
  </sheetViews>
  <sheetFormatPr defaultRowHeight="12"/>
  <cols>
    <col min="1" max="1" width="8.25" customWidth="1"/>
    <col min="2" max="2" width="1.75" customWidth="1"/>
    <col min="3" max="3" width="4.125" customWidth="1"/>
    <col min="4" max="4" width="4.25" customWidth="1"/>
    <col min="5" max="5" width="17.125" customWidth="1"/>
    <col min="6" max="6" width="75" customWidth="1"/>
    <col min="7" max="7" width="8.75" customWidth="1"/>
    <col min="8" max="8" width="11.125" customWidth="1"/>
    <col min="9" max="9" width="12.75" style="102" customWidth="1"/>
    <col min="10" max="10" width="23.375" customWidth="1"/>
    <col min="11" max="11" width="15.375" customWidth="1"/>
    <col min="13" max="18" width="9.25" hidden="1"/>
    <col min="19" max="19" width="8.125" hidden="1" customWidth="1"/>
    <col min="20" max="20" width="29.75" hidden="1" customWidth="1"/>
    <col min="21" max="21" width="16.25" hidden="1" customWidth="1"/>
    <col min="22" max="22" width="12.25" customWidth="1"/>
    <col min="23" max="23" width="16.25" customWidth="1"/>
    <col min="24" max="24" width="12.25" customWidth="1"/>
    <col min="25" max="25" width="15" customWidth="1"/>
    <col min="26" max="26" width="11" customWidth="1"/>
    <col min="27" max="27" width="15" customWidth="1"/>
    <col min="28" max="28" width="16.25" customWidth="1"/>
    <col min="29" max="29" width="11" customWidth="1"/>
    <col min="30" max="30" width="15" customWidth="1"/>
    <col min="31" max="31" width="16.25" customWidth="1"/>
    <col min="44" max="65" width="9.25" hidden="1"/>
  </cols>
  <sheetData>
    <row r="1" spans="1:70" ht="21.75" customHeight="1">
      <c r="A1" s="22"/>
      <c r="B1" s="18"/>
      <c r="C1" s="18"/>
      <c r="D1" s="19" t="s">
        <v>1</v>
      </c>
      <c r="E1" s="18"/>
      <c r="F1" s="103" t="s">
        <v>107</v>
      </c>
      <c r="G1" s="344" t="s">
        <v>108</v>
      </c>
      <c r="H1" s="344"/>
      <c r="I1" s="104"/>
      <c r="J1" s="103" t="s">
        <v>109</v>
      </c>
      <c r="K1" s="19" t="s">
        <v>110</v>
      </c>
      <c r="L1" s="103" t="s">
        <v>111</v>
      </c>
      <c r="M1" s="103"/>
      <c r="N1" s="103"/>
      <c r="O1" s="103"/>
      <c r="P1" s="103"/>
      <c r="Q1" s="103"/>
      <c r="R1" s="103"/>
      <c r="S1" s="103"/>
      <c r="T1" s="103"/>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spans="1:70" ht="36.9" customHeight="1">
      <c r="L2" s="335"/>
      <c r="M2" s="335"/>
      <c r="N2" s="335"/>
      <c r="O2" s="335"/>
      <c r="P2" s="335"/>
      <c r="Q2" s="335"/>
      <c r="R2" s="335"/>
      <c r="S2" s="335"/>
      <c r="T2" s="335"/>
      <c r="U2" s="335"/>
      <c r="V2" s="335"/>
      <c r="AT2" s="24" t="s">
        <v>100</v>
      </c>
    </row>
    <row r="3" spans="1:70" ht="6.9" customHeight="1">
      <c r="B3" s="25"/>
      <c r="C3" s="26"/>
      <c r="D3" s="26"/>
      <c r="E3" s="26"/>
      <c r="F3" s="26"/>
      <c r="G3" s="26"/>
      <c r="H3" s="26"/>
      <c r="I3" s="105"/>
      <c r="J3" s="26"/>
      <c r="K3" s="27"/>
      <c r="AT3" s="24" t="s">
        <v>24</v>
      </c>
    </row>
    <row r="4" spans="1:70" ht="36.9" customHeight="1">
      <c r="B4" s="28"/>
      <c r="D4" s="29" t="s">
        <v>112</v>
      </c>
      <c r="K4" s="30"/>
      <c r="M4" s="31" t="s">
        <v>12</v>
      </c>
      <c r="AT4" s="24" t="s">
        <v>6</v>
      </c>
    </row>
    <row r="5" spans="1:70" ht="6.9" customHeight="1">
      <c r="B5" s="28"/>
      <c r="K5" s="30"/>
    </row>
    <row r="6" spans="1:70">
      <c r="B6" s="28"/>
      <c r="D6" s="36" t="s">
        <v>18</v>
      </c>
      <c r="K6" s="30"/>
    </row>
    <row r="7" spans="1:70" ht="16.5" customHeight="1">
      <c r="B7" s="28"/>
      <c r="E7" s="345" t="str">
        <f>'Rekapitulace stavby'!K6</f>
        <v>Rekonstrukce objektu Tyršova 423_14, Trmice_r2019</v>
      </c>
      <c r="F7" s="347"/>
      <c r="G7" s="347"/>
      <c r="H7" s="347"/>
      <c r="K7" s="30"/>
    </row>
    <row r="8" spans="1:70">
      <c r="B8" s="28"/>
      <c r="D8" s="36" t="s">
        <v>113</v>
      </c>
      <c r="K8" s="30"/>
    </row>
    <row r="9" spans="1:70" s="1" customFormat="1" ht="16.5" customHeight="1">
      <c r="B9" s="40"/>
      <c r="E9" s="345" t="s">
        <v>114</v>
      </c>
      <c r="F9" s="343"/>
      <c r="G9" s="343"/>
      <c r="H9" s="343"/>
      <c r="I9" s="106"/>
      <c r="K9" s="43"/>
    </row>
    <row r="10" spans="1:70" s="1" customFormat="1">
      <c r="B10" s="40"/>
      <c r="D10" s="36" t="s">
        <v>115</v>
      </c>
      <c r="I10" s="106"/>
      <c r="K10" s="43"/>
    </row>
    <row r="11" spans="1:70" s="1" customFormat="1" ht="36.9" customHeight="1">
      <c r="B11" s="40"/>
      <c r="E11" s="310" t="s">
        <v>1864</v>
      </c>
      <c r="F11" s="343"/>
      <c r="G11" s="343"/>
      <c r="H11" s="343"/>
      <c r="I11" s="106"/>
      <c r="K11" s="43"/>
    </row>
    <row r="12" spans="1:70" s="1" customFormat="1">
      <c r="B12" s="40"/>
      <c r="I12" s="106"/>
      <c r="K12" s="43"/>
    </row>
    <row r="13" spans="1:70" s="1" customFormat="1" ht="14.4" customHeight="1">
      <c r="B13" s="40"/>
      <c r="D13" s="36" t="s">
        <v>21</v>
      </c>
      <c r="F13" s="34" t="s">
        <v>22</v>
      </c>
      <c r="I13" s="107" t="s">
        <v>23</v>
      </c>
      <c r="J13" s="34" t="s">
        <v>22</v>
      </c>
      <c r="K13" s="43"/>
    </row>
    <row r="14" spans="1:70" s="1" customFormat="1" ht="14.4" customHeight="1">
      <c r="B14" s="40"/>
      <c r="D14" s="36" t="s">
        <v>25</v>
      </c>
      <c r="F14" s="34" t="s">
        <v>117</v>
      </c>
      <c r="I14" s="107" t="s">
        <v>27</v>
      </c>
      <c r="J14" s="62" t="str">
        <f>'Rekapitulace stavby'!AN8</f>
        <v>7. 11. 2014</v>
      </c>
      <c r="K14" s="43"/>
    </row>
    <row r="15" spans="1:70" s="1" customFormat="1" ht="10.75" customHeight="1">
      <c r="B15" s="40"/>
      <c r="I15" s="106"/>
      <c r="K15" s="43"/>
    </row>
    <row r="16" spans="1:70" s="1" customFormat="1" ht="14.4" customHeight="1">
      <c r="B16" s="40"/>
      <c r="D16" s="36" t="s">
        <v>31</v>
      </c>
      <c r="I16" s="107" t="s">
        <v>32</v>
      </c>
      <c r="J16" s="34" t="s">
        <v>33</v>
      </c>
      <c r="K16" s="43"/>
    </row>
    <row r="17" spans="2:11" s="1" customFormat="1" ht="18" customHeight="1">
      <c r="B17" s="40"/>
      <c r="E17" s="34" t="s">
        <v>34</v>
      </c>
      <c r="I17" s="107" t="s">
        <v>35</v>
      </c>
      <c r="J17" s="34" t="s">
        <v>36</v>
      </c>
      <c r="K17" s="43"/>
    </row>
    <row r="18" spans="2:11" s="1" customFormat="1" ht="6.9" customHeight="1">
      <c r="B18" s="40"/>
      <c r="I18" s="106"/>
      <c r="K18" s="43"/>
    </row>
    <row r="19" spans="2:11" s="1" customFormat="1" ht="14.4" customHeight="1">
      <c r="B19" s="40"/>
      <c r="D19" s="36" t="s">
        <v>37</v>
      </c>
      <c r="I19" s="107" t="s">
        <v>32</v>
      </c>
      <c r="J19" s="34" t="str">
        <f>IF('Rekapitulace stavby'!AN13="Vyplň údaj","",IF('Rekapitulace stavby'!AN13="","",'Rekapitulace stavby'!AN13))</f>
        <v>25460625</v>
      </c>
      <c r="K19" s="43"/>
    </row>
    <row r="20" spans="2:11" s="1" customFormat="1" ht="18" customHeight="1">
      <c r="B20" s="40"/>
      <c r="E20" s="34" t="str">
        <f>IF('Rekapitulace stavby'!E14="Vyplň údaj","",IF('Rekapitulace stavby'!E14="","",'Rekapitulace stavby'!E14))</f>
        <v>SIM stavby spol s r.o.</v>
      </c>
      <c r="I20" s="107" t="s">
        <v>35</v>
      </c>
      <c r="J20" s="34" t="str">
        <f>IF('Rekapitulace stavby'!AN14="Vyplň údaj","",IF('Rekapitulace stavby'!AN14="","",'Rekapitulace stavby'!AN14))</f>
        <v>CZ25460625</v>
      </c>
      <c r="K20" s="43"/>
    </row>
    <row r="21" spans="2:11" s="1" customFormat="1" ht="6.9" customHeight="1">
      <c r="B21" s="40"/>
      <c r="I21" s="106"/>
      <c r="K21" s="43"/>
    </row>
    <row r="22" spans="2:11" s="1" customFormat="1" ht="14.4" customHeight="1">
      <c r="B22" s="40"/>
      <c r="D22" s="36" t="s">
        <v>38</v>
      </c>
      <c r="I22" s="107" t="s">
        <v>32</v>
      </c>
      <c r="J22" s="34" t="s">
        <v>39</v>
      </c>
      <c r="K22" s="43"/>
    </row>
    <row r="23" spans="2:11" s="1" customFormat="1" ht="18" customHeight="1">
      <c r="B23" s="40"/>
      <c r="E23" s="34" t="s">
        <v>40</v>
      </c>
      <c r="I23" s="107" t="s">
        <v>35</v>
      </c>
      <c r="J23" s="34" t="s">
        <v>41</v>
      </c>
      <c r="K23" s="43"/>
    </row>
    <row r="24" spans="2:11" s="1" customFormat="1" ht="6.9" customHeight="1">
      <c r="B24" s="40"/>
      <c r="I24" s="106"/>
      <c r="K24" s="43"/>
    </row>
    <row r="25" spans="2:11" s="1" customFormat="1" ht="14.4" customHeight="1">
      <c r="B25" s="40"/>
      <c r="D25" s="36" t="s">
        <v>43</v>
      </c>
      <c r="I25" s="106"/>
      <c r="K25" s="43"/>
    </row>
    <row r="26" spans="2:11" s="7" customFormat="1" ht="16.5" customHeight="1">
      <c r="B26" s="108"/>
      <c r="E26" s="339" t="s">
        <v>22</v>
      </c>
      <c r="F26" s="339"/>
      <c r="G26" s="339"/>
      <c r="H26" s="339"/>
      <c r="I26" s="109"/>
      <c r="K26" s="110"/>
    </row>
    <row r="27" spans="2:11" s="1" customFormat="1" ht="6.9" customHeight="1">
      <c r="B27" s="40"/>
      <c r="I27" s="106"/>
      <c r="K27" s="43"/>
    </row>
    <row r="28" spans="2:11" s="1" customFormat="1" ht="6.9" customHeight="1">
      <c r="B28" s="40"/>
      <c r="D28" s="63"/>
      <c r="E28" s="63"/>
      <c r="F28" s="63"/>
      <c r="G28" s="63"/>
      <c r="H28" s="63"/>
      <c r="I28" s="111"/>
      <c r="J28" s="63"/>
      <c r="K28" s="112"/>
    </row>
    <row r="29" spans="2:11" s="1" customFormat="1" ht="25.4" customHeight="1">
      <c r="B29" s="40"/>
      <c r="D29" s="113" t="s">
        <v>45</v>
      </c>
      <c r="I29" s="106"/>
      <c r="J29" s="74">
        <f>ROUND(J92,2)</f>
        <v>541359.96</v>
      </c>
      <c r="K29" s="43"/>
    </row>
    <row r="30" spans="2:11" s="1" customFormat="1" ht="6.9" customHeight="1">
      <c r="B30" s="40"/>
      <c r="D30" s="63"/>
      <c r="E30" s="63"/>
      <c r="F30" s="63"/>
      <c r="G30" s="63"/>
      <c r="H30" s="63"/>
      <c r="I30" s="111"/>
      <c r="J30" s="63"/>
      <c r="K30" s="112"/>
    </row>
    <row r="31" spans="2:11" s="1" customFormat="1" ht="14.4" customHeight="1">
      <c r="B31" s="40"/>
      <c r="F31" s="44" t="s">
        <v>47</v>
      </c>
      <c r="I31" s="114" t="s">
        <v>46</v>
      </c>
      <c r="J31" s="44" t="s">
        <v>48</v>
      </c>
      <c r="K31" s="43"/>
    </row>
    <row r="32" spans="2:11" s="1" customFormat="1" ht="14.4" customHeight="1">
      <c r="B32" s="40"/>
      <c r="D32" s="46" t="s">
        <v>49</v>
      </c>
      <c r="E32" s="46" t="s">
        <v>50</v>
      </c>
      <c r="F32" s="115">
        <f>ROUND(SUM(BE92:BE565), 2)</f>
        <v>0</v>
      </c>
      <c r="I32" s="116">
        <v>0.21</v>
      </c>
      <c r="J32" s="115">
        <f>ROUND(ROUND((SUM(BE92:BE565)), 2)*I32, 2)</f>
        <v>0</v>
      </c>
      <c r="K32" s="43"/>
    </row>
    <row r="33" spans="2:11" s="1" customFormat="1" ht="14.4" customHeight="1">
      <c r="B33" s="40"/>
      <c r="E33" s="46" t="s">
        <v>51</v>
      </c>
      <c r="F33" s="115">
        <f>ROUND(SUM(BF92:BF565), 2)</f>
        <v>541359.96</v>
      </c>
      <c r="I33" s="116">
        <v>0.15</v>
      </c>
      <c r="J33" s="115">
        <f>ROUND(ROUND((SUM(BF92:BF565)), 2)*I33, 2)</f>
        <v>81203.990000000005</v>
      </c>
      <c r="K33" s="43"/>
    </row>
    <row r="34" spans="2:11" s="1" customFormat="1" ht="14.4" hidden="1" customHeight="1">
      <c r="B34" s="40"/>
      <c r="E34" s="46" t="s">
        <v>52</v>
      </c>
      <c r="F34" s="115">
        <f>ROUND(SUM(BG92:BG565), 2)</f>
        <v>0</v>
      </c>
      <c r="I34" s="116">
        <v>0.21</v>
      </c>
      <c r="J34" s="115">
        <v>0</v>
      </c>
      <c r="K34" s="43"/>
    </row>
    <row r="35" spans="2:11" s="1" customFormat="1" ht="14.4" hidden="1" customHeight="1">
      <c r="B35" s="40"/>
      <c r="E35" s="46" t="s">
        <v>53</v>
      </c>
      <c r="F35" s="115">
        <f>ROUND(SUM(BH92:BH565), 2)</f>
        <v>0</v>
      </c>
      <c r="I35" s="116">
        <v>0.15</v>
      </c>
      <c r="J35" s="115">
        <v>0</v>
      </c>
      <c r="K35" s="43"/>
    </row>
    <row r="36" spans="2:11" s="1" customFormat="1" ht="14.4" hidden="1" customHeight="1">
      <c r="B36" s="40"/>
      <c r="E36" s="46" t="s">
        <v>54</v>
      </c>
      <c r="F36" s="115">
        <f>ROUND(SUM(BI92:BI565), 2)</f>
        <v>0</v>
      </c>
      <c r="I36" s="116">
        <v>0</v>
      </c>
      <c r="J36" s="115">
        <v>0</v>
      </c>
      <c r="K36" s="43"/>
    </row>
    <row r="37" spans="2:11" s="1" customFormat="1" ht="6.9" customHeight="1">
      <c r="B37" s="40"/>
      <c r="I37" s="106"/>
      <c r="K37" s="43"/>
    </row>
    <row r="38" spans="2:11" s="1" customFormat="1" ht="25.4" customHeight="1">
      <c r="B38" s="40"/>
      <c r="C38" s="117"/>
      <c r="D38" s="118" t="s">
        <v>55</v>
      </c>
      <c r="E38" s="66"/>
      <c r="F38" s="66"/>
      <c r="G38" s="119" t="s">
        <v>56</v>
      </c>
      <c r="H38" s="120" t="s">
        <v>57</v>
      </c>
      <c r="I38" s="121"/>
      <c r="J38" s="122">
        <f>SUM(J29:J36)</f>
        <v>622563.94999999995</v>
      </c>
      <c r="K38" s="123"/>
    </row>
    <row r="39" spans="2:11" s="1" customFormat="1" ht="14.4" customHeight="1">
      <c r="B39" s="53"/>
      <c r="C39" s="54"/>
      <c r="D39" s="54"/>
      <c r="E39" s="54"/>
      <c r="F39" s="54"/>
      <c r="G39" s="54"/>
      <c r="H39" s="54"/>
      <c r="I39" s="124"/>
      <c r="J39" s="54"/>
      <c r="K39" s="55"/>
    </row>
    <row r="43" spans="2:11" s="1" customFormat="1" ht="6.9" customHeight="1">
      <c r="B43" s="56"/>
      <c r="C43" s="57"/>
      <c r="D43" s="57"/>
      <c r="E43" s="57"/>
      <c r="F43" s="57"/>
      <c r="G43" s="57"/>
      <c r="H43" s="57"/>
      <c r="I43" s="125"/>
      <c r="J43" s="57"/>
      <c r="K43" s="126"/>
    </row>
    <row r="44" spans="2:11" s="1" customFormat="1" ht="36.9" customHeight="1">
      <c r="B44" s="40"/>
      <c r="C44" s="29" t="s">
        <v>118</v>
      </c>
      <c r="I44" s="106"/>
      <c r="K44" s="43"/>
    </row>
    <row r="45" spans="2:11" s="1" customFormat="1" ht="6.9" customHeight="1">
      <c r="B45" s="40"/>
      <c r="I45" s="106"/>
      <c r="K45" s="43"/>
    </row>
    <row r="46" spans="2:11" s="1" customFormat="1" ht="14.4" customHeight="1">
      <c r="B46" s="40"/>
      <c r="C46" s="36" t="s">
        <v>18</v>
      </c>
      <c r="I46" s="106"/>
      <c r="K46" s="43"/>
    </row>
    <row r="47" spans="2:11" s="1" customFormat="1" ht="16.5" customHeight="1">
      <c r="B47" s="40"/>
      <c r="E47" s="345" t="str">
        <f>E7</f>
        <v>Rekonstrukce objektu Tyršova 423_14, Trmice_r2019</v>
      </c>
      <c r="F47" s="347"/>
      <c r="G47" s="347"/>
      <c r="H47" s="347"/>
      <c r="I47" s="106"/>
      <c r="K47" s="43"/>
    </row>
    <row r="48" spans="2:11">
      <c r="B48" s="28"/>
      <c r="C48" s="36" t="s">
        <v>113</v>
      </c>
      <c r="K48" s="30"/>
    </row>
    <row r="49" spans="2:47" s="1" customFormat="1" ht="16.5" customHeight="1">
      <c r="B49" s="40"/>
      <c r="E49" s="345" t="s">
        <v>114</v>
      </c>
      <c r="F49" s="343"/>
      <c r="G49" s="343"/>
      <c r="H49" s="343"/>
      <c r="I49" s="106"/>
      <c r="K49" s="43"/>
    </row>
    <row r="50" spans="2:47" s="1" customFormat="1" ht="14.4" customHeight="1">
      <c r="B50" s="40"/>
      <c r="C50" s="36" t="s">
        <v>115</v>
      </c>
      <c r="I50" s="106"/>
      <c r="K50" s="43"/>
    </row>
    <row r="51" spans="2:47" s="1" customFormat="1" ht="17.25" customHeight="1">
      <c r="B51" s="40"/>
      <c r="E51" s="310" t="str">
        <f>E11</f>
        <v>D.1.4.3 - Zařízení zdravotně technických instalací</v>
      </c>
      <c r="F51" s="343"/>
      <c r="G51" s="343"/>
      <c r="H51" s="343"/>
      <c r="I51" s="106"/>
      <c r="K51" s="43"/>
    </row>
    <row r="52" spans="2:47" s="1" customFormat="1" ht="6.9" customHeight="1">
      <c r="B52" s="40"/>
      <c r="I52" s="106"/>
      <c r="K52" s="43"/>
    </row>
    <row r="53" spans="2:47" s="1" customFormat="1" ht="18" customHeight="1">
      <c r="B53" s="40"/>
      <c r="C53" s="36" t="s">
        <v>25</v>
      </c>
      <c r="F53" s="34" t="str">
        <f>F14</f>
        <v>Trmice</v>
      </c>
      <c r="I53" s="107" t="s">
        <v>27</v>
      </c>
      <c r="J53" s="62" t="str">
        <f>IF(J14="","",J14)</f>
        <v>7. 11. 2014</v>
      </c>
      <c r="K53" s="43"/>
    </row>
    <row r="54" spans="2:47" s="1" customFormat="1" ht="6.9" customHeight="1">
      <c r="B54" s="40"/>
      <c r="I54" s="106"/>
      <c r="K54" s="43"/>
    </row>
    <row r="55" spans="2:47" s="1" customFormat="1">
      <c r="B55" s="40"/>
      <c r="C55" s="36" t="s">
        <v>31</v>
      </c>
      <c r="F55" s="34" t="str">
        <f>E17</f>
        <v>Městský úřad Trmice</v>
      </c>
      <c r="I55" s="107" t="s">
        <v>38</v>
      </c>
      <c r="J55" s="339" t="str">
        <f>E23</f>
        <v>SPECTA, s.r.o.</v>
      </c>
      <c r="K55" s="43"/>
    </row>
    <row r="56" spans="2:47" s="1" customFormat="1" ht="14.4" customHeight="1">
      <c r="B56" s="40"/>
      <c r="C56" s="36" t="s">
        <v>37</v>
      </c>
      <c r="F56" s="34" t="str">
        <f>IF(E20="","",E20)</f>
        <v>SIM stavby spol s r.o.</v>
      </c>
      <c r="I56" s="106"/>
      <c r="J56" s="346"/>
      <c r="K56" s="43"/>
    </row>
    <row r="57" spans="2:47" s="1" customFormat="1" ht="10.4" customHeight="1">
      <c r="B57" s="40"/>
      <c r="I57" s="106"/>
      <c r="K57" s="43"/>
    </row>
    <row r="58" spans="2:47" s="1" customFormat="1" ht="29.25" customHeight="1">
      <c r="B58" s="40"/>
      <c r="C58" s="127" t="s">
        <v>119</v>
      </c>
      <c r="D58" s="117"/>
      <c r="E58" s="117"/>
      <c r="F58" s="117"/>
      <c r="G58" s="117"/>
      <c r="H58" s="117"/>
      <c r="I58" s="128"/>
      <c r="J58" s="129" t="s">
        <v>120</v>
      </c>
      <c r="K58" s="130"/>
    </row>
    <row r="59" spans="2:47" s="1" customFormat="1" ht="10.4" customHeight="1">
      <c r="B59" s="40"/>
      <c r="I59" s="106"/>
      <c r="K59" s="43"/>
    </row>
    <row r="60" spans="2:47" s="1" customFormat="1" ht="29.25" customHeight="1">
      <c r="B60" s="40"/>
      <c r="C60" s="131" t="s">
        <v>121</v>
      </c>
      <c r="I60" s="106"/>
      <c r="J60" s="74">
        <f>J92</f>
        <v>541359.96000000008</v>
      </c>
      <c r="K60" s="43"/>
      <c r="AU60" s="24" t="s">
        <v>122</v>
      </c>
    </row>
    <row r="61" spans="2:47" s="8" customFormat="1" ht="24.9" customHeight="1">
      <c r="B61" s="132"/>
      <c r="D61" s="133" t="s">
        <v>155</v>
      </c>
      <c r="E61" s="134"/>
      <c r="F61" s="134"/>
      <c r="G61" s="134"/>
      <c r="H61" s="134"/>
      <c r="I61" s="135"/>
      <c r="J61" s="136">
        <f>J93</f>
        <v>76292.78</v>
      </c>
      <c r="K61" s="137"/>
    </row>
    <row r="62" spans="2:47" s="9" customFormat="1" ht="20" customHeight="1">
      <c r="B62" s="138"/>
      <c r="D62" s="139" t="s">
        <v>157</v>
      </c>
      <c r="E62" s="140"/>
      <c r="F62" s="140"/>
      <c r="G62" s="140"/>
      <c r="H62" s="140"/>
      <c r="I62" s="141"/>
      <c r="J62" s="142">
        <f>J94</f>
        <v>25000</v>
      </c>
      <c r="K62" s="143"/>
    </row>
    <row r="63" spans="2:47" s="9" customFormat="1" ht="20" customHeight="1">
      <c r="B63" s="138"/>
      <c r="D63" s="139" t="s">
        <v>161</v>
      </c>
      <c r="E63" s="140"/>
      <c r="F63" s="140"/>
      <c r="G63" s="140"/>
      <c r="H63" s="140"/>
      <c r="I63" s="141"/>
      <c r="J63" s="142">
        <f>J96</f>
        <v>47750</v>
      </c>
      <c r="K63" s="143"/>
    </row>
    <row r="64" spans="2:47" s="9" customFormat="1" ht="20" customHeight="1">
      <c r="B64" s="138"/>
      <c r="D64" s="139" t="s">
        <v>162</v>
      </c>
      <c r="E64" s="140"/>
      <c r="F64" s="140"/>
      <c r="G64" s="140"/>
      <c r="H64" s="140"/>
      <c r="I64" s="141"/>
      <c r="J64" s="142">
        <f>J109</f>
        <v>3242.7799999999997</v>
      </c>
      <c r="K64" s="143"/>
    </row>
    <row r="65" spans="2:12" s="9" customFormat="1" ht="20" customHeight="1">
      <c r="B65" s="138"/>
      <c r="D65" s="139" t="s">
        <v>163</v>
      </c>
      <c r="E65" s="140"/>
      <c r="F65" s="140"/>
      <c r="G65" s="140"/>
      <c r="H65" s="140"/>
      <c r="I65" s="141"/>
      <c r="J65" s="142">
        <f>J119</f>
        <v>300</v>
      </c>
      <c r="K65" s="143"/>
    </row>
    <row r="66" spans="2:12" s="8" customFormat="1" ht="24.9" customHeight="1">
      <c r="B66" s="132"/>
      <c r="D66" s="133" t="s">
        <v>164</v>
      </c>
      <c r="E66" s="134"/>
      <c r="F66" s="134"/>
      <c r="G66" s="134"/>
      <c r="H66" s="134"/>
      <c r="I66" s="135"/>
      <c r="J66" s="136">
        <f>J122</f>
        <v>465067.18000000005</v>
      </c>
      <c r="K66" s="137"/>
    </row>
    <row r="67" spans="2:12" s="9" customFormat="1" ht="20" customHeight="1">
      <c r="B67" s="138"/>
      <c r="D67" s="139" t="s">
        <v>1865</v>
      </c>
      <c r="E67" s="140"/>
      <c r="F67" s="140"/>
      <c r="G67" s="140"/>
      <c r="H67" s="140"/>
      <c r="I67" s="141"/>
      <c r="J67" s="142">
        <f>J123</f>
        <v>116857.63000000002</v>
      </c>
      <c r="K67" s="143"/>
    </row>
    <row r="68" spans="2:12" s="9" customFormat="1" ht="20" customHeight="1">
      <c r="B68" s="138"/>
      <c r="D68" s="139" t="s">
        <v>1866</v>
      </c>
      <c r="E68" s="140"/>
      <c r="F68" s="140"/>
      <c r="G68" s="140"/>
      <c r="H68" s="140"/>
      <c r="I68" s="141"/>
      <c r="J68" s="142">
        <f>J379</f>
        <v>179502.85</v>
      </c>
      <c r="K68" s="143"/>
    </row>
    <row r="69" spans="2:12" s="9" customFormat="1" ht="20" customHeight="1">
      <c r="B69" s="138"/>
      <c r="D69" s="139" t="s">
        <v>167</v>
      </c>
      <c r="E69" s="140"/>
      <c r="F69" s="140"/>
      <c r="G69" s="140"/>
      <c r="H69" s="140"/>
      <c r="I69" s="141"/>
      <c r="J69" s="142">
        <f>J531</f>
        <v>147425.63</v>
      </c>
      <c r="K69" s="143"/>
    </row>
    <row r="70" spans="2:12" s="9" customFormat="1" ht="20" customHeight="1">
      <c r="B70" s="138"/>
      <c r="D70" s="139" t="s">
        <v>1867</v>
      </c>
      <c r="E70" s="140"/>
      <c r="F70" s="140"/>
      <c r="G70" s="140"/>
      <c r="H70" s="140"/>
      <c r="I70" s="141"/>
      <c r="J70" s="142">
        <f>J559</f>
        <v>21281.07</v>
      </c>
      <c r="K70" s="143"/>
    </row>
    <row r="71" spans="2:12" s="1" customFormat="1" ht="21.75" customHeight="1">
      <c r="B71" s="40"/>
      <c r="I71" s="106"/>
      <c r="K71" s="43"/>
    </row>
    <row r="72" spans="2:12" s="1" customFormat="1" ht="6.9" customHeight="1">
      <c r="B72" s="53"/>
      <c r="C72" s="54"/>
      <c r="D72" s="54"/>
      <c r="E72" s="54"/>
      <c r="F72" s="54"/>
      <c r="G72" s="54"/>
      <c r="H72" s="54"/>
      <c r="I72" s="124"/>
      <c r="J72" s="54"/>
      <c r="K72" s="55"/>
    </row>
    <row r="76" spans="2:12" s="1" customFormat="1" ht="6.9" customHeight="1">
      <c r="B76" s="56"/>
      <c r="C76" s="57"/>
      <c r="D76" s="57"/>
      <c r="E76" s="57"/>
      <c r="F76" s="57"/>
      <c r="G76" s="57"/>
      <c r="H76" s="57"/>
      <c r="I76" s="125"/>
      <c r="J76" s="57"/>
      <c r="K76" s="57"/>
      <c r="L76" s="40"/>
    </row>
    <row r="77" spans="2:12" s="1" customFormat="1" ht="36.9" customHeight="1">
      <c r="B77" s="40"/>
      <c r="C77" s="29" t="s">
        <v>125</v>
      </c>
      <c r="I77" s="106"/>
      <c r="L77" s="40"/>
    </row>
    <row r="78" spans="2:12" s="1" customFormat="1" ht="6.9" customHeight="1">
      <c r="B78" s="40"/>
      <c r="I78" s="106"/>
      <c r="L78" s="40"/>
    </row>
    <row r="79" spans="2:12" s="1" customFormat="1" ht="14.4" customHeight="1">
      <c r="B79" s="40"/>
      <c r="C79" s="36" t="s">
        <v>18</v>
      </c>
      <c r="I79" s="106"/>
      <c r="L79" s="40"/>
    </row>
    <row r="80" spans="2:12" s="1" customFormat="1" ht="16.5" customHeight="1">
      <c r="B80" s="40"/>
      <c r="E80" s="345" t="str">
        <f>E7</f>
        <v>Rekonstrukce objektu Tyršova 423_14, Trmice_r2019</v>
      </c>
      <c r="F80" s="347"/>
      <c r="G80" s="347"/>
      <c r="H80" s="347"/>
      <c r="I80" s="106"/>
      <c r="L80" s="40"/>
    </row>
    <row r="81" spans="2:65">
      <c r="B81" s="28"/>
      <c r="C81" s="36" t="s">
        <v>113</v>
      </c>
      <c r="L81" s="28"/>
    </row>
    <row r="82" spans="2:65" s="1" customFormat="1" ht="16.5" customHeight="1">
      <c r="B82" s="40"/>
      <c r="E82" s="345" t="s">
        <v>114</v>
      </c>
      <c r="F82" s="343"/>
      <c r="G82" s="343"/>
      <c r="H82" s="343"/>
      <c r="I82" s="106"/>
      <c r="L82" s="40"/>
    </row>
    <row r="83" spans="2:65" s="1" customFormat="1" ht="14.4" customHeight="1">
      <c r="B83" s="40"/>
      <c r="C83" s="36" t="s">
        <v>115</v>
      </c>
      <c r="I83" s="106"/>
      <c r="L83" s="40"/>
    </row>
    <row r="84" spans="2:65" s="1" customFormat="1" ht="17.25" customHeight="1">
      <c r="B84" s="40"/>
      <c r="E84" s="310" t="str">
        <f>E11</f>
        <v>D.1.4.3 - Zařízení zdravotně technických instalací</v>
      </c>
      <c r="F84" s="343"/>
      <c r="G84" s="343"/>
      <c r="H84" s="343"/>
      <c r="I84" s="106"/>
      <c r="L84" s="40"/>
    </row>
    <row r="85" spans="2:65" s="1" customFormat="1" ht="6.9" customHeight="1">
      <c r="B85" s="40"/>
      <c r="I85" s="106"/>
      <c r="L85" s="40"/>
    </row>
    <row r="86" spans="2:65" s="1" customFormat="1" ht="18" customHeight="1">
      <c r="B86" s="40"/>
      <c r="C86" s="36" t="s">
        <v>25</v>
      </c>
      <c r="F86" s="34" t="str">
        <f>F14</f>
        <v>Trmice</v>
      </c>
      <c r="I86" s="107" t="s">
        <v>27</v>
      </c>
      <c r="J86" s="62" t="str">
        <f>IF(J14="","",J14)</f>
        <v>7. 11. 2014</v>
      </c>
      <c r="L86" s="40"/>
    </row>
    <row r="87" spans="2:65" s="1" customFormat="1" ht="6.9" customHeight="1">
      <c r="B87" s="40"/>
      <c r="I87" s="106"/>
      <c r="L87" s="40"/>
    </row>
    <row r="88" spans="2:65" s="1" customFormat="1">
      <c r="B88" s="40"/>
      <c r="C88" s="36" t="s">
        <v>31</v>
      </c>
      <c r="F88" s="34" t="str">
        <f>E17</f>
        <v>Městský úřad Trmice</v>
      </c>
      <c r="I88" s="107" t="s">
        <v>38</v>
      </c>
      <c r="J88" s="34" t="str">
        <f>E23</f>
        <v>SPECTA, s.r.o.</v>
      </c>
      <c r="L88" s="40"/>
    </row>
    <row r="89" spans="2:65" s="1" customFormat="1" ht="14.4" customHeight="1">
      <c r="B89" s="40"/>
      <c r="C89" s="36" t="s">
        <v>37</v>
      </c>
      <c r="F89" s="34" t="str">
        <f>IF(E20="","",E20)</f>
        <v>SIM stavby spol s r.o.</v>
      </c>
      <c r="I89" s="106"/>
      <c r="L89" s="40"/>
    </row>
    <row r="90" spans="2:65" s="1" customFormat="1" ht="10.4" customHeight="1">
      <c r="B90" s="40"/>
      <c r="I90" s="106"/>
      <c r="L90" s="40"/>
    </row>
    <row r="91" spans="2:65" s="10" customFormat="1" ht="29.25" customHeight="1">
      <c r="B91" s="144"/>
      <c r="C91" s="145" t="s">
        <v>126</v>
      </c>
      <c r="D91" s="146" t="s">
        <v>64</v>
      </c>
      <c r="E91" s="146" t="s">
        <v>60</v>
      </c>
      <c r="F91" s="146" t="s">
        <v>127</v>
      </c>
      <c r="G91" s="146" t="s">
        <v>128</v>
      </c>
      <c r="H91" s="146" t="s">
        <v>129</v>
      </c>
      <c r="I91" s="147" t="s">
        <v>130</v>
      </c>
      <c r="J91" s="146" t="s">
        <v>120</v>
      </c>
      <c r="K91" s="148" t="s">
        <v>131</v>
      </c>
      <c r="L91" s="144"/>
      <c r="M91" s="68" t="s">
        <v>132</v>
      </c>
      <c r="N91" s="69" t="s">
        <v>49</v>
      </c>
      <c r="O91" s="69" t="s">
        <v>133</v>
      </c>
      <c r="P91" s="69" t="s">
        <v>134</v>
      </c>
      <c r="Q91" s="69" t="s">
        <v>135</v>
      </c>
      <c r="R91" s="69" t="s">
        <v>136</v>
      </c>
      <c r="S91" s="69" t="s">
        <v>137</v>
      </c>
      <c r="T91" s="70" t="s">
        <v>138</v>
      </c>
    </row>
    <row r="92" spans="2:65" s="1" customFormat="1" ht="29.25" customHeight="1">
      <c r="B92" s="40"/>
      <c r="C92" s="72" t="s">
        <v>121</v>
      </c>
      <c r="I92" s="106"/>
      <c r="J92" s="149">
        <f>BK92</f>
        <v>541359.96000000008</v>
      </c>
      <c r="L92" s="40"/>
      <c r="M92" s="71"/>
      <c r="N92" s="63"/>
      <c r="O92" s="63"/>
      <c r="P92" s="150">
        <f>P93+P122</f>
        <v>0</v>
      </c>
      <c r="Q92" s="63"/>
      <c r="R92" s="150">
        <f>R93+R122</f>
        <v>2.2320150700000001</v>
      </c>
      <c r="S92" s="63"/>
      <c r="T92" s="151">
        <f>T93+T122</f>
        <v>5.9610000000000003</v>
      </c>
      <c r="AT92" s="24" t="s">
        <v>78</v>
      </c>
      <c r="AU92" s="24" t="s">
        <v>122</v>
      </c>
      <c r="BK92" s="152">
        <f>BK93+BK122</f>
        <v>541359.96000000008</v>
      </c>
    </row>
    <row r="93" spans="2:65" s="11" customFormat="1" ht="37.4" customHeight="1">
      <c r="B93" s="153"/>
      <c r="D93" s="154" t="s">
        <v>78</v>
      </c>
      <c r="E93" s="155" t="s">
        <v>182</v>
      </c>
      <c r="F93" s="155" t="s">
        <v>183</v>
      </c>
      <c r="I93" s="156"/>
      <c r="J93" s="157">
        <f>BK93</f>
        <v>76292.78</v>
      </c>
      <c r="L93" s="153"/>
      <c r="M93" s="158"/>
      <c r="P93" s="159">
        <f>P94+P96+P109+P119</f>
        <v>0</v>
      </c>
      <c r="R93" s="159">
        <f>R94+R96+R109+R119</f>
        <v>1.2</v>
      </c>
      <c r="T93" s="160">
        <f>T94+T96+T109+T119</f>
        <v>5.9610000000000003</v>
      </c>
      <c r="AR93" s="154" t="s">
        <v>24</v>
      </c>
      <c r="AT93" s="161" t="s">
        <v>78</v>
      </c>
      <c r="AU93" s="161" t="s">
        <v>79</v>
      </c>
      <c r="AY93" s="154" t="s">
        <v>142</v>
      </c>
      <c r="BK93" s="162">
        <f>BK94+BK96+BK109+BK119</f>
        <v>76292.78</v>
      </c>
    </row>
    <row r="94" spans="2:65" s="11" customFormat="1" ht="20" customHeight="1">
      <c r="B94" s="153"/>
      <c r="D94" s="154" t="s">
        <v>78</v>
      </c>
      <c r="E94" s="163" t="s">
        <v>244</v>
      </c>
      <c r="F94" s="163" t="s">
        <v>245</v>
      </c>
      <c r="I94" s="156"/>
      <c r="J94" s="164">
        <f>BK94</f>
        <v>25000</v>
      </c>
      <c r="L94" s="153"/>
      <c r="M94" s="158"/>
      <c r="P94" s="159">
        <f>P95</f>
        <v>0</v>
      </c>
      <c r="R94" s="159">
        <f>R95</f>
        <v>1.2</v>
      </c>
      <c r="T94" s="160">
        <f>T95</f>
        <v>0</v>
      </c>
      <c r="AR94" s="154" t="s">
        <v>24</v>
      </c>
      <c r="AT94" s="161" t="s">
        <v>78</v>
      </c>
      <c r="AU94" s="161" t="s">
        <v>24</v>
      </c>
      <c r="AY94" s="154" t="s">
        <v>142</v>
      </c>
      <c r="BK94" s="162">
        <f>BK95</f>
        <v>25000</v>
      </c>
    </row>
    <row r="95" spans="2:65" s="1" customFormat="1" ht="25.5" customHeight="1">
      <c r="B95" s="40"/>
      <c r="C95" s="165" t="s">
        <v>24</v>
      </c>
      <c r="D95" s="165" t="s">
        <v>145</v>
      </c>
      <c r="E95" s="166" t="s">
        <v>1868</v>
      </c>
      <c r="F95" s="167" t="s">
        <v>1869</v>
      </c>
      <c r="G95" s="168" t="s">
        <v>1870</v>
      </c>
      <c r="H95" s="169">
        <v>1</v>
      </c>
      <c r="I95" s="170">
        <v>25000</v>
      </c>
      <c r="J95" s="171">
        <f>ROUND(I95*H95,2)</f>
        <v>25000</v>
      </c>
      <c r="K95" s="167" t="s">
        <v>22</v>
      </c>
      <c r="L95" s="40"/>
      <c r="M95" s="172" t="s">
        <v>22</v>
      </c>
      <c r="N95" s="173" t="s">
        <v>51</v>
      </c>
      <c r="P95" s="174">
        <f>O95*H95</f>
        <v>0</v>
      </c>
      <c r="Q95" s="174">
        <v>1.2</v>
      </c>
      <c r="R95" s="174">
        <f>Q95*H95</f>
        <v>1.2</v>
      </c>
      <c r="S95" s="174">
        <v>0</v>
      </c>
      <c r="T95" s="175">
        <f>S95*H95</f>
        <v>0</v>
      </c>
      <c r="AR95" s="24" t="s">
        <v>188</v>
      </c>
      <c r="AT95" s="24" t="s">
        <v>145</v>
      </c>
      <c r="AU95" s="24" t="s">
        <v>90</v>
      </c>
      <c r="AY95" s="24" t="s">
        <v>142</v>
      </c>
      <c r="BE95" s="176">
        <f>IF(N95="základní",J95,0)</f>
        <v>0</v>
      </c>
      <c r="BF95" s="176">
        <f>IF(N95="snížená",J95,0)</f>
        <v>25000</v>
      </c>
      <c r="BG95" s="176">
        <f>IF(N95="zákl. přenesená",J95,0)</f>
        <v>0</v>
      </c>
      <c r="BH95" s="176">
        <f>IF(N95="sníž. přenesená",J95,0)</f>
        <v>0</v>
      </c>
      <c r="BI95" s="176">
        <f>IF(N95="nulová",J95,0)</f>
        <v>0</v>
      </c>
      <c r="BJ95" s="24" t="s">
        <v>90</v>
      </c>
      <c r="BK95" s="176">
        <f>ROUND(I95*H95,2)</f>
        <v>25000</v>
      </c>
      <c r="BL95" s="24" t="s">
        <v>188</v>
      </c>
      <c r="BM95" s="24" t="s">
        <v>1871</v>
      </c>
    </row>
    <row r="96" spans="2:65" s="11" customFormat="1" ht="29.9" customHeight="1">
      <c r="B96" s="153"/>
      <c r="D96" s="154" t="s">
        <v>78</v>
      </c>
      <c r="E96" s="163" t="s">
        <v>278</v>
      </c>
      <c r="F96" s="163" t="s">
        <v>601</v>
      </c>
      <c r="I96" s="156"/>
      <c r="J96" s="164">
        <f>BK96</f>
        <v>47750</v>
      </c>
      <c r="L96" s="153"/>
      <c r="M96" s="158"/>
      <c r="P96" s="159">
        <f>SUM(P97:P108)</f>
        <v>0</v>
      </c>
      <c r="R96" s="159">
        <f>SUM(R97:R108)</f>
        <v>0</v>
      </c>
      <c r="T96" s="160">
        <f>SUM(T97:T108)</f>
        <v>5.9610000000000003</v>
      </c>
      <c r="AR96" s="154" t="s">
        <v>24</v>
      </c>
      <c r="AT96" s="161" t="s">
        <v>78</v>
      </c>
      <c r="AU96" s="161" t="s">
        <v>24</v>
      </c>
      <c r="AY96" s="154" t="s">
        <v>142</v>
      </c>
      <c r="BK96" s="162">
        <f>SUM(BK97:BK108)</f>
        <v>47750</v>
      </c>
    </row>
    <row r="97" spans="2:65" s="1" customFormat="1" ht="16.5" customHeight="1">
      <c r="B97" s="40"/>
      <c r="C97" s="165" t="s">
        <v>90</v>
      </c>
      <c r="D97" s="165" t="s">
        <v>145</v>
      </c>
      <c r="E97" s="166" t="s">
        <v>1872</v>
      </c>
      <c r="F97" s="167" t="s">
        <v>1873</v>
      </c>
      <c r="G97" s="168" t="s">
        <v>478</v>
      </c>
      <c r="H97" s="169">
        <v>131</v>
      </c>
      <c r="I97" s="170">
        <v>250</v>
      </c>
      <c r="J97" s="171">
        <f>ROUND(I97*H97,2)</f>
        <v>32750</v>
      </c>
      <c r="K97" s="167" t="s">
        <v>149</v>
      </c>
      <c r="L97" s="40"/>
      <c r="M97" s="172" t="s">
        <v>22</v>
      </c>
      <c r="N97" s="173" t="s">
        <v>51</v>
      </c>
      <c r="P97" s="174">
        <f>O97*H97</f>
        <v>0</v>
      </c>
      <c r="Q97" s="174">
        <v>0</v>
      </c>
      <c r="R97" s="174">
        <f>Q97*H97</f>
        <v>0</v>
      </c>
      <c r="S97" s="174">
        <v>1.2999999999999999E-2</v>
      </c>
      <c r="T97" s="175">
        <f>S97*H97</f>
        <v>1.7029999999999998</v>
      </c>
      <c r="AR97" s="24" t="s">
        <v>188</v>
      </c>
      <c r="AT97" s="24" t="s">
        <v>145</v>
      </c>
      <c r="AU97" s="24" t="s">
        <v>90</v>
      </c>
      <c r="AY97" s="24" t="s">
        <v>142</v>
      </c>
      <c r="BE97" s="176">
        <f>IF(N97="základní",J97,0)</f>
        <v>0</v>
      </c>
      <c r="BF97" s="176">
        <f>IF(N97="snížená",J97,0)</f>
        <v>32750</v>
      </c>
      <c r="BG97" s="176">
        <f>IF(N97="zákl. přenesená",J97,0)</f>
        <v>0</v>
      </c>
      <c r="BH97" s="176">
        <f>IF(N97="sníž. přenesená",J97,0)</f>
        <v>0</v>
      </c>
      <c r="BI97" s="176">
        <f>IF(N97="nulová",J97,0)</f>
        <v>0</v>
      </c>
      <c r="BJ97" s="24" t="s">
        <v>90</v>
      </c>
      <c r="BK97" s="176">
        <f>ROUND(I97*H97,2)</f>
        <v>32750</v>
      </c>
      <c r="BL97" s="24" t="s">
        <v>188</v>
      </c>
      <c r="BM97" s="24" t="s">
        <v>1874</v>
      </c>
    </row>
    <row r="98" spans="2:65" s="12" customFormat="1">
      <c r="B98" s="183"/>
      <c r="D98" s="177" t="s">
        <v>192</v>
      </c>
      <c r="E98" s="184" t="s">
        <v>22</v>
      </c>
      <c r="F98" s="185" t="s">
        <v>1875</v>
      </c>
      <c r="H98" s="184" t="s">
        <v>22</v>
      </c>
      <c r="I98" s="186"/>
      <c r="L98" s="183"/>
      <c r="M98" s="187"/>
      <c r="T98" s="188"/>
      <c r="AT98" s="184" t="s">
        <v>192</v>
      </c>
      <c r="AU98" s="184" t="s">
        <v>90</v>
      </c>
      <c r="AV98" s="12" t="s">
        <v>24</v>
      </c>
      <c r="AW98" s="12" t="s">
        <v>42</v>
      </c>
      <c r="AX98" s="12" t="s">
        <v>79</v>
      </c>
      <c r="AY98" s="184" t="s">
        <v>142</v>
      </c>
    </row>
    <row r="99" spans="2:65" s="13" customFormat="1">
      <c r="B99" s="189"/>
      <c r="D99" s="177" t="s">
        <v>192</v>
      </c>
      <c r="E99" s="190" t="s">
        <v>22</v>
      </c>
      <c r="F99" s="191" t="s">
        <v>1876</v>
      </c>
      <c r="H99" s="192">
        <v>131</v>
      </c>
      <c r="I99" s="193"/>
      <c r="L99" s="189"/>
      <c r="M99" s="194"/>
      <c r="T99" s="195"/>
      <c r="AT99" s="190" t="s">
        <v>192</v>
      </c>
      <c r="AU99" s="190" t="s">
        <v>90</v>
      </c>
      <c r="AV99" s="13" t="s">
        <v>90</v>
      </c>
      <c r="AW99" s="13" t="s">
        <v>42</v>
      </c>
      <c r="AX99" s="13" t="s">
        <v>79</v>
      </c>
      <c r="AY99" s="190" t="s">
        <v>142</v>
      </c>
    </row>
    <row r="100" spans="2:65" s="14" customFormat="1">
      <c r="B100" s="196"/>
      <c r="D100" s="177" t="s">
        <v>192</v>
      </c>
      <c r="E100" s="197" t="s">
        <v>22</v>
      </c>
      <c r="F100" s="198" t="s">
        <v>198</v>
      </c>
      <c r="H100" s="199">
        <v>131</v>
      </c>
      <c r="I100" s="200"/>
      <c r="L100" s="196"/>
      <c r="M100" s="201"/>
      <c r="T100" s="202"/>
      <c r="AT100" s="197" t="s">
        <v>192</v>
      </c>
      <c r="AU100" s="197" t="s">
        <v>90</v>
      </c>
      <c r="AV100" s="14" t="s">
        <v>104</v>
      </c>
      <c r="AW100" s="14" t="s">
        <v>42</v>
      </c>
      <c r="AX100" s="14" t="s">
        <v>24</v>
      </c>
      <c r="AY100" s="197" t="s">
        <v>142</v>
      </c>
    </row>
    <row r="101" spans="2:65" s="1" customFormat="1" ht="16.5" customHeight="1">
      <c r="B101" s="40"/>
      <c r="C101" s="165" t="s">
        <v>104</v>
      </c>
      <c r="D101" s="165" t="s">
        <v>145</v>
      </c>
      <c r="E101" s="166" t="s">
        <v>1877</v>
      </c>
      <c r="F101" s="167" t="s">
        <v>1878</v>
      </c>
      <c r="G101" s="168" t="s">
        <v>478</v>
      </c>
      <c r="H101" s="169">
        <v>64</v>
      </c>
      <c r="I101" s="170">
        <v>150</v>
      </c>
      <c r="J101" s="171">
        <f>ROUND(I101*H101,2)</f>
        <v>9600</v>
      </c>
      <c r="K101" s="167" t="s">
        <v>149</v>
      </c>
      <c r="L101" s="40"/>
      <c r="M101" s="172" t="s">
        <v>22</v>
      </c>
      <c r="N101" s="173" t="s">
        <v>51</v>
      </c>
      <c r="P101" s="174">
        <f>O101*H101</f>
        <v>0</v>
      </c>
      <c r="Q101" s="174">
        <v>0</v>
      </c>
      <c r="R101" s="174">
        <f>Q101*H101</f>
        <v>0</v>
      </c>
      <c r="S101" s="174">
        <v>3.6999999999999998E-2</v>
      </c>
      <c r="T101" s="175">
        <f>S101*H101</f>
        <v>2.3679999999999999</v>
      </c>
      <c r="AR101" s="24" t="s">
        <v>188</v>
      </c>
      <c r="AT101" s="24" t="s">
        <v>145</v>
      </c>
      <c r="AU101" s="24" t="s">
        <v>90</v>
      </c>
      <c r="AY101" s="24" t="s">
        <v>142</v>
      </c>
      <c r="BE101" s="176">
        <f>IF(N101="základní",J101,0)</f>
        <v>0</v>
      </c>
      <c r="BF101" s="176">
        <f>IF(N101="snížená",J101,0)</f>
        <v>9600</v>
      </c>
      <c r="BG101" s="176">
        <f>IF(N101="zákl. přenesená",J101,0)</f>
        <v>0</v>
      </c>
      <c r="BH101" s="176">
        <f>IF(N101="sníž. přenesená",J101,0)</f>
        <v>0</v>
      </c>
      <c r="BI101" s="176">
        <f>IF(N101="nulová",J101,0)</f>
        <v>0</v>
      </c>
      <c r="BJ101" s="24" t="s">
        <v>90</v>
      </c>
      <c r="BK101" s="176">
        <f>ROUND(I101*H101,2)</f>
        <v>9600</v>
      </c>
      <c r="BL101" s="24" t="s">
        <v>188</v>
      </c>
      <c r="BM101" s="24" t="s">
        <v>1879</v>
      </c>
    </row>
    <row r="102" spans="2:65" s="12" customFormat="1">
      <c r="B102" s="183"/>
      <c r="D102" s="177" t="s">
        <v>192</v>
      </c>
      <c r="E102" s="184" t="s">
        <v>22</v>
      </c>
      <c r="F102" s="185" t="s">
        <v>1875</v>
      </c>
      <c r="H102" s="184" t="s">
        <v>22</v>
      </c>
      <c r="I102" s="186"/>
      <c r="L102" s="183"/>
      <c r="M102" s="187"/>
      <c r="T102" s="188"/>
      <c r="AT102" s="184" t="s">
        <v>192</v>
      </c>
      <c r="AU102" s="184" t="s">
        <v>90</v>
      </c>
      <c r="AV102" s="12" t="s">
        <v>24</v>
      </c>
      <c r="AW102" s="12" t="s">
        <v>42</v>
      </c>
      <c r="AX102" s="12" t="s">
        <v>79</v>
      </c>
      <c r="AY102" s="184" t="s">
        <v>142</v>
      </c>
    </row>
    <row r="103" spans="2:65" s="13" customFormat="1">
      <c r="B103" s="189"/>
      <c r="D103" s="177" t="s">
        <v>192</v>
      </c>
      <c r="E103" s="190" t="s">
        <v>22</v>
      </c>
      <c r="F103" s="191" t="s">
        <v>1880</v>
      </c>
      <c r="H103" s="192">
        <v>64</v>
      </c>
      <c r="I103" s="193"/>
      <c r="L103" s="189"/>
      <c r="M103" s="194"/>
      <c r="T103" s="195"/>
      <c r="AT103" s="190" t="s">
        <v>192</v>
      </c>
      <c r="AU103" s="190" t="s">
        <v>90</v>
      </c>
      <c r="AV103" s="13" t="s">
        <v>90</v>
      </c>
      <c r="AW103" s="13" t="s">
        <v>42</v>
      </c>
      <c r="AX103" s="13" t="s">
        <v>79</v>
      </c>
      <c r="AY103" s="190" t="s">
        <v>142</v>
      </c>
    </row>
    <row r="104" spans="2:65" s="14" customFormat="1">
      <c r="B104" s="196"/>
      <c r="D104" s="177" t="s">
        <v>192</v>
      </c>
      <c r="E104" s="197" t="s">
        <v>22</v>
      </c>
      <c r="F104" s="198" t="s">
        <v>198</v>
      </c>
      <c r="H104" s="199">
        <v>64</v>
      </c>
      <c r="I104" s="200"/>
      <c r="L104" s="196"/>
      <c r="M104" s="201"/>
      <c r="T104" s="202"/>
      <c r="AT104" s="197" t="s">
        <v>192</v>
      </c>
      <c r="AU104" s="197" t="s">
        <v>90</v>
      </c>
      <c r="AV104" s="14" t="s">
        <v>104</v>
      </c>
      <c r="AW104" s="14" t="s">
        <v>42</v>
      </c>
      <c r="AX104" s="14" t="s">
        <v>24</v>
      </c>
      <c r="AY104" s="197" t="s">
        <v>142</v>
      </c>
    </row>
    <row r="105" spans="2:65" s="1" customFormat="1" ht="16.5" customHeight="1">
      <c r="B105" s="40"/>
      <c r="C105" s="165" t="s">
        <v>188</v>
      </c>
      <c r="D105" s="165" t="s">
        <v>145</v>
      </c>
      <c r="E105" s="166" t="s">
        <v>1881</v>
      </c>
      <c r="F105" s="167" t="s">
        <v>1882</v>
      </c>
      <c r="G105" s="168" t="s">
        <v>478</v>
      </c>
      <c r="H105" s="169">
        <v>30</v>
      </c>
      <c r="I105" s="170">
        <v>180</v>
      </c>
      <c r="J105" s="171">
        <f>ROUND(I105*H105,2)</f>
        <v>5400</v>
      </c>
      <c r="K105" s="167" t="s">
        <v>149</v>
      </c>
      <c r="L105" s="40"/>
      <c r="M105" s="172" t="s">
        <v>22</v>
      </c>
      <c r="N105" s="173" t="s">
        <v>51</v>
      </c>
      <c r="P105" s="174">
        <f>O105*H105</f>
        <v>0</v>
      </c>
      <c r="Q105" s="174">
        <v>0</v>
      </c>
      <c r="R105" s="174">
        <f>Q105*H105</f>
        <v>0</v>
      </c>
      <c r="S105" s="174">
        <v>6.3E-2</v>
      </c>
      <c r="T105" s="175">
        <f>S105*H105</f>
        <v>1.8900000000000001</v>
      </c>
      <c r="AR105" s="24" t="s">
        <v>188</v>
      </c>
      <c r="AT105" s="24" t="s">
        <v>145</v>
      </c>
      <c r="AU105" s="24" t="s">
        <v>90</v>
      </c>
      <c r="AY105" s="24" t="s">
        <v>142</v>
      </c>
      <c r="BE105" s="176">
        <f>IF(N105="základní",J105,0)</f>
        <v>0</v>
      </c>
      <c r="BF105" s="176">
        <f>IF(N105="snížená",J105,0)</f>
        <v>5400</v>
      </c>
      <c r="BG105" s="176">
        <f>IF(N105="zákl. přenesená",J105,0)</f>
        <v>0</v>
      </c>
      <c r="BH105" s="176">
        <f>IF(N105="sníž. přenesená",J105,0)</f>
        <v>0</v>
      </c>
      <c r="BI105" s="176">
        <f>IF(N105="nulová",J105,0)</f>
        <v>0</v>
      </c>
      <c r="BJ105" s="24" t="s">
        <v>90</v>
      </c>
      <c r="BK105" s="176">
        <f>ROUND(I105*H105,2)</f>
        <v>5400</v>
      </c>
      <c r="BL105" s="24" t="s">
        <v>188</v>
      </c>
      <c r="BM105" s="24" t="s">
        <v>1883</v>
      </c>
    </row>
    <row r="106" spans="2:65" s="12" customFormat="1">
      <c r="B106" s="183"/>
      <c r="D106" s="177" t="s">
        <v>192</v>
      </c>
      <c r="E106" s="184" t="s">
        <v>22</v>
      </c>
      <c r="F106" s="185" t="s">
        <v>1875</v>
      </c>
      <c r="H106" s="184" t="s">
        <v>22</v>
      </c>
      <c r="I106" s="186"/>
      <c r="L106" s="183"/>
      <c r="M106" s="187"/>
      <c r="T106" s="188"/>
      <c r="AT106" s="184" t="s">
        <v>192</v>
      </c>
      <c r="AU106" s="184" t="s">
        <v>90</v>
      </c>
      <c r="AV106" s="12" t="s">
        <v>24</v>
      </c>
      <c r="AW106" s="12" t="s">
        <v>42</v>
      </c>
      <c r="AX106" s="12" t="s">
        <v>79</v>
      </c>
      <c r="AY106" s="184" t="s">
        <v>142</v>
      </c>
    </row>
    <row r="107" spans="2:65" s="13" customFormat="1">
      <c r="B107" s="189"/>
      <c r="D107" s="177" t="s">
        <v>192</v>
      </c>
      <c r="E107" s="190" t="s">
        <v>22</v>
      </c>
      <c r="F107" s="191" t="s">
        <v>1884</v>
      </c>
      <c r="H107" s="192">
        <v>30</v>
      </c>
      <c r="I107" s="193"/>
      <c r="L107" s="189"/>
      <c r="M107" s="194"/>
      <c r="T107" s="195"/>
      <c r="AT107" s="190" t="s">
        <v>192</v>
      </c>
      <c r="AU107" s="190" t="s">
        <v>90</v>
      </c>
      <c r="AV107" s="13" t="s">
        <v>90</v>
      </c>
      <c r="AW107" s="13" t="s">
        <v>42</v>
      </c>
      <c r="AX107" s="13" t="s">
        <v>79</v>
      </c>
      <c r="AY107" s="190" t="s">
        <v>142</v>
      </c>
    </row>
    <row r="108" spans="2:65" s="14" customFormat="1">
      <c r="B108" s="196"/>
      <c r="D108" s="177" t="s">
        <v>192</v>
      </c>
      <c r="E108" s="197" t="s">
        <v>22</v>
      </c>
      <c r="F108" s="198" t="s">
        <v>198</v>
      </c>
      <c r="H108" s="199">
        <v>30</v>
      </c>
      <c r="I108" s="200"/>
      <c r="L108" s="196"/>
      <c r="M108" s="201"/>
      <c r="T108" s="202"/>
      <c r="AT108" s="197" t="s">
        <v>192</v>
      </c>
      <c r="AU108" s="197" t="s">
        <v>90</v>
      </c>
      <c r="AV108" s="14" t="s">
        <v>104</v>
      </c>
      <c r="AW108" s="14" t="s">
        <v>42</v>
      </c>
      <c r="AX108" s="14" t="s">
        <v>24</v>
      </c>
      <c r="AY108" s="197" t="s">
        <v>142</v>
      </c>
    </row>
    <row r="109" spans="2:65" s="11" customFormat="1" ht="29.9" customHeight="1">
      <c r="B109" s="153"/>
      <c r="D109" s="154" t="s">
        <v>78</v>
      </c>
      <c r="E109" s="163" t="s">
        <v>834</v>
      </c>
      <c r="F109" s="163" t="s">
        <v>835</v>
      </c>
      <c r="I109" s="156"/>
      <c r="J109" s="164">
        <f>BK109</f>
        <v>3242.7799999999997</v>
      </c>
      <c r="L109" s="153"/>
      <c r="M109" s="158"/>
      <c r="P109" s="159">
        <f>SUM(P110:P118)</f>
        <v>0</v>
      </c>
      <c r="R109" s="159">
        <f>SUM(R110:R118)</f>
        <v>0</v>
      </c>
      <c r="T109" s="160">
        <f>SUM(T110:T118)</f>
        <v>0</v>
      </c>
      <c r="AR109" s="154" t="s">
        <v>24</v>
      </c>
      <c r="AT109" s="161" t="s">
        <v>78</v>
      </c>
      <c r="AU109" s="161" t="s">
        <v>24</v>
      </c>
      <c r="AY109" s="154" t="s">
        <v>142</v>
      </c>
      <c r="BK109" s="162">
        <f>SUM(BK110:BK118)</f>
        <v>3242.7799999999997</v>
      </c>
    </row>
    <row r="110" spans="2:65" s="1" customFormat="1" ht="25.5" customHeight="1">
      <c r="B110" s="40"/>
      <c r="C110" s="165" t="s">
        <v>141</v>
      </c>
      <c r="D110" s="165" t="s">
        <v>145</v>
      </c>
      <c r="E110" s="166" t="s">
        <v>837</v>
      </c>
      <c r="F110" s="167" t="s">
        <v>838</v>
      </c>
      <c r="G110" s="168" t="s">
        <v>216</v>
      </c>
      <c r="H110" s="169">
        <v>5.9610000000000003</v>
      </c>
      <c r="I110" s="170">
        <v>160</v>
      </c>
      <c r="J110" s="171">
        <f>ROUND(I110*H110,2)</f>
        <v>953.76</v>
      </c>
      <c r="K110" s="167" t="s">
        <v>149</v>
      </c>
      <c r="L110" s="40"/>
      <c r="M110" s="172" t="s">
        <v>22</v>
      </c>
      <c r="N110" s="173" t="s">
        <v>51</v>
      </c>
      <c r="P110" s="174">
        <f>O110*H110</f>
        <v>0</v>
      </c>
      <c r="Q110" s="174">
        <v>0</v>
      </c>
      <c r="R110" s="174">
        <f>Q110*H110</f>
        <v>0</v>
      </c>
      <c r="S110" s="174">
        <v>0</v>
      </c>
      <c r="T110" s="175">
        <f>S110*H110</f>
        <v>0</v>
      </c>
      <c r="AR110" s="24" t="s">
        <v>188</v>
      </c>
      <c r="AT110" s="24" t="s">
        <v>145</v>
      </c>
      <c r="AU110" s="24" t="s">
        <v>90</v>
      </c>
      <c r="AY110" s="24" t="s">
        <v>142</v>
      </c>
      <c r="BE110" s="176">
        <f>IF(N110="základní",J110,0)</f>
        <v>0</v>
      </c>
      <c r="BF110" s="176">
        <f>IF(N110="snížená",J110,0)</f>
        <v>953.76</v>
      </c>
      <c r="BG110" s="176">
        <f>IF(N110="zákl. přenesená",J110,0)</f>
        <v>0</v>
      </c>
      <c r="BH110" s="176">
        <f>IF(N110="sníž. přenesená",J110,0)</f>
        <v>0</v>
      </c>
      <c r="BI110" s="176">
        <f>IF(N110="nulová",J110,0)</f>
        <v>0</v>
      </c>
      <c r="BJ110" s="24" t="s">
        <v>90</v>
      </c>
      <c r="BK110" s="176">
        <f>ROUND(I110*H110,2)</f>
        <v>953.76</v>
      </c>
      <c r="BL110" s="24" t="s">
        <v>188</v>
      </c>
      <c r="BM110" s="24" t="s">
        <v>1885</v>
      </c>
    </row>
    <row r="111" spans="2:65" s="1" customFormat="1" ht="76">
      <c r="B111" s="40"/>
      <c r="D111" s="177" t="s">
        <v>190</v>
      </c>
      <c r="F111" s="178" t="s">
        <v>840</v>
      </c>
      <c r="I111" s="106"/>
      <c r="L111" s="40"/>
      <c r="M111" s="182"/>
      <c r="T111" s="65"/>
      <c r="AT111" s="24" t="s">
        <v>190</v>
      </c>
      <c r="AU111" s="24" t="s">
        <v>90</v>
      </c>
    </row>
    <row r="112" spans="2:65" s="1" customFormat="1" ht="25.5" customHeight="1">
      <c r="B112" s="40"/>
      <c r="C112" s="165" t="s">
        <v>237</v>
      </c>
      <c r="D112" s="165" t="s">
        <v>145</v>
      </c>
      <c r="E112" s="166" t="s">
        <v>842</v>
      </c>
      <c r="F112" s="167" t="s">
        <v>843</v>
      </c>
      <c r="G112" s="168" t="s">
        <v>216</v>
      </c>
      <c r="H112" s="169">
        <v>5.9610000000000003</v>
      </c>
      <c r="I112" s="170">
        <v>80</v>
      </c>
      <c r="J112" s="171">
        <f>ROUND(I112*H112,2)</f>
        <v>476.88</v>
      </c>
      <c r="K112" s="167" t="s">
        <v>149</v>
      </c>
      <c r="L112" s="40"/>
      <c r="M112" s="172" t="s">
        <v>22</v>
      </c>
      <c r="N112" s="173" t="s">
        <v>51</v>
      </c>
      <c r="P112" s="174">
        <f>O112*H112</f>
        <v>0</v>
      </c>
      <c r="Q112" s="174">
        <v>0</v>
      </c>
      <c r="R112" s="174">
        <f>Q112*H112</f>
        <v>0</v>
      </c>
      <c r="S112" s="174">
        <v>0</v>
      </c>
      <c r="T112" s="175">
        <f>S112*H112</f>
        <v>0</v>
      </c>
      <c r="AR112" s="24" t="s">
        <v>188</v>
      </c>
      <c r="AT112" s="24" t="s">
        <v>145</v>
      </c>
      <c r="AU112" s="24" t="s">
        <v>90</v>
      </c>
      <c r="AY112" s="24" t="s">
        <v>142</v>
      </c>
      <c r="BE112" s="176">
        <f>IF(N112="základní",J112,0)</f>
        <v>0</v>
      </c>
      <c r="BF112" s="176">
        <f>IF(N112="snížená",J112,0)</f>
        <v>476.88</v>
      </c>
      <c r="BG112" s="176">
        <f>IF(N112="zákl. přenesená",J112,0)</f>
        <v>0</v>
      </c>
      <c r="BH112" s="176">
        <f>IF(N112="sníž. přenesená",J112,0)</f>
        <v>0</v>
      </c>
      <c r="BI112" s="176">
        <f>IF(N112="nulová",J112,0)</f>
        <v>0</v>
      </c>
      <c r="BJ112" s="24" t="s">
        <v>90</v>
      </c>
      <c r="BK112" s="176">
        <f>ROUND(I112*H112,2)</f>
        <v>476.88</v>
      </c>
      <c r="BL112" s="24" t="s">
        <v>188</v>
      </c>
      <c r="BM112" s="24" t="s">
        <v>1886</v>
      </c>
    </row>
    <row r="113" spans="2:65" s="1" customFormat="1" ht="57">
      <c r="B113" s="40"/>
      <c r="D113" s="177" t="s">
        <v>190</v>
      </c>
      <c r="F113" s="178" t="s">
        <v>845</v>
      </c>
      <c r="I113" s="106"/>
      <c r="L113" s="40"/>
      <c r="M113" s="182"/>
      <c r="T113" s="65"/>
      <c r="AT113" s="24" t="s">
        <v>190</v>
      </c>
      <c r="AU113" s="24" t="s">
        <v>90</v>
      </c>
    </row>
    <row r="114" spans="2:65" s="1" customFormat="1" ht="25.5" customHeight="1">
      <c r="B114" s="40"/>
      <c r="C114" s="165" t="s">
        <v>246</v>
      </c>
      <c r="D114" s="165" t="s">
        <v>145</v>
      </c>
      <c r="E114" s="166" t="s">
        <v>847</v>
      </c>
      <c r="F114" s="167" t="s">
        <v>848</v>
      </c>
      <c r="G114" s="168" t="s">
        <v>216</v>
      </c>
      <c r="H114" s="169">
        <v>53.649000000000001</v>
      </c>
      <c r="I114" s="170">
        <v>6</v>
      </c>
      <c r="J114" s="171">
        <f>ROUND(I114*H114,2)</f>
        <v>321.89</v>
      </c>
      <c r="K114" s="167" t="s">
        <v>149</v>
      </c>
      <c r="L114" s="40"/>
      <c r="M114" s="172" t="s">
        <v>22</v>
      </c>
      <c r="N114" s="173" t="s">
        <v>51</v>
      </c>
      <c r="P114" s="174">
        <f>O114*H114</f>
        <v>0</v>
      </c>
      <c r="Q114" s="174">
        <v>0</v>
      </c>
      <c r="R114" s="174">
        <f>Q114*H114</f>
        <v>0</v>
      </c>
      <c r="S114" s="174">
        <v>0</v>
      </c>
      <c r="T114" s="175">
        <f>S114*H114</f>
        <v>0</v>
      </c>
      <c r="AR114" s="24" t="s">
        <v>188</v>
      </c>
      <c r="AT114" s="24" t="s">
        <v>145</v>
      </c>
      <c r="AU114" s="24" t="s">
        <v>90</v>
      </c>
      <c r="AY114" s="24" t="s">
        <v>142</v>
      </c>
      <c r="BE114" s="176">
        <f>IF(N114="základní",J114,0)</f>
        <v>0</v>
      </c>
      <c r="BF114" s="176">
        <f>IF(N114="snížená",J114,0)</f>
        <v>321.89</v>
      </c>
      <c r="BG114" s="176">
        <f>IF(N114="zákl. přenesená",J114,0)</f>
        <v>0</v>
      </c>
      <c r="BH114" s="176">
        <f>IF(N114="sníž. přenesená",J114,0)</f>
        <v>0</v>
      </c>
      <c r="BI114" s="176">
        <f>IF(N114="nulová",J114,0)</f>
        <v>0</v>
      </c>
      <c r="BJ114" s="24" t="s">
        <v>90</v>
      </c>
      <c r="BK114" s="176">
        <f>ROUND(I114*H114,2)</f>
        <v>321.89</v>
      </c>
      <c r="BL114" s="24" t="s">
        <v>188</v>
      </c>
      <c r="BM114" s="24" t="s">
        <v>1887</v>
      </c>
    </row>
    <row r="115" spans="2:65" s="1" customFormat="1" ht="57">
      <c r="B115" s="40"/>
      <c r="D115" s="177" t="s">
        <v>190</v>
      </c>
      <c r="F115" s="178" t="s">
        <v>845</v>
      </c>
      <c r="I115" s="106"/>
      <c r="L115" s="40"/>
      <c r="M115" s="182"/>
      <c r="T115" s="65"/>
      <c r="AT115" s="24" t="s">
        <v>190</v>
      </c>
      <c r="AU115" s="24" t="s">
        <v>90</v>
      </c>
    </row>
    <row r="116" spans="2:65" s="13" customFormat="1">
      <c r="B116" s="189"/>
      <c r="D116" s="177" t="s">
        <v>192</v>
      </c>
      <c r="F116" s="191" t="s">
        <v>1888</v>
      </c>
      <c r="H116" s="192">
        <v>53.649000000000001</v>
      </c>
      <c r="I116" s="193"/>
      <c r="L116" s="189"/>
      <c r="M116" s="194"/>
      <c r="T116" s="195"/>
      <c r="AT116" s="190" t="s">
        <v>192</v>
      </c>
      <c r="AU116" s="190" t="s">
        <v>90</v>
      </c>
      <c r="AV116" s="13" t="s">
        <v>90</v>
      </c>
      <c r="AW116" s="13" t="s">
        <v>6</v>
      </c>
      <c r="AX116" s="13" t="s">
        <v>24</v>
      </c>
      <c r="AY116" s="190" t="s">
        <v>142</v>
      </c>
    </row>
    <row r="117" spans="2:65" s="1" customFormat="1" ht="16.5" customHeight="1">
      <c r="B117" s="40"/>
      <c r="C117" s="165" t="s">
        <v>251</v>
      </c>
      <c r="D117" s="165" t="s">
        <v>145</v>
      </c>
      <c r="E117" s="166" t="s">
        <v>852</v>
      </c>
      <c r="F117" s="167" t="s">
        <v>853</v>
      </c>
      <c r="G117" s="168" t="s">
        <v>216</v>
      </c>
      <c r="H117" s="169">
        <v>5.9610000000000003</v>
      </c>
      <c r="I117" s="170">
        <v>250</v>
      </c>
      <c r="J117" s="171">
        <f>ROUND(I117*H117,2)</f>
        <v>1490.25</v>
      </c>
      <c r="K117" s="167" t="s">
        <v>149</v>
      </c>
      <c r="L117" s="40"/>
      <c r="M117" s="172" t="s">
        <v>22</v>
      </c>
      <c r="N117" s="173" t="s">
        <v>51</v>
      </c>
      <c r="P117" s="174">
        <f>O117*H117</f>
        <v>0</v>
      </c>
      <c r="Q117" s="174">
        <v>0</v>
      </c>
      <c r="R117" s="174">
        <f>Q117*H117</f>
        <v>0</v>
      </c>
      <c r="S117" s="174">
        <v>0</v>
      </c>
      <c r="T117" s="175">
        <f>S117*H117</f>
        <v>0</v>
      </c>
      <c r="AR117" s="24" t="s">
        <v>188</v>
      </c>
      <c r="AT117" s="24" t="s">
        <v>145</v>
      </c>
      <c r="AU117" s="24" t="s">
        <v>90</v>
      </c>
      <c r="AY117" s="24" t="s">
        <v>142</v>
      </c>
      <c r="BE117" s="176">
        <f>IF(N117="základní",J117,0)</f>
        <v>0</v>
      </c>
      <c r="BF117" s="176">
        <f>IF(N117="snížená",J117,0)</f>
        <v>1490.25</v>
      </c>
      <c r="BG117" s="176">
        <f>IF(N117="zákl. přenesená",J117,0)</f>
        <v>0</v>
      </c>
      <c r="BH117" s="176">
        <f>IF(N117="sníž. přenesená",J117,0)</f>
        <v>0</v>
      </c>
      <c r="BI117" s="176">
        <f>IF(N117="nulová",J117,0)</f>
        <v>0</v>
      </c>
      <c r="BJ117" s="24" t="s">
        <v>90</v>
      </c>
      <c r="BK117" s="176">
        <f>ROUND(I117*H117,2)</f>
        <v>1490.25</v>
      </c>
      <c r="BL117" s="24" t="s">
        <v>188</v>
      </c>
      <c r="BM117" s="24" t="s">
        <v>1889</v>
      </c>
    </row>
    <row r="118" spans="2:65" s="1" customFormat="1" ht="57">
      <c r="B118" s="40"/>
      <c r="D118" s="177" t="s">
        <v>190</v>
      </c>
      <c r="F118" s="178" t="s">
        <v>855</v>
      </c>
      <c r="I118" s="106"/>
      <c r="L118" s="40"/>
      <c r="M118" s="182"/>
      <c r="T118" s="65"/>
      <c r="AT118" s="24" t="s">
        <v>190</v>
      </c>
      <c r="AU118" s="24" t="s">
        <v>90</v>
      </c>
    </row>
    <row r="119" spans="2:65" s="11" customFormat="1" ht="29.9" customHeight="1">
      <c r="B119" s="153"/>
      <c r="D119" s="154" t="s">
        <v>78</v>
      </c>
      <c r="E119" s="163" t="s">
        <v>856</v>
      </c>
      <c r="F119" s="163" t="s">
        <v>857</v>
      </c>
      <c r="I119" s="156"/>
      <c r="J119" s="164">
        <f>BK119</f>
        <v>300</v>
      </c>
      <c r="L119" s="153"/>
      <c r="M119" s="158"/>
      <c r="P119" s="159">
        <f>SUM(P120:P121)</f>
        <v>0</v>
      </c>
      <c r="R119" s="159">
        <f>SUM(R120:R121)</f>
        <v>0</v>
      </c>
      <c r="T119" s="160">
        <f>SUM(T120:T121)</f>
        <v>0</v>
      </c>
      <c r="AR119" s="154" t="s">
        <v>24</v>
      </c>
      <c r="AT119" s="161" t="s">
        <v>78</v>
      </c>
      <c r="AU119" s="161" t="s">
        <v>24</v>
      </c>
      <c r="AY119" s="154" t="s">
        <v>142</v>
      </c>
      <c r="BK119" s="162">
        <f>SUM(BK120:BK121)</f>
        <v>300</v>
      </c>
    </row>
    <row r="120" spans="2:65" s="1" customFormat="1" ht="38.25" customHeight="1">
      <c r="B120" s="40"/>
      <c r="C120" s="165" t="s">
        <v>278</v>
      </c>
      <c r="D120" s="165" t="s">
        <v>145</v>
      </c>
      <c r="E120" s="166" t="s">
        <v>859</v>
      </c>
      <c r="F120" s="167" t="s">
        <v>860</v>
      </c>
      <c r="G120" s="168" t="s">
        <v>216</v>
      </c>
      <c r="H120" s="169">
        <v>1.2</v>
      </c>
      <c r="I120" s="170">
        <v>250</v>
      </c>
      <c r="J120" s="171">
        <f>ROUND(I120*H120,2)</f>
        <v>300</v>
      </c>
      <c r="K120" s="167" t="s">
        <v>149</v>
      </c>
      <c r="L120" s="40"/>
      <c r="M120" s="172" t="s">
        <v>22</v>
      </c>
      <c r="N120" s="173" t="s">
        <v>51</v>
      </c>
      <c r="P120" s="174">
        <f>O120*H120</f>
        <v>0</v>
      </c>
      <c r="Q120" s="174">
        <v>0</v>
      </c>
      <c r="R120" s="174">
        <f>Q120*H120</f>
        <v>0</v>
      </c>
      <c r="S120" s="174">
        <v>0</v>
      </c>
      <c r="T120" s="175">
        <f>S120*H120</f>
        <v>0</v>
      </c>
      <c r="AR120" s="24" t="s">
        <v>188</v>
      </c>
      <c r="AT120" s="24" t="s">
        <v>145</v>
      </c>
      <c r="AU120" s="24" t="s">
        <v>90</v>
      </c>
      <c r="AY120" s="24" t="s">
        <v>142</v>
      </c>
      <c r="BE120" s="176">
        <f>IF(N120="základní",J120,0)</f>
        <v>0</v>
      </c>
      <c r="BF120" s="176">
        <f>IF(N120="snížená",J120,0)</f>
        <v>300</v>
      </c>
      <c r="BG120" s="176">
        <f>IF(N120="zákl. přenesená",J120,0)</f>
        <v>0</v>
      </c>
      <c r="BH120" s="176">
        <f>IF(N120="sníž. přenesená",J120,0)</f>
        <v>0</v>
      </c>
      <c r="BI120" s="176">
        <f>IF(N120="nulová",J120,0)</f>
        <v>0</v>
      </c>
      <c r="BJ120" s="24" t="s">
        <v>90</v>
      </c>
      <c r="BK120" s="176">
        <f>ROUND(I120*H120,2)</f>
        <v>300</v>
      </c>
      <c r="BL120" s="24" t="s">
        <v>188</v>
      </c>
      <c r="BM120" s="24" t="s">
        <v>1890</v>
      </c>
    </row>
    <row r="121" spans="2:65" s="1" customFormat="1" ht="57">
      <c r="B121" s="40"/>
      <c r="D121" s="177" t="s">
        <v>190</v>
      </c>
      <c r="F121" s="178" t="s">
        <v>862</v>
      </c>
      <c r="I121" s="106"/>
      <c r="L121" s="40"/>
      <c r="M121" s="182"/>
      <c r="T121" s="65"/>
      <c r="AT121" s="24" t="s">
        <v>190</v>
      </c>
      <c r="AU121" s="24" t="s">
        <v>90</v>
      </c>
    </row>
    <row r="122" spans="2:65" s="11" customFormat="1" ht="37.4" customHeight="1">
      <c r="B122" s="153"/>
      <c r="D122" s="154" t="s">
        <v>78</v>
      </c>
      <c r="E122" s="155" t="s">
        <v>863</v>
      </c>
      <c r="F122" s="155" t="s">
        <v>864</v>
      </c>
      <c r="I122" s="156"/>
      <c r="J122" s="157">
        <f>BK122</f>
        <v>465067.18000000005</v>
      </c>
      <c r="L122" s="153"/>
      <c r="M122" s="158"/>
      <c r="P122" s="159">
        <f>P123+P379+P531+P559</f>
        <v>0</v>
      </c>
      <c r="R122" s="159">
        <f>R123+R379+R531+R559</f>
        <v>1.0320150700000001</v>
      </c>
      <c r="T122" s="160">
        <f>T123+T379+T531+T559</f>
        <v>0</v>
      </c>
      <c r="AR122" s="154" t="s">
        <v>90</v>
      </c>
      <c r="AT122" s="161" t="s">
        <v>78</v>
      </c>
      <c r="AU122" s="161" t="s">
        <v>79</v>
      </c>
      <c r="AY122" s="154" t="s">
        <v>142</v>
      </c>
      <c r="BK122" s="162">
        <f>BK123+BK379+BK531+BK559</f>
        <v>465067.18000000005</v>
      </c>
    </row>
    <row r="123" spans="2:65" s="11" customFormat="1" ht="20" customHeight="1">
      <c r="B123" s="153"/>
      <c r="D123" s="154" t="s">
        <v>78</v>
      </c>
      <c r="E123" s="163" t="s">
        <v>1891</v>
      </c>
      <c r="F123" s="163" t="s">
        <v>1892</v>
      </c>
      <c r="I123" s="156"/>
      <c r="J123" s="164">
        <f>BK123</f>
        <v>116857.63000000002</v>
      </c>
      <c r="L123" s="153"/>
      <c r="M123" s="158"/>
      <c r="P123" s="159">
        <f>SUM(P124:P378)</f>
        <v>0</v>
      </c>
      <c r="R123" s="159">
        <f>SUM(R124:R378)</f>
        <v>0.18200270000000002</v>
      </c>
      <c r="T123" s="160">
        <f>SUM(T124:T378)</f>
        <v>0</v>
      </c>
      <c r="AR123" s="154" t="s">
        <v>90</v>
      </c>
      <c r="AT123" s="161" t="s">
        <v>78</v>
      </c>
      <c r="AU123" s="161" t="s">
        <v>24</v>
      </c>
      <c r="AY123" s="154" t="s">
        <v>142</v>
      </c>
      <c r="BK123" s="162">
        <f>SUM(BK124:BK378)</f>
        <v>116857.63000000002</v>
      </c>
    </row>
    <row r="124" spans="2:65" s="1" customFormat="1" ht="25.5" customHeight="1">
      <c r="B124" s="40"/>
      <c r="C124" s="165" t="s">
        <v>29</v>
      </c>
      <c r="D124" s="165" t="s">
        <v>145</v>
      </c>
      <c r="E124" s="166" t="s">
        <v>1893</v>
      </c>
      <c r="F124" s="167" t="s">
        <v>1894</v>
      </c>
      <c r="G124" s="168" t="s">
        <v>478</v>
      </c>
      <c r="H124" s="169">
        <v>1.65</v>
      </c>
      <c r="I124" s="170">
        <v>391</v>
      </c>
      <c r="J124" s="171">
        <f>ROUND(I124*H124,2)</f>
        <v>645.15</v>
      </c>
      <c r="K124" s="167" t="s">
        <v>149</v>
      </c>
      <c r="L124" s="40"/>
      <c r="M124" s="172" t="s">
        <v>22</v>
      </c>
      <c r="N124" s="173" t="s">
        <v>51</v>
      </c>
      <c r="P124" s="174">
        <f>O124*H124</f>
        <v>0</v>
      </c>
      <c r="Q124" s="174">
        <v>5.5999999999999995E-4</v>
      </c>
      <c r="R124" s="174">
        <f>Q124*H124</f>
        <v>9.2399999999999991E-4</v>
      </c>
      <c r="S124" s="174">
        <v>0</v>
      </c>
      <c r="T124" s="175">
        <f>S124*H124</f>
        <v>0</v>
      </c>
      <c r="AR124" s="24" t="s">
        <v>333</v>
      </c>
      <c r="AT124" s="24" t="s">
        <v>145</v>
      </c>
      <c r="AU124" s="24" t="s">
        <v>90</v>
      </c>
      <c r="AY124" s="24" t="s">
        <v>142</v>
      </c>
      <c r="BE124" s="176">
        <f>IF(N124="základní",J124,0)</f>
        <v>0</v>
      </c>
      <c r="BF124" s="176">
        <f>IF(N124="snížená",J124,0)</f>
        <v>645.15</v>
      </c>
      <c r="BG124" s="176">
        <f>IF(N124="zákl. přenesená",J124,0)</f>
        <v>0</v>
      </c>
      <c r="BH124" s="176">
        <f>IF(N124="sníž. přenesená",J124,0)</f>
        <v>0</v>
      </c>
      <c r="BI124" s="176">
        <f>IF(N124="nulová",J124,0)</f>
        <v>0</v>
      </c>
      <c r="BJ124" s="24" t="s">
        <v>90</v>
      </c>
      <c r="BK124" s="176">
        <f>ROUND(I124*H124,2)</f>
        <v>645.15</v>
      </c>
      <c r="BL124" s="24" t="s">
        <v>333</v>
      </c>
      <c r="BM124" s="24" t="s">
        <v>1895</v>
      </c>
    </row>
    <row r="125" spans="2:65" s="1" customFormat="1" ht="57">
      <c r="B125" s="40"/>
      <c r="D125" s="177" t="s">
        <v>190</v>
      </c>
      <c r="F125" s="178" t="s">
        <v>1896</v>
      </c>
      <c r="I125" s="106"/>
      <c r="L125" s="40"/>
      <c r="M125" s="182"/>
      <c r="T125" s="65"/>
      <c r="AT125" s="24" t="s">
        <v>190</v>
      </c>
      <c r="AU125" s="24" t="s">
        <v>90</v>
      </c>
    </row>
    <row r="126" spans="2:65" s="12" customFormat="1">
      <c r="B126" s="183"/>
      <c r="D126" s="177" t="s">
        <v>192</v>
      </c>
      <c r="E126" s="184" t="s">
        <v>22</v>
      </c>
      <c r="F126" s="185" t="s">
        <v>1897</v>
      </c>
      <c r="H126" s="184" t="s">
        <v>22</v>
      </c>
      <c r="I126" s="186"/>
      <c r="L126" s="183"/>
      <c r="M126" s="187"/>
      <c r="T126" s="188"/>
      <c r="AT126" s="184" t="s">
        <v>192</v>
      </c>
      <c r="AU126" s="184" t="s">
        <v>90</v>
      </c>
      <c r="AV126" s="12" t="s">
        <v>24</v>
      </c>
      <c r="AW126" s="12" t="s">
        <v>42</v>
      </c>
      <c r="AX126" s="12" t="s">
        <v>79</v>
      </c>
      <c r="AY126" s="184" t="s">
        <v>142</v>
      </c>
    </row>
    <row r="127" spans="2:65" s="12" customFormat="1">
      <c r="B127" s="183"/>
      <c r="D127" s="177" t="s">
        <v>192</v>
      </c>
      <c r="E127" s="184" t="s">
        <v>22</v>
      </c>
      <c r="F127" s="185" t="s">
        <v>1898</v>
      </c>
      <c r="H127" s="184" t="s">
        <v>22</v>
      </c>
      <c r="I127" s="186"/>
      <c r="L127" s="183"/>
      <c r="M127" s="187"/>
      <c r="T127" s="188"/>
      <c r="AT127" s="184" t="s">
        <v>192</v>
      </c>
      <c r="AU127" s="184" t="s">
        <v>90</v>
      </c>
      <c r="AV127" s="12" t="s">
        <v>24</v>
      </c>
      <c r="AW127" s="12" t="s">
        <v>42</v>
      </c>
      <c r="AX127" s="12" t="s">
        <v>79</v>
      </c>
      <c r="AY127" s="184" t="s">
        <v>142</v>
      </c>
    </row>
    <row r="128" spans="2:65" s="13" customFormat="1">
      <c r="B128" s="189"/>
      <c r="D128" s="177" t="s">
        <v>192</v>
      </c>
      <c r="E128" s="190" t="s">
        <v>22</v>
      </c>
      <c r="F128" s="191" t="s">
        <v>1899</v>
      </c>
      <c r="H128" s="192">
        <v>1.5</v>
      </c>
      <c r="I128" s="193"/>
      <c r="L128" s="189"/>
      <c r="M128" s="194"/>
      <c r="T128" s="195"/>
      <c r="AT128" s="190" t="s">
        <v>192</v>
      </c>
      <c r="AU128" s="190" t="s">
        <v>90</v>
      </c>
      <c r="AV128" s="13" t="s">
        <v>90</v>
      </c>
      <c r="AW128" s="13" t="s">
        <v>42</v>
      </c>
      <c r="AX128" s="13" t="s">
        <v>79</v>
      </c>
      <c r="AY128" s="190" t="s">
        <v>142</v>
      </c>
    </row>
    <row r="129" spans="2:65" s="14" customFormat="1">
      <c r="B129" s="196"/>
      <c r="D129" s="177" t="s">
        <v>192</v>
      </c>
      <c r="E129" s="197" t="s">
        <v>22</v>
      </c>
      <c r="F129" s="198" t="s">
        <v>198</v>
      </c>
      <c r="H129" s="199">
        <v>1.5</v>
      </c>
      <c r="I129" s="200"/>
      <c r="L129" s="196"/>
      <c r="M129" s="201"/>
      <c r="T129" s="202"/>
      <c r="AT129" s="197" t="s">
        <v>192</v>
      </c>
      <c r="AU129" s="197" t="s">
        <v>90</v>
      </c>
      <c r="AV129" s="14" t="s">
        <v>104</v>
      </c>
      <c r="AW129" s="14" t="s">
        <v>42</v>
      </c>
      <c r="AX129" s="14" t="s">
        <v>79</v>
      </c>
      <c r="AY129" s="197" t="s">
        <v>142</v>
      </c>
    </row>
    <row r="130" spans="2:65" s="15" customFormat="1">
      <c r="B130" s="203"/>
      <c r="D130" s="177" t="s">
        <v>192</v>
      </c>
      <c r="E130" s="204" t="s">
        <v>22</v>
      </c>
      <c r="F130" s="205" t="s">
        <v>202</v>
      </c>
      <c r="H130" s="206">
        <v>1.5</v>
      </c>
      <c r="I130" s="207"/>
      <c r="L130" s="203"/>
      <c r="M130" s="208"/>
      <c r="T130" s="209"/>
      <c r="AT130" s="204" t="s">
        <v>192</v>
      </c>
      <c r="AU130" s="204" t="s">
        <v>90</v>
      </c>
      <c r="AV130" s="15" t="s">
        <v>188</v>
      </c>
      <c r="AW130" s="15" t="s">
        <v>42</v>
      </c>
      <c r="AX130" s="15" t="s">
        <v>79</v>
      </c>
      <c r="AY130" s="204" t="s">
        <v>142</v>
      </c>
    </row>
    <row r="131" spans="2:65" s="13" customFormat="1">
      <c r="B131" s="189"/>
      <c r="D131" s="177" t="s">
        <v>192</v>
      </c>
      <c r="E131" s="190" t="s">
        <v>22</v>
      </c>
      <c r="F131" s="191" t="s">
        <v>1900</v>
      </c>
      <c r="H131" s="192">
        <v>1.65</v>
      </c>
      <c r="I131" s="193"/>
      <c r="L131" s="189"/>
      <c r="M131" s="194"/>
      <c r="T131" s="195"/>
      <c r="AT131" s="190" t="s">
        <v>192</v>
      </c>
      <c r="AU131" s="190" t="s">
        <v>90</v>
      </c>
      <c r="AV131" s="13" t="s">
        <v>90</v>
      </c>
      <c r="AW131" s="13" t="s">
        <v>42</v>
      </c>
      <c r="AX131" s="13" t="s">
        <v>24</v>
      </c>
      <c r="AY131" s="190" t="s">
        <v>142</v>
      </c>
    </row>
    <row r="132" spans="2:65" s="1" customFormat="1" ht="25.5" customHeight="1">
      <c r="B132" s="40"/>
      <c r="C132" s="165" t="s">
        <v>292</v>
      </c>
      <c r="D132" s="165" t="s">
        <v>145</v>
      </c>
      <c r="E132" s="166" t="s">
        <v>1901</v>
      </c>
      <c r="F132" s="167" t="s">
        <v>1902</v>
      </c>
      <c r="G132" s="168" t="s">
        <v>478</v>
      </c>
      <c r="H132" s="169">
        <v>7.15</v>
      </c>
      <c r="I132" s="170">
        <v>497</v>
      </c>
      <c r="J132" s="171">
        <f>ROUND(I132*H132,2)</f>
        <v>3553.55</v>
      </c>
      <c r="K132" s="167" t="s">
        <v>149</v>
      </c>
      <c r="L132" s="40"/>
      <c r="M132" s="172" t="s">
        <v>22</v>
      </c>
      <c r="N132" s="173" t="s">
        <v>51</v>
      </c>
      <c r="P132" s="174">
        <f>O132*H132</f>
        <v>0</v>
      </c>
      <c r="Q132" s="174">
        <v>1.09E-3</v>
      </c>
      <c r="R132" s="174">
        <f>Q132*H132</f>
        <v>7.7935000000000009E-3</v>
      </c>
      <c r="S132" s="174">
        <v>0</v>
      </c>
      <c r="T132" s="175">
        <f>S132*H132</f>
        <v>0</v>
      </c>
      <c r="AR132" s="24" t="s">
        <v>333</v>
      </c>
      <c r="AT132" s="24" t="s">
        <v>145</v>
      </c>
      <c r="AU132" s="24" t="s">
        <v>90</v>
      </c>
      <c r="AY132" s="24" t="s">
        <v>142</v>
      </c>
      <c r="BE132" s="176">
        <f>IF(N132="základní",J132,0)</f>
        <v>0</v>
      </c>
      <c r="BF132" s="176">
        <f>IF(N132="snížená",J132,0)</f>
        <v>3553.55</v>
      </c>
      <c r="BG132" s="176">
        <f>IF(N132="zákl. přenesená",J132,0)</f>
        <v>0</v>
      </c>
      <c r="BH132" s="176">
        <f>IF(N132="sníž. přenesená",J132,0)</f>
        <v>0</v>
      </c>
      <c r="BI132" s="176">
        <f>IF(N132="nulová",J132,0)</f>
        <v>0</v>
      </c>
      <c r="BJ132" s="24" t="s">
        <v>90</v>
      </c>
      <c r="BK132" s="176">
        <f>ROUND(I132*H132,2)</f>
        <v>3553.55</v>
      </c>
      <c r="BL132" s="24" t="s">
        <v>333</v>
      </c>
      <c r="BM132" s="24" t="s">
        <v>1903</v>
      </c>
    </row>
    <row r="133" spans="2:65" s="1" customFormat="1" ht="57">
      <c r="B133" s="40"/>
      <c r="D133" s="177" t="s">
        <v>190</v>
      </c>
      <c r="F133" s="178" t="s">
        <v>1896</v>
      </c>
      <c r="I133" s="106"/>
      <c r="L133" s="40"/>
      <c r="M133" s="182"/>
      <c r="T133" s="65"/>
      <c r="AT133" s="24" t="s">
        <v>190</v>
      </c>
      <c r="AU133" s="24" t="s">
        <v>90</v>
      </c>
    </row>
    <row r="134" spans="2:65" s="12" customFormat="1">
      <c r="B134" s="183"/>
      <c r="D134" s="177" t="s">
        <v>192</v>
      </c>
      <c r="E134" s="184" t="s">
        <v>22</v>
      </c>
      <c r="F134" s="185" t="s">
        <v>1897</v>
      </c>
      <c r="H134" s="184" t="s">
        <v>22</v>
      </c>
      <c r="I134" s="186"/>
      <c r="L134" s="183"/>
      <c r="M134" s="187"/>
      <c r="T134" s="188"/>
      <c r="AT134" s="184" t="s">
        <v>192</v>
      </c>
      <c r="AU134" s="184" t="s">
        <v>90</v>
      </c>
      <c r="AV134" s="12" t="s">
        <v>24</v>
      </c>
      <c r="AW134" s="12" t="s">
        <v>42</v>
      </c>
      <c r="AX134" s="12" t="s">
        <v>79</v>
      </c>
      <c r="AY134" s="184" t="s">
        <v>142</v>
      </c>
    </row>
    <row r="135" spans="2:65" s="12" customFormat="1">
      <c r="B135" s="183"/>
      <c r="D135" s="177" t="s">
        <v>192</v>
      </c>
      <c r="E135" s="184" t="s">
        <v>22</v>
      </c>
      <c r="F135" s="185" t="s">
        <v>1898</v>
      </c>
      <c r="H135" s="184" t="s">
        <v>22</v>
      </c>
      <c r="I135" s="186"/>
      <c r="L135" s="183"/>
      <c r="M135" s="187"/>
      <c r="T135" s="188"/>
      <c r="AT135" s="184" t="s">
        <v>192</v>
      </c>
      <c r="AU135" s="184" t="s">
        <v>90</v>
      </c>
      <c r="AV135" s="12" t="s">
        <v>24</v>
      </c>
      <c r="AW135" s="12" t="s">
        <v>42</v>
      </c>
      <c r="AX135" s="12" t="s">
        <v>79</v>
      </c>
      <c r="AY135" s="184" t="s">
        <v>142</v>
      </c>
    </row>
    <row r="136" spans="2:65" s="13" customFormat="1">
      <c r="B136" s="189"/>
      <c r="D136" s="177" t="s">
        <v>192</v>
      </c>
      <c r="E136" s="190" t="s">
        <v>22</v>
      </c>
      <c r="F136" s="191" t="s">
        <v>1904</v>
      </c>
      <c r="H136" s="192">
        <v>1</v>
      </c>
      <c r="I136" s="193"/>
      <c r="L136" s="189"/>
      <c r="M136" s="194"/>
      <c r="T136" s="195"/>
      <c r="AT136" s="190" t="s">
        <v>192</v>
      </c>
      <c r="AU136" s="190" t="s">
        <v>90</v>
      </c>
      <c r="AV136" s="13" t="s">
        <v>90</v>
      </c>
      <c r="AW136" s="13" t="s">
        <v>42</v>
      </c>
      <c r="AX136" s="13" t="s">
        <v>79</v>
      </c>
      <c r="AY136" s="190" t="s">
        <v>142</v>
      </c>
    </row>
    <row r="137" spans="2:65" s="13" customFormat="1">
      <c r="B137" s="189"/>
      <c r="D137" s="177" t="s">
        <v>192</v>
      </c>
      <c r="E137" s="190" t="s">
        <v>22</v>
      </c>
      <c r="F137" s="191" t="s">
        <v>1905</v>
      </c>
      <c r="H137" s="192">
        <v>5.5</v>
      </c>
      <c r="I137" s="193"/>
      <c r="L137" s="189"/>
      <c r="M137" s="194"/>
      <c r="T137" s="195"/>
      <c r="AT137" s="190" t="s">
        <v>192</v>
      </c>
      <c r="AU137" s="190" t="s">
        <v>90</v>
      </c>
      <c r="AV137" s="13" t="s">
        <v>90</v>
      </c>
      <c r="AW137" s="13" t="s">
        <v>42</v>
      </c>
      <c r="AX137" s="13" t="s">
        <v>79</v>
      </c>
      <c r="AY137" s="190" t="s">
        <v>142</v>
      </c>
    </row>
    <row r="138" spans="2:65" s="14" customFormat="1">
      <c r="B138" s="196"/>
      <c r="D138" s="177" t="s">
        <v>192</v>
      </c>
      <c r="E138" s="197" t="s">
        <v>22</v>
      </c>
      <c r="F138" s="198" t="s">
        <v>198</v>
      </c>
      <c r="H138" s="199">
        <v>6.5</v>
      </c>
      <c r="I138" s="200"/>
      <c r="L138" s="196"/>
      <c r="M138" s="201"/>
      <c r="T138" s="202"/>
      <c r="AT138" s="197" t="s">
        <v>192</v>
      </c>
      <c r="AU138" s="197" t="s">
        <v>90</v>
      </c>
      <c r="AV138" s="14" t="s">
        <v>104</v>
      </c>
      <c r="AW138" s="14" t="s">
        <v>42</v>
      </c>
      <c r="AX138" s="14" t="s">
        <v>79</v>
      </c>
      <c r="AY138" s="197" t="s">
        <v>142</v>
      </c>
    </row>
    <row r="139" spans="2:65" s="15" customFormat="1">
      <c r="B139" s="203"/>
      <c r="D139" s="177" t="s">
        <v>192</v>
      </c>
      <c r="E139" s="204" t="s">
        <v>22</v>
      </c>
      <c r="F139" s="205" t="s">
        <v>202</v>
      </c>
      <c r="H139" s="206">
        <v>6.5</v>
      </c>
      <c r="I139" s="207"/>
      <c r="L139" s="203"/>
      <c r="M139" s="208"/>
      <c r="T139" s="209"/>
      <c r="AT139" s="204" t="s">
        <v>192</v>
      </c>
      <c r="AU139" s="204" t="s">
        <v>90</v>
      </c>
      <c r="AV139" s="15" t="s">
        <v>188</v>
      </c>
      <c r="AW139" s="15" t="s">
        <v>42</v>
      </c>
      <c r="AX139" s="15" t="s">
        <v>79</v>
      </c>
      <c r="AY139" s="204" t="s">
        <v>142</v>
      </c>
    </row>
    <row r="140" spans="2:65" s="13" customFormat="1">
      <c r="B140" s="189"/>
      <c r="D140" s="177" t="s">
        <v>192</v>
      </c>
      <c r="E140" s="190" t="s">
        <v>22</v>
      </c>
      <c r="F140" s="191" t="s">
        <v>1906</v>
      </c>
      <c r="H140" s="192">
        <v>7.15</v>
      </c>
      <c r="I140" s="193"/>
      <c r="L140" s="189"/>
      <c r="M140" s="194"/>
      <c r="T140" s="195"/>
      <c r="AT140" s="190" t="s">
        <v>192</v>
      </c>
      <c r="AU140" s="190" t="s">
        <v>90</v>
      </c>
      <c r="AV140" s="13" t="s">
        <v>90</v>
      </c>
      <c r="AW140" s="13" t="s">
        <v>42</v>
      </c>
      <c r="AX140" s="13" t="s">
        <v>24</v>
      </c>
      <c r="AY140" s="190" t="s">
        <v>142</v>
      </c>
    </row>
    <row r="141" spans="2:65" s="1" customFormat="1" ht="25.5" customHeight="1">
      <c r="B141" s="40"/>
      <c r="C141" s="165" t="s">
        <v>299</v>
      </c>
      <c r="D141" s="165" t="s">
        <v>145</v>
      </c>
      <c r="E141" s="166" t="s">
        <v>1907</v>
      </c>
      <c r="F141" s="167" t="s">
        <v>1908</v>
      </c>
      <c r="G141" s="168" t="s">
        <v>478</v>
      </c>
      <c r="H141" s="169">
        <v>5.5</v>
      </c>
      <c r="I141" s="170">
        <v>668</v>
      </c>
      <c r="J141" s="171">
        <f>ROUND(I141*H141,2)</f>
        <v>3674</v>
      </c>
      <c r="K141" s="167" t="s">
        <v>149</v>
      </c>
      <c r="L141" s="40"/>
      <c r="M141" s="172" t="s">
        <v>22</v>
      </c>
      <c r="N141" s="173" t="s">
        <v>51</v>
      </c>
      <c r="P141" s="174">
        <f>O141*H141</f>
        <v>0</v>
      </c>
      <c r="Q141" s="174">
        <v>8.3000000000000001E-4</v>
      </c>
      <c r="R141" s="174">
        <f>Q141*H141</f>
        <v>4.5649999999999996E-3</v>
      </c>
      <c r="S141" s="174">
        <v>0</v>
      </c>
      <c r="T141" s="175">
        <f>S141*H141</f>
        <v>0</v>
      </c>
      <c r="AR141" s="24" t="s">
        <v>333</v>
      </c>
      <c r="AT141" s="24" t="s">
        <v>145</v>
      </c>
      <c r="AU141" s="24" t="s">
        <v>90</v>
      </c>
      <c r="AY141" s="24" t="s">
        <v>142</v>
      </c>
      <c r="BE141" s="176">
        <f>IF(N141="základní",J141,0)</f>
        <v>0</v>
      </c>
      <c r="BF141" s="176">
        <f>IF(N141="snížená",J141,0)</f>
        <v>3674</v>
      </c>
      <c r="BG141" s="176">
        <f>IF(N141="zákl. přenesená",J141,0)</f>
        <v>0</v>
      </c>
      <c r="BH141" s="176">
        <f>IF(N141="sníž. přenesená",J141,0)</f>
        <v>0</v>
      </c>
      <c r="BI141" s="176">
        <f>IF(N141="nulová",J141,0)</f>
        <v>0</v>
      </c>
      <c r="BJ141" s="24" t="s">
        <v>90</v>
      </c>
      <c r="BK141" s="176">
        <f>ROUND(I141*H141,2)</f>
        <v>3674</v>
      </c>
      <c r="BL141" s="24" t="s">
        <v>333</v>
      </c>
      <c r="BM141" s="24" t="s">
        <v>1909</v>
      </c>
    </row>
    <row r="142" spans="2:65" s="1" customFormat="1" ht="57">
      <c r="B142" s="40"/>
      <c r="D142" s="177" t="s">
        <v>190</v>
      </c>
      <c r="F142" s="178" t="s">
        <v>1896</v>
      </c>
      <c r="I142" s="106"/>
      <c r="L142" s="40"/>
      <c r="M142" s="182"/>
      <c r="T142" s="65"/>
      <c r="AT142" s="24" t="s">
        <v>190</v>
      </c>
      <c r="AU142" s="24" t="s">
        <v>90</v>
      </c>
    </row>
    <row r="143" spans="2:65" s="12" customFormat="1">
      <c r="B143" s="183"/>
      <c r="D143" s="177" t="s">
        <v>192</v>
      </c>
      <c r="E143" s="184" t="s">
        <v>22</v>
      </c>
      <c r="F143" s="185" t="s">
        <v>1897</v>
      </c>
      <c r="H143" s="184" t="s">
        <v>22</v>
      </c>
      <c r="I143" s="186"/>
      <c r="L143" s="183"/>
      <c r="M143" s="187"/>
      <c r="T143" s="188"/>
      <c r="AT143" s="184" t="s">
        <v>192</v>
      </c>
      <c r="AU143" s="184" t="s">
        <v>90</v>
      </c>
      <c r="AV143" s="12" t="s">
        <v>24</v>
      </c>
      <c r="AW143" s="12" t="s">
        <v>42</v>
      </c>
      <c r="AX143" s="12" t="s">
        <v>79</v>
      </c>
      <c r="AY143" s="184" t="s">
        <v>142</v>
      </c>
    </row>
    <row r="144" spans="2:65" s="12" customFormat="1">
      <c r="B144" s="183"/>
      <c r="D144" s="177" t="s">
        <v>192</v>
      </c>
      <c r="E144" s="184" t="s">
        <v>22</v>
      </c>
      <c r="F144" s="185" t="s">
        <v>1898</v>
      </c>
      <c r="H144" s="184" t="s">
        <v>22</v>
      </c>
      <c r="I144" s="186"/>
      <c r="L144" s="183"/>
      <c r="M144" s="187"/>
      <c r="T144" s="188"/>
      <c r="AT144" s="184" t="s">
        <v>192</v>
      </c>
      <c r="AU144" s="184" t="s">
        <v>90</v>
      </c>
      <c r="AV144" s="12" t="s">
        <v>24</v>
      </c>
      <c r="AW144" s="12" t="s">
        <v>42</v>
      </c>
      <c r="AX144" s="12" t="s">
        <v>79</v>
      </c>
      <c r="AY144" s="184" t="s">
        <v>142</v>
      </c>
    </row>
    <row r="145" spans="2:65" s="13" customFormat="1">
      <c r="B145" s="189"/>
      <c r="D145" s="177" t="s">
        <v>192</v>
      </c>
      <c r="E145" s="190" t="s">
        <v>22</v>
      </c>
      <c r="F145" s="191" t="s">
        <v>1910</v>
      </c>
      <c r="H145" s="192">
        <v>1.5</v>
      </c>
      <c r="I145" s="193"/>
      <c r="L145" s="189"/>
      <c r="M145" s="194"/>
      <c r="T145" s="195"/>
      <c r="AT145" s="190" t="s">
        <v>192</v>
      </c>
      <c r="AU145" s="190" t="s">
        <v>90</v>
      </c>
      <c r="AV145" s="13" t="s">
        <v>90</v>
      </c>
      <c r="AW145" s="13" t="s">
        <v>42</v>
      </c>
      <c r="AX145" s="13" t="s">
        <v>79</v>
      </c>
      <c r="AY145" s="190" t="s">
        <v>142</v>
      </c>
    </row>
    <row r="146" spans="2:65" s="13" customFormat="1">
      <c r="B146" s="189"/>
      <c r="D146" s="177" t="s">
        <v>192</v>
      </c>
      <c r="E146" s="190" t="s">
        <v>22</v>
      </c>
      <c r="F146" s="191" t="s">
        <v>1911</v>
      </c>
      <c r="H146" s="192">
        <v>1.5</v>
      </c>
      <c r="I146" s="193"/>
      <c r="L146" s="189"/>
      <c r="M146" s="194"/>
      <c r="T146" s="195"/>
      <c r="AT146" s="190" t="s">
        <v>192</v>
      </c>
      <c r="AU146" s="190" t="s">
        <v>90</v>
      </c>
      <c r="AV146" s="13" t="s">
        <v>90</v>
      </c>
      <c r="AW146" s="13" t="s">
        <v>42</v>
      </c>
      <c r="AX146" s="13" t="s">
        <v>79</v>
      </c>
      <c r="AY146" s="190" t="s">
        <v>142</v>
      </c>
    </row>
    <row r="147" spans="2:65" s="13" customFormat="1">
      <c r="B147" s="189"/>
      <c r="D147" s="177" t="s">
        <v>192</v>
      </c>
      <c r="E147" s="190" t="s">
        <v>22</v>
      </c>
      <c r="F147" s="191" t="s">
        <v>1912</v>
      </c>
      <c r="H147" s="192">
        <v>2</v>
      </c>
      <c r="I147" s="193"/>
      <c r="L147" s="189"/>
      <c r="M147" s="194"/>
      <c r="T147" s="195"/>
      <c r="AT147" s="190" t="s">
        <v>192</v>
      </c>
      <c r="AU147" s="190" t="s">
        <v>90</v>
      </c>
      <c r="AV147" s="13" t="s">
        <v>90</v>
      </c>
      <c r="AW147" s="13" t="s">
        <v>42</v>
      </c>
      <c r="AX147" s="13" t="s">
        <v>79</v>
      </c>
      <c r="AY147" s="190" t="s">
        <v>142</v>
      </c>
    </row>
    <row r="148" spans="2:65" s="14" customFormat="1">
      <c r="B148" s="196"/>
      <c r="D148" s="177" t="s">
        <v>192</v>
      </c>
      <c r="E148" s="197" t="s">
        <v>22</v>
      </c>
      <c r="F148" s="198" t="s">
        <v>198</v>
      </c>
      <c r="H148" s="199">
        <v>5</v>
      </c>
      <c r="I148" s="200"/>
      <c r="L148" s="196"/>
      <c r="M148" s="201"/>
      <c r="T148" s="202"/>
      <c r="AT148" s="197" t="s">
        <v>192</v>
      </c>
      <c r="AU148" s="197" t="s">
        <v>90</v>
      </c>
      <c r="AV148" s="14" t="s">
        <v>104</v>
      </c>
      <c r="AW148" s="14" t="s">
        <v>42</v>
      </c>
      <c r="AX148" s="14" t="s">
        <v>79</v>
      </c>
      <c r="AY148" s="197" t="s">
        <v>142</v>
      </c>
    </row>
    <row r="149" spans="2:65" s="15" customFormat="1">
      <c r="B149" s="203"/>
      <c r="D149" s="177" t="s">
        <v>192</v>
      </c>
      <c r="E149" s="204" t="s">
        <v>22</v>
      </c>
      <c r="F149" s="205" t="s">
        <v>202</v>
      </c>
      <c r="H149" s="206">
        <v>5</v>
      </c>
      <c r="I149" s="207"/>
      <c r="L149" s="203"/>
      <c r="M149" s="208"/>
      <c r="T149" s="209"/>
      <c r="AT149" s="204" t="s">
        <v>192</v>
      </c>
      <c r="AU149" s="204" t="s">
        <v>90</v>
      </c>
      <c r="AV149" s="15" t="s">
        <v>188</v>
      </c>
      <c r="AW149" s="15" t="s">
        <v>42</v>
      </c>
      <c r="AX149" s="15" t="s">
        <v>79</v>
      </c>
      <c r="AY149" s="204" t="s">
        <v>142</v>
      </c>
    </row>
    <row r="150" spans="2:65" s="13" customFormat="1">
      <c r="B150" s="189"/>
      <c r="D150" s="177" t="s">
        <v>192</v>
      </c>
      <c r="E150" s="190" t="s">
        <v>22</v>
      </c>
      <c r="F150" s="191" t="s">
        <v>1913</v>
      </c>
      <c r="H150" s="192">
        <v>5.5</v>
      </c>
      <c r="I150" s="193"/>
      <c r="L150" s="189"/>
      <c r="M150" s="194"/>
      <c r="T150" s="195"/>
      <c r="AT150" s="190" t="s">
        <v>192</v>
      </c>
      <c r="AU150" s="190" t="s">
        <v>90</v>
      </c>
      <c r="AV150" s="13" t="s">
        <v>90</v>
      </c>
      <c r="AW150" s="13" t="s">
        <v>42</v>
      </c>
      <c r="AX150" s="13" t="s">
        <v>24</v>
      </c>
      <c r="AY150" s="190" t="s">
        <v>142</v>
      </c>
    </row>
    <row r="151" spans="2:65" s="1" customFormat="1" ht="25.5" customHeight="1">
      <c r="B151" s="40"/>
      <c r="C151" s="165" t="s">
        <v>306</v>
      </c>
      <c r="D151" s="165" t="s">
        <v>145</v>
      </c>
      <c r="E151" s="166" t="s">
        <v>1914</v>
      </c>
      <c r="F151" s="167" t="s">
        <v>1915</v>
      </c>
      <c r="G151" s="168" t="s">
        <v>478</v>
      </c>
      <c r="H151" s="169">
        <v>28.6</v>
      </c>
      <c r="I151" s="170">
        <v>989</v>
      </c>
      <c r="J151" s="171">
        <f>ROUND(I151*H151,2)</f>
        <v>28285.4</v>
      </c>
      <c r="K151" s="167" t="s">
        <v>149</v>
      </c>
      <c r="L151" s="40"/>
      <c r="M151" s="172" t="s">
        <v>22</v>
      </c>
      <c r="N151" s="173" t="s">
        <v>51</v>
      </c>
      <c r="P151" s="174">
        <f>O151*H151</f>
        <v>0</v>
      </c>
      <c r="Q151" s="174">
        <v>2.2200000000000002E-3</v>
      </c>
      <c r="R151" s="174">
        <f>Q151*H151</f>
        <v>6.3492000000000007E-2</v>
      </c>
      <c r="S151" s="174">
        <v>0</v>
      </c>
      <c r="T151" s="175">
        <f>S151*H151</f>
        <v>0</v>
      </c>
      <c r="AR151" s="24" t="s">
        <v>333</v>
      </c>
      <c r="AT151" s="24" t="s">
        <v>145</v>
      </c>
      <c r="AU151" s="24" t="s">
        <v>90</v>
      </c>
      <c r="AY151" s="24" t="s">
        <v>142</v>
      </c>
      <c r="BE151" s="176">
        <f>IF(N151="základní",J151,0)</f>
        <v>0</v>
      </c>
      <c r="BF151" s="176">
        <f>IF(N151="snížená",J151,0)</f>
        <v>28285.4</v>
      </c>
      <c r="BG151" s="176">
        <f>IF(N151="zákl. přenesená",J151,0)</f>
        <v>0</v>
      </c>
      <c r="BH151" s="176">
        <f>IF(N151="sníž. přenesená",J151,0)</f>
        <v>0</v>
      </c>
      <c r="BI151" s="176">
        <f>IF(N151="nulová",J151,0)</f>
        <v>0</v>
      </c>
      <c r="BJ151" s="24" t="s">
        <v>90</v>
      </c>
      <c r="BK151" s="176">
        <f>ROUND(I151*H151,2)</f>
        <v>28285.4</v>
      </c>
      <c r="BL151" s="24" t="s">
        <v>333</v>
      </c>
      <c r="BM151" s="24" t="s">
        <v>1916</v>
      </c>
    </row>
    <row r="152" spans="2:65" s="1" customFormat="1" ht="57">
      <c r="B152" s="40"/>
      <c r="D152" s="177" t="s">
        <v>190</v>
      </c>
      <c r="F152" s="178" t="s">
        <v>1896</v>
      </c>
      <c r="I152" s="106"/>
      <c r="L152" s="40"/>
      <c r="M152" s="182"/>
      <c r="T152" s="65"/>
      <c r="AT152" s="24" t="s">
        <v>190</v>
      </c>
      <c r="AU152" s="24" t="s">
        <v>90</v>
      </c>
    </row>
    <row r="153" spans="2:65" s="12" customFormat="1">
      <c r="B153" s="183"/>
      <c r="D153" s="177" t="s">
        <v>192</v>
      </c>
      <c r="E153" s="184" t="s">
        <v>22</v>
      </c>
      <c r="F153" s="185" t="s">
        <v>1897</v>
      </c>
      <c r="H153" s="184" t="s">
        <v>22</v>
      </c>
      <c r="I153" s="186"/>
      <c r="L153" s="183"/>
      <c r="M153" s="187"/>
      <c r="T153" s="188"/>
      <c r="AT153" s="184" t="s">
        <v>192</v>
      </c>
      <c r="AU153" s="184" t="s">
        <v>90</v>
      </c>
      <c r="AV153" s="12" t="s">
        <v>24</v>
      </c>
      <c r="AW153" s="12" t="s">
        <v>42</v>
      </c>
      <c r="AX153" s="12" t="s">
        <v>79</v>
      </c>
      <c r="AY153" s="184" t="s">
        <v>142</v>
      </c>
    </row>
    <row r="154" spans="2:65" s="12" customFormat="1">
      <c r="B154" s="183"/>
      <c r="D154" s="177" t="s">
        <v>192</v>
      </c>
      <c r="E154" s="184" t="s">
        <v>22</v>
      </c>
      <c r="F154" s="185" t="s">
        <v>1898</v>
      </c>
      <c r="H154" s="184" t="s">
        <v>22</v>
      </c>
      <c r="I154" s="186"/>
      <c r="L154" s="183"/>
      <c r="M154" s="187"/>
      <c r="T154" s="188"/>
      <c r="AT154" s="184" t="s">
        <v>192</v>
      </c>
      <c r="AU154" s="184" t="s">
        <v>90</v>
      </c>
      <c r="AV154" s="12" t="s">
        <v>24</v>
      </c>
      <c r="AW154" s="12" t="s">
        <v>42</v>
      </c>
      <c r="AX154" s="12" t="s">
        <v>79</v>
      </c>
      <c r="AY154" s="184" t="s">
        <v>142</v>
      </c>
    </row>
    <row r="155" spans="2:65" s="13" customFormat="1">
      <c r="B155" s="189"/>
      <c r="D155" s="177" t="s">
        <v>192</v>
      </c>
      <c r="E155" s="190" t="s">
        <v>22</v>
      </c>
      <c r="F155" s="191" t="s">
        <v>1917</v>
      </c>
      <c r="H155" s="192">
        <v>13</v>
      </c>
      <c r="I155" s="193"/>
      <c r="L155" s="189"/>
      <c r="M155" s="194"/>
      <c r="T155" s="195"/>
      <c r="AT155" s="190" t="s">
        <v>192</v>
      </c>
      <c r="AU155" s="190" t="s">
        <v>90</v>
      </c>
      <c r="AV155" s="13" t="s">
        <v>90</v>
      </c>
      <c r="AW155" s="13" t="s">
        <v>42</v>
      </c>
      <c r="AX155" s="13" t="s">
        <v>79</v>
      </c>
      <c r="AY155" s="190" t="s">
        <v>142</v>
      </c>
    </row>
    <row r="156" spans="2:65" s="13" customFormat="1">
      <c r="B156" s="189"/>
      <c r="D156" s="177" t="s">
        <v>192</v>
      </c>
      <c r="E156" s="190" t="s">
        <v>22</v>
      </c>
      <c r="F156" s="191" t="s">
        <v>1918</v>
      </c>
      <c r="H156" s="192">
        <v>2.5</v>
      </c>
      <c r="I156" s="193"/>
      <c r="L156" s="189"/>
      <c r="M156" s="194"/>
      <c r="T156" s="195"/>
      <c r="AT156" s="190" t="s">
        <v>192</v>
      </c>
      <c r="AU156" s="190" t="s">
        <v>90</v>
      </c>
      <c r="AV156" s="13" t="s">
        <v>90</v>
      </c>
      <c r="AW156" s="13" t="s">
        <v>42</v>
      </c>
      <c r="AX156" s="13" t="s">
        <v>79</v>
      </c>
      <c r="AY156" s="190" t="s">
        <v>142</v>
      </c>
    </row>
    <row r="157" spans="2:65" s="13" customFormat="1">
      <c r="B157" s="189"/>
      <c r="D157" s="177" t="s">
        <v>192</v>
      </c>
      <c r="E157" s="190" t="s">
        <v>22</v>
      </c>
      <c r="F157" s="191" t="s">
        <v>1919</v>
      </c>
      <c r="H157" s="192">
        <v>2.5</v>
      </c>
      <c r="I157" s="193"/>
      <c r="L157" s="189"/>
      <c r="M157" s="194"/>
      <c r="T157" s="195"/>
      <c r="AT157" s="190" t="s">
        <v>192</v>
      </c>
      <c r="AU157" s="190" t="s">
        <v>90</v>
      </c>
      <c r="AV157" s="13" t="s">
        <v>90</v>
      </c>
      <c r="AW157" s="13" t="s">
        <v>42</v>
      </c>
      <c r="AX157" s="13" t="s">
        <v>79</v>
      </c>
      <c r="AY157" s="190" t="s">
        <v>142</v>
      </c>
    </row>
    <row r="158" spans="2:65" s="13" customFormat="1">
      <c r="B158" s="189"/>
      <c r="D158" s="177" t="s">
        <v>192</v>
      </c>
      <c r="E158" s="190" t="s">
        <v>22</v>
      </c>
      <c r="F158" s="191" t="s">
        <v>1920</v>
      </c>
      <c r="H158" s="192">
        <v>8</v>
      </c>
      <c r="I158" s="193"/>
      <c r="L158" s="189"/>
      <c r="M158" s="194"/>
      <c r="T158" s="195"/>
      <c r="AT158" s="190" t="s">
        <v>192</v>
      </c>
      <c r="AU158" s="190" t="s">
        <v>90</v>
      </c>
      <c r="AV158" s="13" t="s">
        <v>90</v>
      </c>
      <c r="AW158" s="13" t="s">
        <v>42</v>
      </c>
      <c r="AX158" s="13" t="s">
        <v>79</v>
      </c>
      <c r="AY158" s="190" t="s">
        <v>142</v>
      </c>
    </row>
    <row r="159" spans="2:65" s="14" customFormat="1">
      <c r="B159" s="196"/>
      <c r="D159" s="177" t="s">
        <v>192</v>
      </c>
      <c r="E159" s="197" t="s">
        <v>22</v>
      </c>
      <c r="F159" s="198" t="s">
        <v>198</v>
      </c>
      <c r="H159" s="199">
        <v>26</v>
      </c>
      <c r="I159" s="200"/>
      <c r="L159" s="196"/>
      <c r="M159" s="201"/>
      <c r="T159" s="202"/>
      <c r="AT159" s="197" t="s">
        <v>192</v>
      </c>
      <c r="AU159" s="197" t="s">
        <v>90</v>
      </c>
      <c r="AV159" s="14" t="s">
        <v>104</v>
      </c>
      <c r="AW159" s="14" t="s">
        <v>42</v>
      </c>
      <c r="AX159" s="14" t="s">
        <v>79</v>
      </c>
      <c r="AY159" s="197" t="s">
        <v>142</v>
      </c>
    </row>
    <row r="160" spans="2:65" s="15" customFormat="1">
      <c r="B160" s="203"/>
      <c r="D160" s="177" t="s">
        <v>192</v>
      </c>
      <c r="E160" s="204" t="s">
        <v>22</v>
      </c>
      <c r="F160" s="205" t="s">
        <v>202</v>
      </c>
      <c r="H160" s="206">
        <v>26</v>
      </c>
      <c r="I160" s="207"/>
      <c r="L160" s="203"/>
      <c r="M160" s="208"/>
      <c r="T160" s="209"/>
      <c r="AT160" s="204" t="s">
        <v>192</v>
      </c>
      <c r="AU160" s="204" t="s">
        <v>90</v>
      </c>
      <c r="AV160" s="15" t="s">
        <v>188</v>
      </c>
      <c r="AW160" s="15" t="s">
        <v>42</v>
      </c>
      <c r="AX160" s="15" t="s">
        <v>79</v>
      </c>
      <c r="AY160" s="204" t="s">
        <v>142</v>
      </c>
    </row>
    <row r="161" spans="2:65" s="13" customFormat="1">
      <c r="B161" s="189"/>
      <c r="D161" s="177" t="s">
        <v>192</v>
      </c>
      <c r="E161" s="190" t="s">
        <v>22</v>
      </c>
      <c r="F161" s="191" t="s">
        <v>1921</v>
      </c>
      <c r="H161" s="192">
        <v>28.6</v>
      </c>
      <c r="I161" s="193"/>
      <c r="L161" s="189"/>
      <c r="M161" s="194"/>
      <c r="T161" s="195"/>
      <c r="AT161" s="190" t="s">
        <v>192</v>
      </c>
      <c r="AU161" s="190" t="s">
        <v>90</v>
      </c>
      <c r="AV161" s="13" t="s">
        <v>90</v>
      </c>
      <c r="AW161" s="13" t="s">
        <v>42</v>
      </c>
      <c r="AX161" s="13" t="s">
        <v>24</v>
      </c>
      <c r="AY161" s="190" t="s">
        <v>142</v>
      </c>
    </row>
    <row r="162" spans="2:65" s="1" customFormat="1" ht="25.5" customHeight="1">
      <c r="B162" s="40"/>
      <c r="C162" s="165" t="s">
        <v>314</v>
      </c>
      <c r="D162" s="165" t="s">
        <v>145</v>
      </c>
      <c r="E162" s="166" t="s">
        <v>1922</v>
      </c>
      <c r="F162" s="167" t="s">
        <v>1923</v>
      </c>
      <c r="G162" s="168" t="s">
        <v>478</v>
      </c>
      <c r="H162" s="169">
        <v>8.25</v>
      </c>
      <c r="I162" s="170">
        <v>433</v>
      </c>
      <c r="J162" s="171">
        <f>ROUND(I162*H162,2)</f>
        <v>3572.25</v>
      </c>
      <c r="K162" s="167" t="s">
        <v>149</v>
      </c>
      <c r="L162" s="40"/>
      <c r="M162" s="172" t="s">
        <v>22</v>
      </c>
      <c r="N162" s="173" t="s">
        <v>51</v>
      </c>
      <c r="P162" s="174">
        <f>O162*H162</f>
        <v>0</v>
      </c>
      <c r="Q162" s="174">
        <v>5.9000000000000003E-4</v>
      </c>
      <c r="R162" s="174">
        <f>Q162*H162</f>
        <v>4.8675000000000003E-3</v>
      </c>
      <c r="S162" s="174">
        <v>0</v>
      </c>
      <c r="T162" s="175">
        <f>S162*H162</f>
        <v>0</v>
      </c>
      <c r="AR162" s="24" t="s">
        <v>333</v>
      </c>
      <c r="AT162" s="24" t="s">
        <v>145</v>
      </c>
      <c r="AU162" s="24" t="s">
        <v>90</v>
      </c>
      <c r="AY162" s="24" t="s">
        <v>142</v>
      </c>
      <c r="BE162" s="176">
        <f>IF(N162="základní",J162,0)</f>
        <v>0</v>
      </c>
      <c r="BF162" s="176">
        <f>IF(N162="snížená",J162,0)</f>
        <v>3572.25</v>
      </c>
      <c r="BG162" s="176">
        <f>IF(N162="zákl. přenesená",J162,0)</f>
        <v>0</v>
      </c>
      <c r="BH162" s="176">
        <f>IF(N162="sníž. přenesená",J162,0)</f>
        <v>0</v>
      </c>
      <c r="BI162" s="176">
        <f>IF(N162="nulová",J162,0)</f>
        <v>0</v>
      </c>
      <c r="BJ162" s="24" t="s">
        <v>90</v>
      </c>
      <c r="BK162" s="176">
        <f>ROUND(I162*H162,2)</f>
        <v>3572.25</v>
      </c>
      <c r="BL162" s="24" t="s">
        <v>333</v>
      </c>
      <c r="BM162" s="24" t="s">
        <v>1924</v>
      </c>
    </row>
    <row r="163" spans="2:65" s="1" customFormat="1" ht="57">
      <c r="B163" s="40"/>
      <c r="D163" s="177" t="s">
        <v>190</v>
      </c>
      <c r="F163" s="178" t="s">
        <v>1896</v>
      </c>
      <c r="I163" s="106"/>
      <c r="L163" s="40"/>
      <c r="M163" s="182"/>
      <c r="T163" s="65"/>
      <c r="AT163" s="24" t="s">
        <v>190</v>
      </c>
      <c r="AU163" s="24" t="s">
        <v>90</v>
      </c>
    </row>
    <row r="164" spans="2:65" s="12" customFormat="1">
      <c r="B164" s="183"/>
      <c r="D164" s="177" t="s">
        <v>192</v>
      </c>
      <c r="E164" s="184" t="s">
        <v>22</v>
      </c>
      <c r="F164" s="185" t="s">
        <v>1897</v>
      </c>
      <c r="H164" s="184" t="s">
        <v>22</v>
      </c>
      <c r="I164" s="186"/>
      <c r="L164" s="183"/>
      <c r="M164" s="187"/>
      <c r="T164" s="188"/>
      <c r="AT164" s="184" t="s">
        <v>192</v>
      </c>
      <c r="AU164" s="184" t="s">
        <v>90</v>
      </c>
      <c r="AV164" s="12" t="s">
        <v>24</v>
      </c>
      <c r="AW164" s="12" t="s">
        <v>42</v>
      </c>
      <c r="AX164" s="12" t="s">
        <v>79</v>
      </c>
      <c r="AY164" s="184" t="s">
        <v>142</v>
      </c>
    </row>
    <row r="165" spans="2:65" s="12" customFormat="1">
      <c r="B165" s="183"/>
      <c r="D165" s="177" t="s">
        <v>192</v>
      </c>
      <c r="E165" s="184" t="s">
        <v>22</v>
      </c>
      <c r="F165" s="185" t="s">
        <v>1898</v>
      </c>
      <c r="H165" s="184" t="s">
        <v>22</v>
      </c>
      <c r="I165" s="186"/>
      <c r="L165" s="183"/>
      <c r="M165" s="187"/>
      <c r="T165" s="188"/>
      <c r="AT165" s="184" t="s">
        <v>192</v>
      </c>
      <c r="AU165" s="184" t="s">
        <v>90</v>
      </c>
      <c r="AV165" s="12" t="s">
        <v>24</v>
      </c>
      <c r="AW165" s="12" t="s">
        <v>42</v>
      </c>
      <c r="AX165" s="12" t="s">
        <v>79</v>
      </c>
      <c r="AY165" s="184" t="s">
        <v>142</v>
      </c>
    </row>
    <row r="166" spans="2:65" s="13" customFormat="1">
      <c r="B166" s="189"/>
      <c r="D166" s="177" t="s">
        <v>192</v>
      </c>
      <c r="E166" s="190" t="s">
        <v>22</v>
      </c>
      <c r="F166" s="191" t="s">
        <v>1925</v>
      </c>
      <c r="H166" s="192">
        <v>7.5</v>
      </c>
      <c r="I166" s="193"/>
      <c r="L166" s="189"/>
      <c r="M166" s="194"/>
      <c r="T166" s="195"/>
      <c r="AT166" s="190" t="s">
        <v>192</v>
      </c>
      <c r="AU166" s="190" t="s">
        <v>90</v>
      </c>
      <c r="AV166" s="13" t="s">
        <v>90</v>
      </c>
      <c r="AW166" s="13" t="s">
        <v>42</v>
      </c>
      <c r="AX166" s="13" t="s">
        <v>79</v>
      </c>
      <c r="AY166" s="190" t="s">
        <v>142</v>
      </c>
    </row>
    <row r="167" spans="2:65" s="14" customFormat="1">
      <c r="B167" s="196"/>
      <c r="D167" s="177" t="s">
        <v>192</v>
      </c>
      <c r="E167" s="197" t="s">
        <v>22</v>
      </c>
      <c r="F167" s="198" t="s">
        <v>198</v>
      </c>
      <c r="H167" s="199">
        <v>7.5</v>
      </c>
      <c r="I167" s="200"/>
      <c r="L167" s="196"/>
      <c r="M167" s="201"/>
      <c r="T167" s="202"/>
      <c r="AT167" s="197" t="s">
        <v>192</v>
      </c>
      <c r="AU167" s="197" t="s">
        <v>90</v>
      </c>
      <c r="AV167" s="14" t="s">
        <v>104</v>
      </c>
      <c r="AW167" s="14" t="s">
        <v>42</v>
      </c>
      <c r="AX167" s="14" t="s">
        <v>79</v>
      </c>
      <c r="AY167" s="197" t="s">
        <v>142</v>
      </c>
    </row>
    <row r="168" spans="2:65" s="15" customFormat="1">
      <c r="B168" s="203"/>
      <c r="D168" s="177" t="s">
        <v>192</v>
      </c>
      <c r="E168" s="204" t="s">
        <v>22</v>
      </c>
      <c r="F168" s="205" t="s">
        <v>202</v>
      </c>
      <c r="H168" s="206">
        <v>7.5</v>
      </c>
      <c r="I168" s="207"/>
      <c r="L168" s="203"/>
      <c r="M168" s="208"/>
      <c r="T168" s="209"/>
      <c r="AT168" s="204" t="s">
        <v>192</v>
      </c>
      <c r="AU168" s="204" t="s">
        <v>90</v>
      </c>
      <c r="AV168" s="15" t="s">
        <v>188</v>
      </c>
      <c r="AW168" s="15" t="s">
        <v>42</v>
      </c>
      <c r="AX168" s="15" t="s">
        <v>79</v>
      </c>
      <c r="AY168" s="204" t="s">
        <v>142</v>
      </c>
    </row>
    <row r="169" spans="2:65" s="13" customFormat="1">
      <c r="B169" s="189"/>
      <c r="D169" s="177" t="s">
        <v>192</v>
      </c>
      <c r="E169" s="190" t="s">
        <v>22</v>
      </c>
      <c r="F169" s="191" t="s">
        <v>1926</v>
      </c>
      <c r="H169" s="192">
        <v>8.25</v>
      </c>
      <c r="I169" s="193"/>
      <c r="L169" s="189"/>
      <c r="M169" s="194"/>
      <c r="T169" s="195"/>
      <c r="AT169" s="190" t="s">
        <v>192</v>
      </c>
      <c r="AU169" s="190" t="s">
        <v>90</v>
      </c>
      <c r="AV169" s="13" t="s">
        <v>90</v>
      </c>
      <c r="AW169" s="13" t="s">
        <v>42</v>
      </c>
      <c r="AX169" s="13" t="s">
        <v>24</v>
      </c>
      <c r="AY169" s="190" t="s">
        <v>142</v>
      </c>
    </row>
    <row r="170" spans="2:65" s="1" customFormat="1" ht="25.5" customHeight="1">
      <c r="B170" s="40"/>
      <c r="C170" s="165" t="s">
        <v>10</v>
      </c>
      <c r="D170" s="165" t="s">
        <v>145</v>
      </c>
      <c r="E170" s="166" t="s">
        <v>1927</v>
      </c>
      <c r="F170" s="167" t="s">
        <v>1928</v>
      </c>
      <c r="G170" s="168" t="s">
        <v>478</v>
      </c>
      <c r="H170" s="169">
        <v>40.15</v>
      </c>
      <c r="I170" s="170">
        <v>558</v>
      </c>
      <c r="J170" s="171">
        <f>ROUND(I170*H170,2)</f>
        <v>22403.7</v>
      </c>
      <c r="K170" s="167" t="s">
        <v>149</v>
      </c>
      <c r="L170" s="40"/>
      <c r="M170" s="172" t="s">
        <v>22</v>
      </c>
      <c r="N170" s="173" t="s">
        <v>51</v>
      </c>
      <c r="P170" s="174">
        <f>O170*H170</f>
        <v>0</v>
      </c>
      <c r="Q170" s="174">
        <v>1.1999999999999999E-3</v>
      </c>
      <c r="R170" s="174">
        <f>Q170*H170</f>
        <v>4.8179999999999994E-2</v>
      </c>
      <c r="S170" s="174">
        <v>0</v>
      </c>
      <c r="T170" s="175">
        <f>S170*H170</f>
        <v>0</v>
      </c>
      <c r="AR170" s="24" t="s">
        <v>333</v>
      </c>
      <c r="AT170" s="24" t="s">
        <v>145</v>
      </c>
      <c r="AU170" s="24" t="s">
        <v>90</v>
      </c>
      <c r="AY170" s="24" t="s">
        <v>142</v>
      </c>
      <c r="BE170" s="176">
        <f>IF(N170="základní",J170,0)</f>
        <v>0</v>
      </c>
      <c r="BF170" s="176">
        <f>IF(N170="snížená",J170,0)</f>
        <v>22403.7</v>
      </c>
      <c r="BG170" s="176">
        <f>IF(N170="zákl. přenesená",J170,0)</f>
        <v>0</v>
      </c>
      <c r="BH170" s="176">
        <f>IF(N170="sníž. přenesená",J170,0)</f>
        <v>0</v>
      </c>
      <c r="BI170" s="176">
        <f>IF(N170="nulová",J170,0)</f>
        <v>0</v>
      </c>
      <c r="BJ170" s="24" t="s">
        <v>90</v>
      </c>
      <c r="BK170" s="176">
        <f>ROUND(I170*H170,2)</f>
        <v>22403.7</v>
      </c>
      <c r="BL170" s="24" t="s">
        <v>333</v>
      </c>
      <c r="BM170" s="24" t="s">
        <v>1929</v>
      </c>
    </row>
    <row r="171" spans="2:65" s="1" customFormat="1" ht="57">
      <c r="B171" s="40"/>
      <c r="D171" s="177" t="s">
        <v>190</v>
      </c>
      <c r="F171" s="178" t="s">
        <v>1896</v>
      </c>
      <c r="I171" s="106"/>
      <c r="L171" s="40"/>
      <c r="M171" s="182"/>
      <c r="T171" s="65"/>
      <c r="AT171" s="24" t="s">
        <v>190</v>
      </c>
      <c r="AU171" s="24" t="s">
        <v>90</v>
      </c>
    </row>
    <row r="172" spans="2:65" s="12" customFormat="1">
      <c r="B172" s="183"/>
      <c r="D172" s="177" t="s">
        <v>192</v>
      </c>
      <c r="E172" s="184" t="s">
        <v>22</v>
      </c>
      <c r="F172" s="185" t="s">
        <v>1897</v>
      </c>
      <c r="H172" s="184" t="s">
        <v>22</v>
      </c>
      <c r="I172" s="186"/>
      <c r="L172" s="183"/>
      <c r="M172" s="187"/>
      <c r="T172" s="188"/>
      <c r="AT172" s="184" t="s">
        <v>192</v>
      </c>
      <c r="AU172" s="184" t="s">
        <v>90</v>
      </c>
      <c r="AV172" s="12" t="s">
        <v>24</v>
      </c>
      <c r="AW172" s="12" t="s">
        <v>42</v>
      </c>
      <c r="AX172" s="12" t="s">
        <v>79</v>
      </c>
      <c r="AY172" s="184" t="s">
        <v>142</v>
      </c>
    </row>
    <row r="173" spans="2:65" s="12" customFormat="1">
      <c r="B173" s="183"/>
      <c r="D173" s="177" t="s">
        <v>192</v>
      </c>
      <c r="E173" s="184" t="s">
        <v>22</v>
      </c>
      <c r="F173" s="185" t="s">
        <v>1898</v>
      </c>
      <c r="H173" s="184" t="s">
        <v>22</v>
      </c>
      <c r="I173" s="186"/>
      <c r="L173" s="183"/>
      <c r="M173" s="187"/>
      <c r="T173" s="188"/>
      <c r="AT173" s="184" t="s">
        <v>192</v>
      </c>
      <c r="AU173" s="184" t="s">
        <v>90</v>
      </c>
      <c r="AV173" s="12" t="s">
        <v>24</v>
      </c>
      <c r="AW173" s="12" t="s">
        <v>42</v>
      </c>
      <c r="AX173" s="12" t="s">
        <v>79</v>
      </c>
      <c r="AY173" s="184" t="s">
        <v>142</v>
      </c>
    </row>
    <row r="174" spans="2:65" s="13" customFormat="1">
      <c r="B174" s="189"/>
      <c r="D174" s="177" t="s">
        <v>192</v>
      </c>
      <c r="E174" s="190" t="s">
        <v>22</v>
      </c>
      <c r="F174" s="191" t="s">
        <v>1930</v>
      </c>
      <c r="H174" s="192">
        <v>13.5</v>
      </c>
      <c r="I174" s="193"/>
      <c r="L174" s="189"/>
      <c r="M174" s="194"/>
      <c r="T174" s="195"/>
      <c r="AT174" s="190" t="s">
        <v>192</v>
      </c>
      <c r="AU174" s="190" t="s">
        <v>90</v>
      </c>
      <c r="AV174" s="13" t="s">
        <v>90</v>
      </c>
      <c r="AW174" s="13" t="s">
        <v>42</v>
      </c>
      <c r="AX174" s="13" t="s">
        <v>79</v>
      </c>
      <c r="AY174" s="190" t="s">
        <v>142</v>
      </c>
    </row>
    <row r="175" spans="2:65" s="13" customFormat="1">
      <c r="B175" s="189"/>
      <c r="D175" s="177" t="s">
        <v>192</v>
      </c>
      <c r="E175" s="190" t="s">
        <v>22</v>
      </c>
      <c r="F175" s="191" t="s">
        <v>1931</v>
      </c>
      <c r="H175" s="192">
        <v>13.5</v>
      </c>
      <c r="I175" s="193"/>
      <c r="L175" s="189"/>
      <c r="M175" s="194"/>
      <c r="T175" s="195"/>
      <c r="AT175" s="190" t="s">
        <v>192</v>
      </c>
      <c r="AU175" s="190" t="s">
        <v>90</v>
      </c>
      <c r="AV175" s="13" t="s">
        <v>90</v>
      </c>
      <c r="AW175" s="13" t="s">
        <v>42</v>
      </c>
      <c r="AX175" s="13" t="s">
        <v>79</v>
      </c>
      <c r="AY175" s="190" t="s">
        <v>142</v>
      </c>
    </row>
    <row r="176" spans="2:65" s="13" customFormat="1">
      <c r="B176" s="189"/>
      <c r="D176" s="177" t="s">
        <v>192</v>
      </c>
      <c r="E176" s="190" t="s">
        <v>22</v>
      </c>
      <c r="F176" s="191" t="s">
        <v>1932</v>
      </c>
      <c r="H176" s="192">
        <v>9.5</v>
      </c>
      <c r="I176" s="193"/>
      <c r="L176" s="189"/>
      <c r="M176" s="194"/>
      <c r="T176" s="195"/>
      <c r="AT176" s="190" t="s">
        <v>192</v>
      </c>
      <c r="AU176" s="190" t="s">
        <v>90</v>
      </c>
      <c r="AV176" s="13" t="s">
        <v>90</v>
      </c>
      <c r="AW176" s="13" t="s">
        <v>42</v>
      </c>
      <c r="AX176" s="13" t="s">
        <v>79</v>
      </c>
      <c r="AY176" s="190" t="s">
        <v>142</v>
      </c>
    </row>
    <row r="177" spans="2:65" s="14" customFormat="1">
      <c r="B177" s="196"/>
      <c r="D177" s="177" t="s">
        <v>192</v>
      </c>
      <c r="E177" s="197" t="s">
        <v>22</v>
      </c>
      <c r="F177" s="198" t="s">
        <v>198</v>
      </c>
      <c r="H177" s="199">
        <v>36.5</v>
      </c>
      <c r="I177" s="200"/>
      <c r="L177" s="196"/>
      <c r="M177" s="201"/>
      <c r="T177" s="202"/>
      <c r="AT177" s="197" t="s">
        <v>192</v>
      </c>
      <c r="AU177" s="197" t="s">
        <v>90</v>
      </c>
      <c r="AV177" s="14" t="s">
        <v>104</v>
      </c>
      <c r="AW177" s="14" t="s">
        <v>42</v>
      </c>
      <c r="AX177" s="14" t="s">
        <v>79</v>
      </c>
      <c r="AY177" s="197" t="s">
        <v>142</v>
      </c>
    </row>
    <row r="178" spans="2:65" s="15" customFormat="1">
      <c r="B178" s="203"/>
      <c r="D178" s="177" t="s">
        <v>192</v>
      </c>
      <c r="E178" s="204" t="s">
        <v>22</v>
      </c>
      <c r="F178" s="205" t="s">
        <v>202</v>
      </c>
      <c r="H178" s="206">
        <v>36.5</v>
      </c>
      <c r="I178" s="207"/>
      <c r="L178" s="203"/>
      <c r="M178" s="208"/>
      <c r="T178" s="209"/>
      <c r="AT178" s="204" t="s">
        <v>192</v>
      </c>
      <c r="AU178" s="204" t="s">
        <v>90</v>
      </c>
      <c r="AV178" s="15" t="s">
        <v>188</v>
      </c>
      <c r="AW178" s="15" t="s">
        <v>42</v>
      </c>
      <c r="AX178" s="15" t="s">
        <v>79</v>
      </c>
      <c r="AY178" s="204" t="s">
        <v>142</v>
      </c>
    </row>
    <row r="179" spans="2:65" s="13" customFormat="1">
      <c r="B179" s="189"/>
      <c r="D179" s="177" t="s">
        <v>192</v>
      </c>
      <c r="E179" s="190" t="s">
        <v>22</v>
      </c>
      <c r="F179" s="191" t="s">
        <v>1933</v>
      </c>
      <c r="H179" s="192">
        <v>40.15</v>
      </c>
      <c r="I179" s="193"/>
      <c r="L179" s="189"/>
      <c r="M179" s="194"/>
      <c r="T179" s="195"/>
      <c r="AT179" s="190" t="s">
        <v>192</v>
      </c>
      <c r="AU179" s="190" t="s">
        <v>90</v>
      </c>
      <c r="AV179" s="13" t="s">
        <v>90</v>
      </c>
      <c r="AW179" s="13" t="s">
        <v>42</v>
      </c>
      <c r="AX179" s="13" t="s">
        <v>24</v>
      </c>
      <c r="AY179" s="190" t="s">
        <v>142</v>
      </c>
    </row>
    <row r="180" spans="2:65" s="1" customFormat="1" ht="25.5" customHeight="1">
      <c r="B180" s="40"/>
      <c r="C180" s="165" t="s">
        <v>333</v>
      </c>
      <c r="D180" s="165" t="s">
        <v>145</v>
      </c>
      <c r="E180" s="166" t="s">
        <v>1934</v>
      </c>
      <c r="F180" s="167" t="s">
        <v>1935</v>
      </c>
      <c r="G180" s="168" t="s">
        <v>478</v>
      </c>
      <c r="H180" s="169">
        <v>11.55</v>
      </c>
      <c r="I180" s="170">
        <v>322</v>
      </c>
      <c r="J180" s="171">
        <f>ROUND(I180*H180,2)</f>
        <v>3719.1</v>
      </c>
      <c r="K180" s="167" t="s">
        <v>149</v>
      </c>
      <c r="L180" s="40"/>
      <c r="M180" s="172" t="s">
        <v>22</v>
      </c>
      <c r="N180" s="173" t="s">
        <v>51</v>
      </c>
      <c r="P180" s="174">
        <f>O180*H180</f>
        <v>0</v>
      </c>
      <c r="Q180" s="174">
        <v>2.9E-4</v>
      </c>
      <c r="R180" s="174">
        <f>Q180*H180</f>
        <v>3.3495E-3</v>
      </c>
      <c r="S180" s="174">
        <v>0</v>
      </c>
      <c r="T180" s="175">
        <f>S180*H180</f>
        <v>0</v>
      </c>
      <c r="AR180" s="24" t="s">
        <v>333</v>
      </c>
      <c r="AT180" s="24" t="s">
        <v>145</v>
      </c>
      <c r="AU180" s="24" t="s">
        <v>90</v>
      </c>
      <c r="AY180" s="24" t="s">
        <v>142</v>
      </c>
      <c r="BE180" s="176">
        <f>IF(N180="základní",J180,0)</f>
        <v>0</v>
      </c>
      <c r="BF180" s="176">
        <f>IF(N180="snížená",J180,0)</f>
        <v>3719.1</v>
      </c>
      <c r="BG180" s="176">
        <f>IF(N180="zákl. přenesená",J180,0)</f>
        <v>0</v>
      </c>
      <c r="BH180" s="176">
        <f>IF(N180="sníž. přenesená",J180,0)</f>
        <v>0</v>
      </c>
      <c r="BI180" s="176">
        <f>IF(N180="nulová",J180,0)</f>
        <v>0</v>
      </c>
      <c r="BJ180" s="24" t="s">
        <v>90</v>
      </c>
      <c r="BK180" s="176">
        <f>ROUND(I180*H180,2)</f>
        <v>3719.1</v>
      </c>
      <c r="BL180" s="24" t="s">
        <v>333</v>
      </c>
      <c r="BM180" s="24" t="s">
        <v>1936</v>
      </c>
    </row>
    <row r="181" spans="2:65" s="1" customFormat="1" ht="57">
      <c r="B181" s="40"/>
      <c r="D181" s="177" t="s">
        <v>190</v>
      </c>
      <c r="F181" s="178" t="s">
        <v>1896</v>
      </c>
      <c r="I181" s="106"/>
      <c r="L181" s="40"/>
      <c r="M181" s="182"/>
      <c r="T181" s="65"/>
      <c r="AT181" s="24" t="s">
        <v>190</v>
      </c>
      <c r="AU181" s="24" t="s">
        <v>90</v>
      </c>
    </row>
    <row r="182" spans="2:65" s="12" customFormat="1">
      <c r="B182" s="183"/>
      <c r="D182" s="177" t="s">
        <v>192</v>
      </c>
      <c r="E182" s="184" t="s">
        <v>22</v>
      </c>
      <c r="F182" s="185" t="s">
        <v>1897</v>
      </c>
      <c r="H182" s="184" t="s">
        <v>22</v>
      </c>
      <c r="I182" s="186"/>
      <c r="L182" s="183"/>
      <c r="M182" s="187"/>
      <c r="T182" s="188"/>
      <c r="AT182" s="184" t="s">
        <v>192</v>
      </c>
      <c r="AU182" s="184" t="s">
        <v>90</v>
      </c>
      <c r="AV182" s="12" t="s">
        <v>24</v>
      </c>
      <c r="AW182" s="12" t="s">
        <v>42</v>
      </c>
      <c r="AX182" s="12" t="s">
        <v>79</v>
      </c>
      <c r="AY182" s="184" t="s">
        <v>142</v>
      </c>
    </row>
    <row r="183" spans="2:65" s="12" customFormat="1">
      <c r="B183" s="183"/>
      <c r="D183" s="177" t="s">
        <v>192</v>
      </c>
      <c r="E183" s="184" t="s">
        <v>22</v>
      </c>
      <c r="F183" s="185" t="s">
        <v>1898</v>
      </c>
      <c r="H183" s="184" t="s">
        <v>22</v>
      </c>
      <c r="I183" s="186"/>
      <c r="L183" s="183"/>
      <c r="M183" s="187"/>
      <c r="T183" s="188"/>
      <c r="AT183" s="184" t="s">
        <v>192</v>
      </c>
      <c r="AU183" s="184" t="s">
        <v>90</v>
      </c>
      <c r="AV183" s="12" t="s">
        <v>24</v>
      </c>
      <c r="AW183" s="12" t="s">
        <v>42</v>
      </c>
      <c r="AX183" s="12" t="s">
        <v>79</v>
      </c>
      <c r="AY183" s="184" t="s">
        <v>142</v>
      </c>
    </row>
    <row r="184" spans="2:65" s="12" customFormat="1">
      <c r="B184" s="183"/>
      <c r="D184" s="177" t="s">
        <v>192</v>
      </c>
      <c r="E184" s="184" t="s">
        <v>22</v>
      </c>
      <c r="F184" s="185" t="s">
        <v>194</v>
      </c>
      <c r="H184" s="184" t="s">
        <v>22</v>
      </c>
      <c r="I184" s="186"/>
      <c r="L184" s="183"/>
      <c r="M184" s="187"/>
      <c r="T184" s="188"/>
      <c r="AT184" s="184" t="s">
        <v>192</v>
      </c>
      <c r="AU184" s="184" t="s">
        <v>90</v>
      </c>
      <c r="AV184" s="12" t="s">
        <v>24</v>
      </c>
      <c r="AW184" s="12" t="s">
        <v>42</v>
      </c>
      <c r="AX184" s="12" t="s">
        <v>79</v>
      </c>
      <c r="AY184" s="184" t="s">
        <v>142</v>
      </c>
    </row>
    <row r="185" spans="2:65" s="13" customFormat="1">
      <c r="B185" s="189"/>
      <c r="D185" s="177" t="s">
        <v>192</v>
      </c>
      <c r="E185" s="190" t="s">
        <v>22</v>
      </c>
      <c r="F185" s="191" t="s">
        <v>1937</v>
      </c>
      <c r="H185" s="192">
        <v>0.5</v>
      </c>
      <c r="I185" s="193"/>
      <c r="L185" s="189"/>
      <c r="M185" s="194"/>
      <c r="T185" s="195"/>
      <c r="AT185" s="190" t="s">
        <v>192</v>
      </c>
      <c r="AU185" s="190" t="s">
        <v>90</v>
      </c>
      <c r="AV185" s="13" t="s">
        <v>90</v>
      </c>
      <c r="AW185" s="13" t="s">
        <v>42</v>
      </c>
      <c r="AX185" s="13" t="s">
        <v>79</v>
      </c>
      <c r="AY185" s="190" t="s">
        <v>142</v>
      </c>
    </row>
    <row r="186" spans="2:65" s="13" customFormat="1">
      <c r="B186" s="189"/>
      <c r="D186" s="177" t="s">
        <v>192</v>
      </c>
      <c r="E186" s="190" t="s">
        <v>22</v>
      </c>
      <c r="F186" s="191" t="s">
        <v>1938</v>
      </c>
      <c r="H186" s="192">
        <v>1</v>
      </c>
      <c r="I186" s="193"/>
      <c r="L186" s="189"/>
      <c r="M186" s="194"/>
      <c r="T186" s="195"/>
      <c r="AT186" s="190" t="s">
        <v>192</v>
      </c>
      <c r="AU186" s="190" t="s">
        <v>90</v>
      </c>
      <c r="AV186" s="13" t="s">
        <v>90</v>
      </c>
      <c r="AW186" s="13" t="s">
        <v>42</v>
      </c>
      <c r="AX186" s="13" t="s">
        <v>79</v>
      </c>
      <c r="AY186" s="190" t="s">
        <v>142</v>
      </c>
    </row>
    <row r="187" spans="2:65" s="12" customFormat="1">
      <c r="B187" s="183"/>
      <c r="D187" s="177" t="s">
        <v>192</v>
      </c>
      <c r="E187" s="184" t="s">
        <v>22</v>
      </c>
      <c r="F187" s="185" t="s">
        <v>1939</v>
      </c>
      <c r="H187" s="184" t="s">
        <v>22</v>
      </c>
      <c r="I187" s="186"/>
      <c r="L187" s="183"/>
      <c r="M187" s="187"/>
      <c r="T187" s="188"/>
      <c r="AT187" s="184" t="s">
        <v>192</v>
      </c>
      <c r="AU187" s="184" t="s">
        <v>90</v>
      </c>
      <c r="AV187" s="12" t="s">
        <v>24</v>
      </c>
      <c r="AW187" s="12" t="s">
        <v>42</v>
      </c>
      <c r="AX187" s="12" t="s">
        <v>79</v>
      </c>
      <c r="AY187" s="184" t="s">
        <v>142</v>
      </c>
    </row>
    <row r="188" spans="2:65" s="13" customFormat="1">
      <c r="B188" s="189"/>
      <c r="D188" s="177" t="s">
        <v>192</v>
      </c>
      <c r="E188" s="190" t="s">
        <v>22</v>
      </c>
      <c r="F188" s="191" t="s">
        <v>1940</v>
      </c>
      <c r="H188" s="192">
        <v>0.5</v>
      </c>
      <c r="I188" s="193"/>
      <c r="L188" s="189"/>
      <c r="M188" s="194"/>
      <c r="T188" s="195"/>
      <c r="AT188" s="190" t="s">
        <v>192</v>
      </c>
      <c r="AU188" s="190" t="s">
        <v>90</v>
      </c>
      <c r="AV188" s="13" t="s">
        <v>90</v>
      </c>
      <c r="AW188" s="13" t="s">
        <v>42</v>
      </c>
      <c r="AX188" s="13" t="s">
        <v>79</v>
      </c>
      <c r="AY188" s="190" t="s">
        <v>142</v>
      </c>
    </row>
    <row r="189" spans="2:65" s="13" customFormat="1">
      <c r="B189" s="189"/>
      <c r="D189" s="177" t="s">
        <v>192</v>
      </c>
      <c r="E189" s="190" t="s">
        <v>22</v>
      </c>
      <c r="F189" s="191" t="s">
        <v>1941</v>
      </c>
      <c r="H189" s="192">
        <v>1</v>
      </c>
      <c r="I189" s="193"/>
      <c r="L189" s="189"/>
      <c r="M189" s="194"/>
      <c r="T189" s="195"/>
      <c r="AT189" s="190" t="s">
        <v>192</v>
      </c>
      <c r="AU189" s="190" t="s">
        <v>90</v>
      </c>
      <c r="AV189" s="13" t="s">
        <v>90</v>
      </c>
      <c r="AW189" s="13" t="s">
        <v>42</v>
      </c>
      <c r="AX189" s="13" t="s">
        <v>79</v>
      </c>
      <c r="AY189" s="190" t="s">
        <v>142</v>
      </c>
    </row>
    <row r="190" spans="2:65" s="14" customFormat="1">
      <c r="B190" s="196"/>
      <c r="D190" s="177" t="s">
        <v>192</v>
      </c>
      <c r="E190" s="197" t="s">
        <v>22</v>
      </c>
      <c r="F190" s="198" t="s">
        <v>198</v>
      </c>
      <c r="H190" s="199">
        <v>3</v>
      </c>
      <c r="I190" s="200"/>
      <c r="L190" s="196"/>
      <c r="M190" s="201"/>
      <c r="T190" s="202"/>
      <c r="AT190" s="197" t="s">
        <v>192</v>
      </c>
      <c r="AU190" s="197" t="s">
        <v>90</v>
      </c>
      <c r="AV190" s="14" t="s">
        <v>104</v>
      </c>
      <c r="AW190" s="14" t="s">
        <v>42</v>
      </c>
      <c r="AX190" s="14" t="s">
        <v>79</v>
      </c>
      <c r="AY190" s="197" t="s">
        <v>142</v>
      </c>
    </row>
    <row r="191" spans="2:65" s="12" customFormat="1">
      <c r="B191" s="183"/>
      <c r="D191" s="177" t="s">
        <v>192</v>
      </c>
      <c r="E191" s="184" t="s">
        <v>22</v>
      </c>
      <c r="F191" s="185" t="s">
        <v>199</v>
      </c>
      <c r="H191" s="184" t="s">
        <v>22</v>
      </c>
      <c r="I191" s="186"/>
      <c r="L191" s="183"/>
      <c r="M191" s="187"/>
      <c r="T191" s="188"/>
      <c r="AT191" s="184" t="s">
        <v>192</v>
      </c>
      <c r="AU191" s="184" t="s">
        <v>90</v>
      </c>
      <c r="AV191" s="12" t="s">
        <v>24</v>
      </c>
      <c r="AW191" s="12" t="s">
        <v>42</v>
      </c>
      <c r="AX191" s="12" t="s">
        <v>79</v>
      </c>
      <c r="AY191" s="184" t="s">
        <v>142</v>
      </c>
    </row>
    <row r="192" spans="2:65" s="13" customFormat="1">
      <c r="B192" s="189"/>
      <c r="D192" s="177" t="s">
        <v>192</v>
      </c>
      <c r="E192" s="190" t="s">
        <v>22</v>
      </c>
      <c r="F192" s="191" t="s">
        <v>1937</v>
      </c>
      <c r="H192" s="192">
        <v>0.5</v>
      </c>
      <c r="I192" s="193"/>
      <c r="L192" s="189"/>
      <c r="M192" s="194"/>
      <c r="T192" s="195"/>
      <c r="AT192" s="190" t="s">
        <v>192</v>
      </c>
      <c r="AU192" s="190" t="s">
        <v>90</v>
      </c>
      <c r="AV192" s="13" t="s">
        <v>90</v>
      </c>
      <c r="AW192" s="13" t="s">
        <v>42</v>
      </c>
      <c r="AX192" s="13" t="s">
        <v>79</v>
      </c>
      <c r="AY192" s="190" t="s">
        <v>142</v>
      </c>
    </row>
    <row r="193" spans="2:51" s="13" customFormat="1">
      <c r="B193" s="189"/>
      <c r="D193" s="177" t="s">
        <v>192</v>
      </c>
      <c r="E193" s="190" t="s">
        <v>22</v>
      </c>
      <c r="F193" s="191" t="s">
        <v>1938</v>
      </c>
      <c r="H193" s="192">
        <v>1</v>
      </c>
      <c r="I193" s="193"/>
      <c r="L193" s="189"/>
      <c r="M193" s="194"/>
      <c r="T193" s="195"/>
      <c r="AT193" s="190" t="s">
        <v>192</v>
      </c>
      <c r="AU193" s="190" t="s">
        <v>90</v>
      </c>
      <c r="AV193" s="13" t="s">
        <v>90</v>
      </c>
      <c r="AW193" s="13" t="s">
        <v>42</v>
      </c>
      <c r="AX193" s="13" t="s">
        <v>79</v>
      </c>
      <c r="AY193" s="190" t="s">
        <v>142</v>
      </c>
    </row>
    <row r="194" spans="2:51" s="12" customFormat="1">
      <c r="B194" s="183"/>
      <c r="D194" s="177" t="s">
        <v>192</v>
      </c>
      <c r="E194" s="184" t="s">
        <v>22</v>
      </c>
      <c r="F194" s="185" t="s">
        <v>1939</v>
      </c>
      <c r="H194" s="184" t="s">
        <v>22</v>
      </c>
      <c r="I194" s="186"/>
      <c r="L194" s="183"/>
      <c r="M194" s="187"/>
      <c r="T194" s="188"/>
      <c r="AT194" s="184" t="s">
        <v>192</v>
      </c>
      <c r="AU194" s="184" t="s">
        <v>90</v>
      </c>
      <c r="AV194" s="12" t="s">
        <v>24</v>
      </c>
      <c r="AW194" s="12" t="s">
        <v>42</v>
      </c>
      <c r="AX194" s="12" t="s">
        <v>79</v>
      </c>
      <c r="AY194" s="184" t="s">
        <v>142</v>
      </c>
    </row>
    <row r="195" spans="2:51" s="13" customFormat="1">
      <c r="B195" s="189"/>
      <c r="D195" s="177" t="s">
        <v>192</v>
      </c>
      <c r="E195" s="190" t="s">
        <v>22</v>
      </c>
      <c r="F195" s="191" t="s">
        <v>1940</v>
      </c>
      <c r="H195" s="192">
        <v>0.5</v>
      </c>
      <c r="I195" s="193"/>
      <c r="L195" s="189"/>
      <c r="M195" s="194"/>
      <c r="T195" s="195"/>
      <c r="AT195" s="190" t="s">
        <v>192</v>
      </c>
      <c r="AU195" s="190" t="s">
        <v>90</v>
      </c>
      <c r="AV195" s="13" t="s">
        <v>90</v>
      </c>
      <c r="AW195" s="13" t="s">
        <v>42</v>
      </c>
      <c r="AX195" s="13" t="s">
        <v>79</v>
      </c>
      <c r="AY195" s="190" t="s">
        <v>142</v>
      </c>
    </row>
    <row r="196" spans="2:51" s="13" customFormat="1">
      <c r="B196" s="189"/>
      <c r="D196" s="177" t="s">
        <v>192</v>
      </c>
      <c r="E196" s="190" t="s">
        <v>22</v>
      </c>
      <c r="F196" s="191" t="s">
        <v>1941</v>
      </c>
      <c r="H196" s="192">
        <v>1</v>
      </c>
      <c r="I196" s="193"/>
      <c r="L196" s="189"/>
      <c r="M196" s="194"/>
      <c r="T196" s="195"/>
      <c r="AT196" s="190" t="s">
        <v>192</v>
      </c>
      <c r="AU196" s="190" t="s">
        <v>90</v>
      </c>
      <c r="AV196" s="13" t="s">
        <v>90</v>
      </c>
      <c r="AW196" s="13" t="s">
        <v>42</v>
      </c>
      <c r="AX196" s="13" t="s">
        <v>79</v>
      </c>
      <c r="AY196" s="190" t="s">
        <v>142</v>
      </c>
    </row>
    <row r="197" spans="2:51" s="14" customFormat="1">
      <c r="B197" s="196"/>
      <c r="D197" s="177" t="s">
        <v>192</v>
      </c>
      <c r="E197" s="197" t="s">
        <v>22</v>
      </c>
      <c r="F197" s="198" t="s">
        <v>198</v>
      </c>
      <c r="H197" s="199">
        <v>3</v>
      </c>
      <c r="I197" s="200"/>
      <c r="L197" s="196"/>
      <c r="M197" s="201"/>
      <c r="T197" s="202"/>
      <c r="AT197" s="197" t="s">
        <v>192</v>
      </c>
      <c r="AU197" s="197" t="s">
        <v>90</v>
      </c>
      <c r="AV197" s="14" t="s">
        <v>104</v>
      </c>
      <c r="AW197" s="14" t="s">
        <v>42</v>
      </c>
      <c r="AX197" s="14" t="s">
        <v>79</v>
      </c>
      <c r="AY197" s="197" t="s">
        <v>142</v>
      </c>
    </row>
    <row r="198" spans="2:51" s="12" customFormat="1">
      <c r="B198" s="183"/>
      <c r="D198" s="177" t="s">
        <v>192</v>
      </c>
      <c r="E198" s="184" t="s">
        <v>22</v>
      </c>
      <c r="F198" s="185" t="s">
        <v>200</v>
      </c>
      <c r="H198" s="184" t="s">
        <v>22</v>
      </c>
      <c r="I198" s="186"/>
      <c r="L198" s="183"/>
      <c r="M198" s="187"/>
      <c r="T198" s="188"/>
      <c r="AT198" s="184" t="s">
        <v>192</v>
      </c>
      <c r="AU198" s="184" t="s">
        <v>90</v>
      </c>
      <c r="AV198" s="12" t="s">
        <v>24</v>
      </c>
      <c r="AW198" s="12" t="s">
        <v>42</v>
      </c>
      <c r="AX198" s="12" t="s">
        <v>79</v>
      </c>
      <c r="AY198" s="184" t="s">
        <v>142</v>
      </c>
    </row>
    <row r="199" spans="2:51" s="13" customFormat="1">
      <c r="B199" s="189"/>
      <c r="D199" s="177" t="s">
        <v>192</v>
      </c>
      <c r="E199" s="190" t="s">
        <v>22</v>
      </c>
      <c r="F199" s="191" t="s">
        <v>1937</v>
      </c>
      <c r="H199" s="192">
        <v>0.5</v>
      </c>
      <c r="I199" s="193"/>
      <c r="L199" s="189"/>
      <c r="M199" s="194"/>
      <c r="T199" s="195"/>
      <c r="AT199" s="190" t="s">
        <v>192</v>
      </c>
      <c r="AU199" s="190" t="s">
        <v>90</v>
      </c>
      <c r="AV199" s="13" t="s">
        <v>90</v>
      </c>
      <c r="AW199" s="13" t="s">
        <v>42</v>
      </c>
      <c r="AX199" s="13" t="s">
        <v>79</v>
      </c>
      <c r="AY199" s="190" t="s">
        <v>142</v>
      </c>
    </row>
    <row r="200" spans="2:51" s="13" customFormat="1">
      <c r="B200" s="189"/>
      <c r="D200" s="177" t="s">
        <v>192</v>
      </c>
      <c r="E200" s="190" t="s">
        <v>22</v>
      </c>
      <c r="F200" s="191" t="s">
        <v>1938</v>
      </c>
      <c r="H200" s="192">
        <v>1</v>
      </c>
      <c r="I200" s="193"/>
      <c r="L200" s="189"/>
      <c r="M200" s="194"/>
      <c r="T200" s="195"/>
      <c r="AT200" s="190" t="s">
        <v>192</v>
      </c>
      <c r="AU200" s="190" t="s">
        <v>90</v>
      </c>
      <c r="AV200" s="13" t="s">
        <v>90</v>
      </c>
      <c r="AW200" s="13" t="s">
        <v>42</v>
      </c>
      <c r="AX200" s="13" t="s">
        <v>79</v>
      </c>
      <c r="AY200" s="190" t="s">
        <v>142</v>
      </c>
    </row>
    <row r="201" spans="2:51" s="12" customFormat="1">
      <c r="B201" s="183"/>
      <c r="D201" s="177" t="s">
        <v>192</v>
      </c>
      <c r="E201" s="184" t="s">
        <v>22</v>
      </c>
      <c r="F201" s="185" t="s">
        <v>1939</v>
      </c>
      <c r="H201" s="184" t="s">
        <v>22</v>
      </c>
      <c r="I201" s="186"/>
      <c r="L201" s="183"/>
      <c r="M201" s="187"/>
      <c r="T201" s="188"/>
      <c r="AT201" s="184" t="s">
        <v>192</v>
      </c>
      <c r="AU201" s="184" t="s">
        <v>90</v>
      </c>
      <c r="AV201" s="12" t="s">
        <v>24</v>
      </c>
      <c r="AW201" s="12" t="s">
        <v>42</v>
      </c>
      <c r="AX201" s="12" t="s">
        <v>79</v>
      </c>
      <c r="AY201" s="184" t="s">
        <v>142</v>
      </c>
    </row>
    <row r="202" spans="2:51" s="13" customFormat="1">
      <c r="B202" s="189"/>
      <c r="D202" s="177" t="s">
        <v>192</v>
      </c>
      <c r="E202" s="190" t="s">
        <v>22</v>
      </c>
      <c r="F202" s="191" t="s">
        <v>1940</v>
      </c>
      <c r="H202" s="192">
        <v>0.5</v>
      </c>
      <c r="I202" s="193"/>
      <c r="L202" s="189"/>
      <c r="M202" s="194"/>
      <c r="T202" s="195"/>
      <c r="AT202" s="190" t="s">
        <v>192</v>
      </c>
      <c r="AU202" s="190" t="s">
        <v>90</v>
      </c>
      <c r="AV202" s="13" t="s">
        <v>90</v>
      </c>
      <c r="AW202" s="13" t="s">
        <v>42</v>
      </c>
      <c r="AX202" s="13" t="s">
        <v>79</v>
      </c>
      <c r="AY202" s="190" t="s">
        <v>142</v>
      </c>
    </row>
    <row r="203" spans="2:51" s="13" customFormat="1">
      <c r="B203" s="189"/>
      <c r="D203" s="177" t="s">
        <v>192</v>
      </c>
      <c r="E203" s="190" t="s">
        <v>22</v>
      </c>
      <c r="F203" s="191" t="s">
        <v>1941</v>
      </c>
      <c r="H203" s="192">
        <v>1</v>
      </c>
      <c r="I203" s="193"/>
      <c r="L203" s="189"/>
      <c r="M203" s="194"/>
      <c r="T203" s="195"/>
      <c r="AT203" s="190" t="s">
        <v>192</v>
      </c>
      <c r="AU203" s="190" t="s">
        <v>90</v>
      </c>
      <c r="AV203" s="13" t="s">
        <v>90</v>
      </c>
      <c r="AW203" s="13" t="s">
        <v>42</v>
      </c>
      <c r="AX203" s="13" t="s">
        <v>79</v>
      </c>
      <c r="AY203" s="190" t="s">
        <v>142</v>
      </c>
    </row>
    <row r="204" spans="2:51" s="14" customFormat="1">
      <c r="B204" s="196"/>
      <c r="D204" s="177" t="s">
        <v>192</v>
      </c>
      <c r="E204" s="197" t="s">
        <v>22</v>
      </c>
      <c r="F204" s="198" t="s">
        <v>198</v>
      </c>
      <c r="H204" s="199">
        <v>3</v>
      </c>
      <c r="I204" s="200"/>
      <c r="L204" s="196"/>
      <c r="M204" s="201"/>
      <c r="T204" s="202"/>
      <c r="AT204" s="197" t="s">
        <v>192</v>
      </c>
      <c r="AU204" s="197" t="s">
        <v>90</v>
      </c>
      <c r="AV204" s="14" t="s">
        <v>104</v>
      </c>
      <c r="AW204" s="14" t="s">
        <v>42</v>
      </c>
      <c r="AX204" s="14" t="s">
        <v>79</v>
      </c>
      <c r="AY204" s="197" t="s">
        <v>142</v>
      </c>
    </row>
    <row r="205" spans="2:51" s="12" customFormat="1">
      <c r="B205" s="183"/>
      <c r="D205" s="177" t="s">
        <v>192</v>
      </c>
      <c r="E205" s="184" t="s">
        <v>22</v>
      </c>
      <c r="F205" s="185" t="s">
        <v>201</v>
      </c>
      <c r="H205" s="184" t="s">
        <v>22</v>
      </c>
      <c r="I205" s="186"/>
      <c r="L205" s="183"/>
      <c r="M205" s="187"/>
      <c r="T205" s="188"/>
      <c r="AT205" s="184" t="s">
        <v>192</v>
      </c>
      <c r="AU205" s="184" t="s">
        <v>90</v>
      </c>
      <c r="AV205" s="12" t="s">
        <v>24</v>
      </c>
      <c r="AW205" s="12" t="s">
        <v>42</v>
      </c>
      <c r="AX205" s="12" t="s">
        <v>79</v>
      </c>
      <c r="AY205" s="184" t="s">
        <v>142</v>
      </c>
    </row>
    <row r="206" spans="2:51" s="12" customFormat="1">
      <c r="B206" s="183"/>
      <c r="D206" s="177" t="s">
        <v>192</v>
      </c>
      <c r="E206" s="184" t="s">
        <v>22</v>
      </c>
      <c r="F206" s="185" t="s">
        <v>1942</v>
      </c>
      <c r="H206" s="184" t="s">
        <v>22</v>
      </c>
      <c r="I206" s="186"/>
      <c r="L206" s="183"/>
      <c r="M206" s="187"/>
      <c r="T206" s="188"/>
      <c r="AT206" s="184" t="s">
        <v>192</v>
      </c>
      <c r="AU206" s="184" t="s">
        <v>90</v>
      </c>
      <c r="AV206" s="12" t="s">
        <v>24</v>
      </c>
      <c r="AW206" s="12" t="s">
        <v>42</v>
      </c>
      <c r="AX206" s="12" t="s">
        <v>79</v>
      </c>
      <c r="AY206" s="184" t="s">
        <v>142</v>
      </c>
    </row>
    <row r="207" spans="2:51" s="13" customFormat="1">
      <c r="B207" s="189"/>
      <c r="D207" s="177" t="s">
        <v>192</v>
      </c>
      <c r="E207" s="190" t="s">
        <v>22</v>
      </c>
      <c r="F207" s="191" t="s">
        <v>1938</v>
      </c>
      <c r="H207" s="192">
        <v>1</v>
      </c>
      <c r="I207" s="193"/>
      <c r="L207" s="189"/>
      <c r="M207" s="194"/>
      <c r="T207" s="195"/>
      <c r="AT207" s="190" t="s">
        <v>192</v>
      </c>
      <c r="AU207" s="190" t="s">
        <v>90</v>
      </c>
      <c r="AV207" s="13" t="s">
        <v>90</v>
      </c>
      <c r="AW207" s="13" t="s">
        <v>42</v>
      </c>
      <c r="AX207" s="13" t="s">
        <v>79</v>
      </c>
      <c r="AY207" s="190" t="s">
        <v>142</v>
      </c>
    </row>
    <row r="208" spans="2:51" s="13" customFormat="1">
      <c r="B208" s="189"/>
      <c r="D208" s="177" t="s">
        <v>192</v>
      </c>
      <c r="E208" s="190" t="s">
        <v>22</v>
      </c>
      <c r="F208" s="191" t="s">
        <v>1943</v>
      </c>
      <c r="H208" s="192">
        <v>0.5</v>
      </c>
      <c r="I208" s="193"/>
      <c r="L208" s="189"/>
      <c r="M208" s="194"/>
      <c r="T208" s="195"/>
      <c r="AT208" s="190" t="s">
        <v>192</v>
      </c>
      <c r="AU208" s="190" t="s">
        <v>90</v>
      </c>
      <c r="AV208" s="13" t="s">
        <v>90</v>
      </c>
      <c r="AW208" s="13" t="s">
        <v>42</v>
      </c>
      <c r="AX208" s="13" t="s">
        <v>79</v>
      </c>
      <c r="AY208" s="190" t="s">
        <v>142</v>
      </c>
    </row>
    <row r="209" spans="2:65" s="14" customFormat="1">
      <c r="B209" s="196"/>
      <c r="D209" s="177" t="s">
        <v>192</v>
      </c>
      <c r="E209" s="197" t="s">
        <v>22</v>
      </c>
      <c r="F209" s="198" t="s">
        <v>198</v>
      </c>
      <c r="H209" s="199">
        <v>1.5</v>
      </c>
      <c r="I209" s="200"/>
      <c r="L209" s="196"/>
      <c r="M209" s="201"/>
      <c r="T209" s="202"/>
      <c r="AT209" s="197" t="s">
        <v>192</v>
      </c>
      <c r="AU209" s="197" t="s">
        <v>90</v>
      </c>
      <c r="AV209" s="14" t="s">
        <v>104</v>
      </c>
      <c r="AW209" s="14" t="s">
        <v>42</v>
      </c>
      <c r="AX209" s="14" t="s">
        <v>79</v>
      </c>
      <c r="AY209" s="197" t="s">
        <v>142</v>
      </c>
    </row>
    <row r="210" spans="2:65" s="15" customFormat="1">
      <c r="B210" s="203"/>
      <c r="D210" s="177" t="s">
        <v>192</v>
      </c>
      <c r="E210" s="204" t="s">
        <v>22</v>
      </c>
      <c r="F210" s="205" t="s">
        <v>202</v>
      </c>
      <c r="H210" s="206">
        <v>10.5</v>
      </c>
      <c r="I210" s="207"/>
      <c r="L210" s="203"/>
      <c r="M210" s="208"/>
      <c r="T210" s="209"/>
      <c r="AT210" s="204" t="s">
        <v>192</v>
      </c>
      <c r="AU210" s="204" t="s">
        <v>90</v>
      </c>
      <c r="AV210" s="15" t="s">
        <v>188</v>
      </c>
      <c r="AW210" s="15" t="s">
        <v>42</v>
      </c>
      <c r="AX210" s="15" t="s">
        <v>79</v>
      </c>
      <c r="AY210" s="204" t="s">
        <v>142</v>
      </c>
    </row>
    <row r="211" spans="2:65" s="13" customFormat="1">
      <c r="B211" s="189"/>
      <c r="D211" s="177" t="s">
        <v>192</v>
      </c>
      <c r="E211" s="190" t="s">
        <v>22</v>
      </c>
      <c r="F211" s="191" t="s">
        <v>1944</v>
      </c>
      <c r="H211" s="192">
        <v>11.55</v>
      </c>
      <c r="I211" s="193"/>
      <c r="L211" s="189"/>
      <c r="M211" s="194"/>
      <c r="T211" s="195"/>
      <c r="AT211" s="190" t="s">
        <v>192</v>
      </c>
      <c r="AU211" s="190" t="s">
        <v>90</v>
      </c>
      <c r="AV211" s="13" t="s">
        <v>90</v>
      </c>
      <c r="AW211" s="13" t="s">
        <v>42</v>
      </c>
      <c r="AX211" s="13" t="s">
        <v>24</v>
      </c>
      <c r="AY211" s="190" t="s">
        <v>142</v>
      </c>
    </row>
    <row r="212" spans="2:65" s="1" customFormat="1" ht="25.5" customHeight="1">
      <c r="B212" s="40"/>
      <c r="C212" s="165" t="s">
        <v>344</v>
      </c>
      <c r="D212" s="165" t="s">
        <v>145</v>
      </c>
      <c r="E212" s="166" t="s">
        <v>1945</v>
      </c>
      <c r="F212" s="167" t="s">
        <v>1946</v>
      </c>
      <c r="G212" s="168" t="s">
        <v>478</v>
      </c>
      <c r="H212" s="169">
        <v>38.72</v>
      </c>
      <c r="I212" s="170">
        <v>355</v>
      </c>
      <c r="J212" s="171">
        <f>ROUND(I212*H212,2)</f>
        <v>13745.6</v>
      </c>
      <c r="K212" s="167" t="s">
        <v>149</v>
      </c>
      <c r="L212" s="40"/>
      <c r="M212" s="172" t="s">
        <v>22</v>
      </c>
      <c r="N212" s="173" t="s">
        <v>51</v>
      </c>
      <c r="P212" s="174">
        <f>O212*H212</f>
        <v>0</v>
      </c>
      <c r="Q212" s="174">
        <v>3.5E-4</v>
      </c>
      <c r="R212" s="174">
        <f>Q212*H212</f>
        <v>1.3552E-2</v>
      </c>
      <c r="S212" s="174">
        <v>0</v>
      </c>
      <c r="T212" s="175">
        <f>S212*H212</f>
        <v>0</v>
      </c>
      <c r="AR212" s="24" t="s">
        <v>333</v>
      </c>
      <c r="AT212" s="24" t="s">
        <v>145</v>
      </c>
      <c r="AU212" s="24" t="s">
        <v>90</v>
      </c>
      <c r="AY212" s="24" t="s">
        <v>142</v>
      </c>
      <c r="BE212" s="176">
        <f>IF(N212="základní",J212,0)</f>
        <v>0</v>
      </c>
      <c r="BF212" s="176">
        <f>IF(N212="snížená",J212,0)</f>
        <v>13745.6</v>
      </c>
      <c r="BG212" s="176">
        <f>IF(N212="zákl. přenesená",J212,0)</f>
        <v>0</v>
      </c>
      <c r="BH212" s="176">
        <f>IF(N212="sníž. přenesená",J212,0)</f>
        <v>0</v>
      </c>
      <c r="BI212" s="176">
        <f>IF(N212="nulová",J212,0)</f>
        <v>0</v>
      </c>
      <c r="BJ212" s="24" t="s">
        <v>90</v>
      </c>
      <c r="BK212" s="176">
        <f>ROUND(I212*H212,2)</f>
        <v>13745.6</v>
      </c>
      <c r="BL212" s="24" t="s">
        <v>333</v>
      </c>
      <c r="BM212" s="24" t="s">
        <v>1947</v>
      </c>
    </row>
    <row r="213" spans="2:65" s="1" customFormat="1" ht="57">
      <c r="B213" s="40"/>
      <c r="D213" s="177" t="s">
        <v>190</v>
      </c>
      <c r="F213" s="178" t="s">
        <v>1896</v>
      </c>
      <c r="I213" s="106"/>
      <c r="L213" s="40"/>
      <c r="M213" s="182"/>
      <c r="T213" s="65"/>
      <c r="AT213" s="24" t="s">
        <v>190</v>
      </c>
      <c r="AU213" s="24" t="s">
        <v>90</v>
      </c>
    </row>
    <row r="214" spans="2:65" s="12" customFormat="1">
      <c r="B214" s="183"/>
      <c r="D214" s="177" t="s">
        <v>192</v>
      </c>
      <c r="E214" s="184" t="s">
        <v>22</v>
      </c>
      <c r="F214" s="185" t="s">
        <v>1897</v>
      </c>
      <c r="H214" s="184" t="s">
        <v>22</v>
      </c>
      <c r="I214" s="186"/>
      <c r="L214" s="183"/>
      <c r="M214" s="187"/>
      <c r="T214" s="188"/>
      <c r="AT214" s="184" t="s">
        <v>192</v>
      </c>
      <c r="AU214" s="184" t="s">
        <v>90</v>
      </c>
      <c r="AV214" s="12" t="s">
        <v>24</v>
      </c>
      <c r="AW214" s="12" t="s">
        <v>42</v>
      </c>
      <c r="AX214" s="12" t="s">
        <v>79</v>
      </c>
      <c r="AY214" s="184" t="s">
        <v>142</v>
      </c>
    </row>
    <row r="215" spans="2:65" s="12" customFormat="1">
      <c r="B215" s="183"/>
      <c r="D215" s="177" t="s">
        <v>192</v>
      </c>
      <c r="E215" s="184" t="s">
        <v>22</v>
      </c>
      <c r="F215" s="185" t="s">
        <v>1898</v>
      </c>
      <c r="H215" s="184" t="s">
        <v>22</v>
      </c>
      <c r="I215" s="186"/>
      <c r="L215" s="183"/>
      <c r="M215" s="187"/>
      <c r="T215" s="188"/>
      <c r="AT215" s="184" t="s">
        <v>192</v>
      </c>
      <c r="AU215" s="184" t="s">
        <v>90</v>
      </c>
      <c r="AV215" s="12" t="s">
        <v>24</v>
      </c>
      <c r="AW215" s="12" t="s">
        <v>42</v>
      </c>
      <c r="AX215" s="12" t="s">
        <v>79</v>
      </c>
      <c r="AY215" s="184" t="s">
        <v>142</v>
      </c>
    </row>
    <row r="216" spans="2:65" s="12" customFormat="1">
      <c r="B216" s="183"/>
      <c r="D216" s="177" t="s">
        <v>192</v>
      </c>
      <c r="E216" s="184" t="s">
        <v>22</v>
      </c>
      <c r="F216" s="185" t="s">
        <v>194</v>
      </c>
      <c r="H216" s="184" t="s">
        <v>22</v>
      </c>
      <c r="I216" s="186"/>
      <c r="L216" s="183"/>
      <c r="M216" s="187"/>
      <c r="T216" s="188"/>
      <c r="AT216" s="184" t="s">
        <v>192</v>
      </c>
      <c r="AU216" s="184" t="s">
        <v>90</v>
      </c>
      <c r="AV216" s="12" t="s">
        <v>24</v>
      </c>
      <c r="AW216" s="12" t="s">
        <v>42</v>
      </c>
      <c r="AX216" s="12" t="s">
        <v>79</v>
      </c>
      <c r="AY216" s="184" t="s">
        <v>142</v>
      </c>
    </row>
    <row r="217" spans="2:65" s="13" customFormat="1">
      <c r="B217" s="189"/>
      <c r="D217" s="177" t="s">
        <v>192</v>
      </c>
      <c r="E217" s="190" t="s">
        <v>22</v>
      </c>
      <c r="F217" s="191" t="s">
        <v>1948</v>
      </c>
      <c r="H217" s="192">
        <v>2.8</v>
      </c>
      <c r="I217" s="193"/>
      <c r="L217" s="189"/>
      <c r="M217" s="194"/>
      <c r="T217" s="195"/>
      <c r="AT217" s="190" t="s">
        <v>192</v>
      </c>
      <c r="AU217" s="190" t="s">
        <v>90</v>
      </c>
      <c r="AV217" s="13" t="s">
        <v>90</v>
      </c>
      <c r="AW217" s="13" t="s">
        <v>42</v>
      </c>
      <c r="AX217" s="13" t="s">
        <v>79</v>
      </c>
      <c r="AY217" s="190" t="s">
        <v>142</v>
      </c>
    </row>
    <row r="218" spans="2:65" s="13" customFormat="1">
      <c r="B218" s="189"/>
      <c r="D218" s="177" t="s">
        <v>192</v>
      </c>
      <c r="E218" s="190" t="s">
        <v>22</v>
      </c>
      <c r="F218" s="191" t="s">
        <v>1949</v>
      </c>
      <c r="H218" s="192">
        <v>2.5</v>
      </c>
      <c r="I218" s="193"/>
      <c r="L218" s="189"/>
      <c r="M218" s="194"/>
      <c r="T218" s="195"/>
      <c r="AT218" s="190" t="s">
        <v>192</v>
      </c>
      <c r="AU218" s="190" t="s">
        <v>90</v>
      </c>
      <c r="AV218" s="13" t="s">
        <v>90</v>
      </c>
      <c r="AW218" s="13" t="s">
        <v>42</v>
      </c>
      <c r="AX218" s="13" t="s">
        <v>79</v>
      </c>
      <c r="AY218" s="190" t="s">
        <v>142</v>
      </c>
    </row>
    <row r="219" spans="2:65" s="13" customFormat="1">
      <c r="B219" s="189"/>
      <c r="D219" s="177" t="s">
        <v>192</v>
      </c>
      <c r="E219" s="190" t="s">
        <v>22</v>
      </c>
      <c r="F219" s="191" t="s">
        <v>1950</v>
      </c>
      <c r="H219" s="192">
        <v>1.5</v>
      </c>
      <c r="I219" s="193"/>
      <c r="L219" s="189"/>
      <c r="M219" s="194"/>
      <c r="T219" s="195"/>
      <c r="AT219" s="190" t="s">
        <v>192</v>
      </c>
      <c r="AU219" s="190" t="s">
        <v>90</v>
      </c>
      <c r="AV219" s="13" t="s">
        <v>90</v>
      </c>
      <c r="AW219" s="13" t="s">
        <v>42</v>
      </c>
      <c r="AX219" s="13" t="s">
        <v>79</v>
      </c>
      <c r="AY219" s="190" t="s">
        <v>142</v>
      </c>
    </row>
    <row r="220" spans="2:65" s="13" customFormat="1">
      <c r="B220" s="189"/>
      <c r="D220" s="177" t="s">
        <v>192</v>
      </c>
      <c r="E220" s="190" t="s">
        <v>22</v>
      </c>
      <c r="F220" s="191" t="s">
        <v>1951</v>
      </c>
      <c r="H220" s="192">
        <v>1.2</v>
      </c>
      <c r="I220" s="193"/>
      <c r="L220" s="189"/>
      <c r="M220" s="194"/>
      <c r="T220" s="195"/>
      <c r="AT220" s="190" t="s">
        <v>192</v>
      </c>
      <c r="AU220" s="190" t="s">
        <v>90</v>
      </c>
      <c r="AV220" s="13" t="s">
        <v>90</v>
      </c>
      <c r="AW220" s="13" t="s">
        <v>42</v>
      </c>
      <c r="AX220" s="13" t="s">
        <v>79</v>
      </c>
      <c r="AY220" s="190" t="s">
        <v>142</v>
      </c>
    </row>
    <row r="221" spans="2:65" s="13" customFormat="1">
      <c r="B221" s="189"/>
      <c r="D221" s="177" t="s">
        <v>192</v>
      </c>
      <c r="E221" s="190" t="s">
        <v>22</v>
      </c>
      <c r="F221" s="191" t="s">
        <v>1952</v>
      </c>
      <c r="H221" s="192">
        <v>2.5</v>
      </c>
      <c r="I221" s="193"/>
      <c r="L221" s="189"/>
      <c r="M221" s="194"/>
      <c r="T221" s="195"/>
      <c r="AT221" s="190" t="s">
        <v>192</v>
      </c>
      <c r="AU221" s="190" t="s">
        <v>90</v>
      </c>
      <c r="AV221" s="13" t="s">
        <v>90</v>
      </c>
      <c r="AW221" s="13" t="s">
        <v>42</v>
      </c>
      <c r="AX221" s="13" t="s">
        <v>79</v>
      </c>
      <c r="AY221" s="190" t="s">
        <v>142</v>
      </c>
    </row>
    <row r="222" spans="2:65" s="14" customFormat="1">
      <c r="B222" s="196"/>
      <c r="D222" s="177" t="s">
        <v>192</v>
      </c>
      <c r="E222" s="197" t="s">
        <v>22</v>
      </c>
      <c r="F222" s="198" t="s">
        <v>198</v>
      </c>
      <c r="H222" s="199">
        <v>10.5</v>
      </c>
      <c r="I222" s="200"/>
      <c r="L222" s="196"/>
      <c r="M222" s="201"/>
      <c r="T222" s="202"/>
      <c r="AT222" s="197" t="s">
        <v>192</v>
      </c>
      <c r="AU222" s="197" t="s">
        <v>90</v>
      </c>
      <c r="AV222" s="14" t="s">
        <v>104</v>
      </c>
      <c r="AW222" s="14" t="s">
        <v>42</v>
      </c>
      <c r="AX222" s="14" t="s">
        <v>79</v>
      </c>
      <c r="AY222" s="197" t="s">
        <v>142</v>
      </c>
    </row>
    <row r="223" spans="2:65" s="12" customFormat="1">
      <c r="B223" s="183"/>
      <c r="D223" s="177" t="s">
        <v>192</v>
      </c>
      <c r="E223" s="184" t="s">
        <v>22</v>
      </c>
      <c r="F223" s="185" t="s">
        <v>199</v>
      </c>
      <c r="H223" s="184" t="s">
        <v>22</v>
      </c>
      <c r="I223" s="186"/>
      <c r="L223" s="183"/>
      <c r="M223" s="187"/>
      <c r="T223" s="188"/>
      <c r="AT223" s="184" t="s">
        <v>192</v>
      </c>
      <c r="AU223" s="184" t="s">
        <v>90</v>
      </c>
      <c r="AV223" s="12" t="s">
        <v>24</v>
      </c>
      <c r="AW223" s="12" t="s">
        <v>42</v>
      </c>
      <c r="AX223" s="12" t="s">
        <v>79</v>
      </c>
      <c r="AY223" s="184" t="s">
        <v>142</v>
      </c>
    </row>
    <row r="224" spans="2:65" s="13" customFormat="1">
      <c r="B224" s="189"/>
      <c r="D224" s="177" t="s">
        <v>192</v>
      </c>
      <c r="E224" s="190" t="s">
        <v>22</v>
      </c>
      <c r="F224" s="191" t="s">
        <v>1948</v>
      </c>
      <c r="H224" s="192">
        <v>2.8</v>
      </c>
      <c r="I224" s="193"/>
      <c r="L224" s="189"/>
      <c r="M224" s="194"/>
      <c r="T224" s="195"/>
      <c r="AT224" s="190" t="s">
        <v>192</v>
      </c>
      <c r="AU224" s="190" t="s">
        <v>90</v>
      </c>
      <c r="AV224" s="13" t="s">
        <v>90</v>
      </c>
      <c r="AW224" s="13" t="s">
        <v>42</v>
      </c>
      <c r="AX224" s="13" t="s">
        <v>79</v>
      </c>
      <c r="AY224" s="190" t="s">
        <v>142</v>
      </c>
    </row>
    <row r="225" spans="2:51" s="13" customFormat="1">
      <c r="B225" s="189"/>
      <c r="D225" s="177" t="s">
        <v>192</v>
      </c>
      <c r="E225" s="190" t="s">
        <v>22</v>
      </c>
      <c r="F225" s="191" t="s">
        <v>1949</v>
      </c>
      <c r="H225" s="192">
        <v>2.5</v>
      </c>
      <c r="I225" s="193"/>
      <c r="L225" s="189"/>
      <c r="M225" s="194"/>
      <c r="T225" s="195"/>
      <c r="AT225" s="190" t="s">
        <v>192</v>
      </c>
      <c r="AU225" s="190" t="s">
        <v>90</v>
      </c>
      <c r="AV225" s="13" t="s">
        <v>90</v>
      </c>
      <c r="AW225" s="13" t="s">
        <v>42</v>
      </c>
      <c r="AX225" s="13" t="s">
        <v>79</v>
      </c>
      <c r="AY225" s="190" t="s">
        <v>142</v>
      </c>
    </row>
    <row r="226" spans="2:51" s="12" customFormat="1">
      <c r="B226" s="183"/>
      <c r="D226" s="177" t="s">
        <v>192</v>
      </c>
      <c r="E226" s="184" t="s">
        <v>22</v>
      </c>
      <c r="F226" s="185" t="s">
        <v>1939</v>
      </c>
      <c r="H226" s="184" t="s">
        <v>22</v>
      </c>
      <c r="I226" s="186"/>
      <c r="L226" s="183"/>
      <c r="M226" s="187"/>
      <c r="T226" s="188"/>
      <c r="AT226" s="184" t="s">
        <v>192</v>
      </c>
      <c r="AU226" s="184" t="s">
        <v>90</v>
      </c>
      <c r="AV226" s="12" t="s">
        <v>24</v>
      </c>
      <c r="AW226" s="12" t="s">
        <v>42</v>
      </c>
      <c r="AX226" s="12" t="s">
        <v>79</v>
      </c>
      <c r="AY226" s="184" t="s">
        <v>142</v>
      </c>
    </row>
    <row r="227" spans="2:51" s="13" customFormat="1">
      <c r="B227" s="189"/>
      <c r="D227" s="177" t="s">
        <v>192</v>
      </c>
      <c r="E227" s="190" t="s">
        <v>22</v>
      </c>
      <c r="F227" s="191" t="s">
        <v>1951</v>
      </c>
      <c r="H227" s="192">
        <v>1.2</v>
      </c>
      <c r="I227" s="193"/>
      <c r="L227" s="189"/>
      <c r="M227" s="194"/>
      <c r="T227" s="195"/>
      <c r="AT227" s="190" t="s">
        <v>192</v>
      </c>
      <c r="AU227" s="190" t="s">
        <v>90</v>
      </c>
      <c r="AV227" s="13" t="s">
        <v>90</v>
      </c>
      <c r="AW227" s="13" t="s">
        <v>42</v>
      </c>
      <c r="AX227" s="13" t="s">
        <v>79</v>
      </c>
      <c r="AY227" s="190" t="s">
        <v>142</v>
      </c>
    </row>
    <row r="228" spans="2:51" s="13" customFormat="1">
      <c r="B228" s="189"/>
      <c r="D228" s="177" t="s">
        <v>192</v>
      </c>
      <c r="E228" s="190" t="s">
        <v>22</v>
      </c>
      <c r="F228" s="191" t="s">
        <v>1952</v>
      </c>
      <c r="H228" s="192">
        <v>2.5</v>
      </c>
      <c r="I228" s="193"/>
      <c r="L228" s="189"/>
      <c r="M228" s="194"/>
      <c r="T228" s="195"/>
      <c r="AT228" s="190" t="s">
        <v>192</v>
      </c>
      <c r="AU228" s="190" t="s">
        <v>90</v>
      </c>
      <c r="AV228" s="13" t="s">
        <v>90</v>
      </c>
      <c r="AW228" s="13" t="s">
        <v>42</v>
      </c>
      <c r="AX228" s="13" t="s">
        <v>79</v>
      </c>
      <c r="AY228" s="190" t="s">
        <v>142</v>
      </c>
    </row>
    <row r="229" spans="2:51" s="14" customFormat="1">
      <c r="B229" s="196"/>
      <c r="D229" s="177" t="s">
        <v>192</v>
      </c>
      <c r="E229" s="197" t="s">
        <v>22</v>
      </c>
      <c r="F229" s="198" t="s">
        <v>198</v>
      </c>
      <c r="H229" s="199">
        <v>9</v>
      </c>
      <c r="I229" s="200"/>
      <c r="L229" s="196"/>
      <c r="M229" s="201"/>
      <c r="T229" s="202"/>
      <c r="AT229" s="197" t="s">
        <v>192</v>
      </c>
      <c r="AU229" s="197" t="s">
        <v>90</v>
      </c>
      <c r="AV229" s="14" t="s">
        <v>104</v>
      </c>
      <c r="AW229" s="14" t="s">
        <v>42</v>
      </c>
      <c r="AX229" s="14" t="s">
        <v>79</v>
      </c>
      <c r="AY229" s="197" t="s">
        <v>142</v>
      </c>
    </row>
    <row r="230" spans="2:51" s="12" customFormat="1">
      <c r="B230" s="183"/>
      <c r="D230" s="177" t="s">
        <v>192</v>
      </c>
      <c r="E230" s="184" t="s">
        <v>22</v>
      </c>
      <c r="F230" s="185" t="s">
        <v>200</v>
      </c>
      <c r="H230" s="184" t="s">
        <v>22</v>
      </c>
      <c r="I230" s="186"/>
      <c r="L230" s="183"/>
      <c r="M230" s="187"/>
      <c r="T230" s="188"/>
      <c r="AT230" s="184" t="s">
        <v>192</v>
      </c>
      <c r="AU230" s="184" t="s">
        <v>90</v>
      </c>
      <c r="AV230" s="12" t="s">
        <v>24</v>
      </c>
      <c r="AW230" s="12" t="s">
        <v>42</v>
      </c>
      <c r="AX230" s="12" t="s">
        <v>79</v>
      </c>
      <c r="AY230" s="184" t="s">
        <v>142</v>
      </c>
    </row>
    <row r="231" spans="2:51" s="13" customFormat="1">
      <c r="B231" s="189"/>
      <c r="D231" s="177" t="s">
        <v>192</v>
      </c>
      <c r="E231" s="190" t="s">
        <v>22</v>
      </c>
      <c r="F231" s="191" t="s">
        <v>1948</v>
      </c>
      <c r="H231" s="192">
        <v>2.8</v>
      </c>
      <c r="I231" s="193"/>
      <c r="L231" s="189"/>
      <c r="M231" s="194"/>
      <c r="T231" s="195"/>
      <c r="AT231" s="190" t="s">
        <v>192</v>
      </c>
      <c r="AU231" s="190" t="s">
        <v>90</v>
      </c>
      <c r="AV231" s="13" t="s">
        <v>90</v>
      </c>
      <c r="AW231" s="13" t="s">
        <v>42</v>
      </c>
      <c r="AX231" s="13" t="s">
        <v>79</v>
      </c>
      <c r="AY231" s="190" t="s">
        <v>142</v>
      </c>
    </row>
    <row r="232" spans="2:51" s="13" customFormat="1">
      <c r="B232" s="189"/>
      <c r="D232" s="177" t="s">
        <v>192</v>
      </c>
      <c r="E232" s="190" t="s">
        <v>22</v>
      </c>
      <c r="F232" s="191" t="s">
        <v>1949</v>
      </c>
      <c r="H232" s="192">
        <v>2.5</v>
      </c>
      <c r="I232" s="193"/>
      <c r="L232" s="189"/>
      <c r="M232" s="194"/>
      <c r="T232" s="195"/>
      <c r="AT232" s="190" t="s">
        <v>192</v>
      </c>
      <c r="AU232" s="190" t="s">
        <v>90</v>
      </c>
      <c r="AV232" s="13" t="s">
        <v>90</v>
      </c>
      <c r="AW232" s="13" t="s">
        <v>42</v>
      </c>
      <c r="AX232" s="13" t="s">
        <v>79</v>
      </c>
      <c r="AY232" s="190" t="s">
        <v>142</v>
      </c>
    </row>
    <row r="233" spans="2:51" s="12" customFormat="1">
      <c r="B233" s="183"/>
      <c r="D233" s="177" t="s">
        <v>192</v>
      </c>
      <c r="E233" s="184" t="s">
        <v>22</v>
      </c>
      <c r="F233" s="185" t="s">
        <v>1939</v>
      </c>
      <c r="H233" s="184" t="s">
        <v>22</v>
      </c>
      <c r="I233" s="186"/>
      <c r="L233" s="183"/>
      <c r="M233" s="187"/>
      <c r="T233" s="188"/>
      <c r="AT233" s="184" t="s">
        <v>192</v>
      </c>
      <c r="AU233" s="184" t="s">
        <v>90</v>
      </c>
      <c r="AV233" s="12" t="s">
        <v>24</v>
      </c>
      <c r="AW233" s="12" t="s">
        <v>42</v>
      </c>
      <c r="AX233" s="12" t="s">
        <v>79</v>
      </c>
      <c r="AY233" s="184" t="s">
        <v>142</v>
      </c>
    </row>
    <row r="234" spans="2:51" s="13" customFormat="1">
      <c r="B234" s="189"/>
      <c r="D234" s="177" t="s">
        <v>192</v>
      </c>
      <c r="E234" s="190" t="s">
        <v>22</v>
      </c>
      <c r="F234" s="191" t="s">
        <v>1953</v>
      </c>
      <c r="H234" s="192">
        <v>3.2</v>
      </c>
      <c r="I234" s="193"/>
      <c r="L234" s="189"/>
      <c r="M234" s="194"/>
      <c r="T234" s="195"/>
      <c r="AT234" s="190" t="s">
        <v>192</v>
      </c>
      <c r="AU234" s="190" t="s">
        <v>90</v>
      </c>
      <c r="AV234" s="13" t="s">
        <v>90</v>
      </c>
      <c r="AW234" s="13" t="s">
        <v>42</v>
      </c>
      <c r="AX234" s="13" t="s">
        <v>79</v>
      </c>
      <c r="AY234" s="190" t="s">
        <v>142</v>
      </c>
    </row>
    <row r="235" spans="2:51" s="13" customFormat="1">
      <c r="B235" s="189"/>
      <c r="D235" s="177" t="s">
        <v>192</v>
      </c>
      <c r="E235" s="190" t="s">
        <v>22</v>
      </c>
      <c r="F235" s="191" t="s">
        <v>1952</v>
      </c>
      <c r="H235" s="192">
        <v>2.5</v>
      </c>
      <c r="I235" s="193"/>
      <c r="L235" s="189"/>
      <c r="M235" s="194"/>
      <c r="T235" s="195"/>
      <c r="AT235" s="190" t="s">
        <v>192</v>
      </c>
      <c r="AU235" s="190" t="s">
        <v>90</v>
      </c>
      <c r="AV235" s="13" t="s">
        <v>90</v>
      </c>
      <c r="AW235" s="13" t="s">
        <v>42</v>
      </c>
      <c r="AX235" s="13" t="s">
        <v>79</v>
      </c>
      <c r="AY235" s="190" t="s">
        <v>142</v>
      </c>
    </row>
    <row r="236" spans="2:51" s="14" customFormat="1">
      <c r="B236" s="196"/>
      <c r="D236" s="177" t="s">
        <v>192</v>
      </c>
      <c r="E236" s="197" t="s">
        <v>22</v>
      </c>
      <c r="F236" s="198" t="s">
        <v>198</v>
      </c>
      <c r="H236" s="199">
        <v>11</v>
      </c>
      <c r="I236" s="200"/>
      <c r="L236" s="196"/>
      <c r="M236" s="201"/>
      <c r="T236" s="202"/>
      <c r="AT236" s="197" t="s">
        <v>192</v>
      </c>
      <c r="AU236" s="197" t="s">
        <v>90</v>
      </c>
      <c r="AV236" s="14" t="s">
        <v>104</v>
      </c>
      <c r="AW236" s="14" t="s">
        <v>42</v>
      </c>
      <c r="AX236" s="14" t="s">
        <v>79</v>
      </c>
      <c r="AY236" s="197" t="s">
        <v>142</v>
      </c>
    </row>
    <row r="237" spans="2:51" s="12" customFormat="1">
      <c r="B237" s="183"/>
      <c r="D237" s="177" t="s">
        <v>192</v>
      </c>
      <c r="E237" s="184" t="s">
        <v>22</v>
      </c>
      <c r="F237" s="185" t="s">
        <v>201</v>
      </c>
      <c r="H237" s="184" t="s">
        <v>22</v>
      </c>
      <c r="I237" s="186"/>
      <c r="L237" s="183"/>
      <c r="M237" s="187"/>
      <c r="T237" s="188"/>
      <c r="AT237" s="184" t="s">
        <v>192</v>
      </c>
      <c r="AU237" s="184" t="s">
        <v>90</v>
      </c>
      <c r="AV237" s="12" t="s">
        <v>24</v>
      </c>
      <c r="AW237" s="12" t="s">
        <v>42</v>
      </c>
      <c r="AX237" s="12" t="s">
        <v>79</v>
      </c>
      <c r="AY237" s="184" t="s">
        <v>142</v>
      </c>
    </row>
    <row r="238" spans="2:51" s="13" customFormat="1">
      <c r="B238" s="189"/>
      <c r="D238" s="177" t="s">
        <v>192</v>
      </c>
      <c r="E238" s="190" t="s">
        <v>22</v>
      </c>
      <c r="F238" s="191" t="s">
        <v>1954</v>
      </c>
      <c r="H238" s="192">
        <v>1.7</v>
      </c>
      <c r="I238" s="193"/>
      <c r="L238" s="189"/>
      <c r="M238" s="194"/>
      <c r="T238" s="195"/>
      <c r="AT238" s="190" t="s">
        <v>192</v>
      </c>
      <c r="AU238" s="190" t="s">
        <v>90</v>
      </c>
      <c r="AV238" s="13" t="s">
        <v>90</v>
      </c>
      <c r="AW238" s="13" t="s">
        <v>42</v>
      </c>
      <c r="AX238" s="13" t="s">
        <v>79</v>
      </c>
      <c r="AY238" s="190" t="s">
        <v>142</v>
      </c>
    </row>
    <row r="239" spans="2:51" s="13" customFormat="1">
      <c r="B239" s="189"/>
      <c r="D239" s="177" t="s">
        <v>192</v>
      </c>
      <c r="E239" s="190" t="s">
        <v>22</v>
      </c>
      <c r="F239" s="191" t="s">
        <v>1955</v>
      </c>
      <c r="H239" s="192">
        <v>3</v>
      </c>
      <c r="I239" s="193"/>
      <c r="L239" s="189"/>
      <c r="M239" s="194"/>
      <c r="T239" s="195"/>
      <c r="AT239" s="190" t="s">
        <v>192</v>
      </c>
      <c r="AU239" s="190" t="s">
        <v>90</v>
      </c>
      <c r="AV239" s="13" t="s">
        <v>90</v>
      </c>
      <c r="AW239" s="13" t="s">
        <v>42</v>
      </c>
      <c r="AX239" s="13" t="s">
        <v>79</v>
      </c>
      <c r="AY239" s="190" t="s">
        <v>142</v>
      </c>
    </row>
    <row r="240" spans="2:51" s="12" customFormat="1">
      <c r="B240" s="183"/>
      <c r="D240" s="177" t="s">
        <v>192</v>
      </c>
      <c r="E240" s="184" t="s">
        <v>22</v>
      </c>
      <c r="F240" s="185" t="s">
        <v>1939</v>
      </c>
      <c r="H240" s="184" t="s">
        <v>22</v>
      </c>
      <c r="I240" s="186"/>
      <c r="L240" s="183"/>
      <c r="M240" s="187"/>
      <c r="T240" s="188"/>
      <c r="AT240" s="184" t="s">
        <v>192</v>
      </c>
      <c r="AU240" s="184" t="s">
        <v>90</v>
      </c>
      <c r="AV240" s="12" t="s">
        <v>24</v>
      </c>
      <c r="AW240" s="12" t="s">
        <v>42</v>
      </c>
      <c r="AX240" s="12" t="s">
        <v>79</v>
      </c>
      <c r="AY240" s="184" t="s">
        <v>142</v>
      </c>
    </row>
    <row r="241" spans="2:65" s="14" customFormat="1">
      <c r="B241" s="196"/>
      <c r="D241" s="177" t="s">
        <v>192</v>
      </c>
      <c r="E241" s="197" t="s">
        <v>22</v>
      </c>
      <c r="F241" s="198" t="s">
        <v>198</v>
      </c>
      <c r="H241" s="199">
        <v>4.7</v>
      </c>
      <c r="I241" s="200"/>
      <c r="L241" s="196"/>
      <c r="M241" s="201"/>
      <c r="T241" s="202"/>
      <c r="AT241" s="197" t="s">
        <v>192</v>
      </c>
      <c r="AU241" s="197" t="s">
        <v>90</v>
      </c>
      <c r="AV241" s="14" t="s">
        <v>104</v>
      </c>
      <c r="AW241" s="14" t="s">
        <v>42</v>
      </c>
      <c r="AX241" s="14" t="s">
        <v>79</v>
      </c>
      <c r="AY241" s="197" t="s">
        <v>142</v>
      </c>
    </row>
    <row r="242" spans="2:65" s="15" customFormat="1">
      <c r="B242" s="203"/>
      <c r="D242" s="177" t="s">
        <v>192</v>
      </c>
      <c r="E242" s="204" t="s">
        <v>22</v>
      </c>
      <c r="F242" s="205" t="s">
        <v>202</v>
      </c>
      <c r="H242" s="206">
        <v>35.200000000000003</v>
      </c>
      <c r="I242" s="207"/>
      <c r="L242" s="203"/>
      <c r="M242" s="208"/>
      <c r="T242" s="209"/>
      <c r="AT242" s="204" t="s">
        <v>192</v>
      </c>
      <c r="AU242" s="204" t="s">
        <v>90</v>
      </c>
      <c r="AV242" s="15" t="s">
        <v>188</v>
      </c>
      <c r="AW242" s="15" t="s">
        <v>42</v>
      </c>
      <c r="AX242" s="15" t="s">
        <v>79</v>
      </c>
      <c r="AY242" s="204" t="s">
        <v>142</v>
      </c>
    </row>
    <row r="243" spans="2:65" s="13" customFormat="1">
      <c r="B243" s="189"/>
      <c r="D243" s="177" t="s">
        <v>192</v>
      </c>
      <c r="E243" s="190" t="s">
        <v>22</v>
      </c>
      <c r="F243" s="191" t="s">
        <v>1956</v>
      </c>
      <c r="H243" s="192">
        <v>38.72</v>
      </c>
      <c r="I243" s="193"/>
      <c r="L243" s="189"/>
      <c r="M243" s="194"/>
      <c r="T243" s="195"/>
      <c r="AT243" s="190" t="s">
        <v>192</v>
      </c>
      <c r="AU243" s="190" t="s">
        <v>90</v>
      </c>
      <c r="AV243" s="13" t="s">
        <v>90</v>
      </c>
      <c r="AW243" s="13" t="s">
        <v>42</v>
      </c>
      <c r="AX243" s="13" t="s">
        <v>24</v>
      </c>
      <c r="AY243" s="190" t="s">
        <v>142</v>
      </c>
    </row>
    <row r="244" spans="2:65" s="1" customFormat="1" ht="25.5" customHeight="1">
      <c r="B244" s="40"/>
      <c r="C244" s="165" t="s">
        <v>351</v>
      </c>
      <c r="D244" s="165" t="s">
        <v>145</v>
      </c>
      <c r="E244" s="166" t="s">
        <v>1957</v>
      </c>
      <c r="F244" s="167" t="s">
        <v>1958</v>
      </c>
      <c r="G244" s="168" t="s">
        <v>478</v>
      </c>
      <c r="H244" s="169">
        <v>11.22</v>
      </c>
      <c r="I244" s="170">
        <v>433</v>
      </c>
      <c r="J244" s="171">
        <f>ROUND(I244*H244,2)</f>
        <v>4858.26</v>
      </c>
      <c r="K244" s="167" t="s">
        <v>149</v>
      </c>
      <c r="L244" s="40"/>
      <c r="M244" s="172" t="s">
        <v>22</v>
      </c>
      <c r="N244" s="173" t="s">
        <v>51</v>
      </c>
      <c r="P244" s="174">
        <f>O244*H244</f>
        <v>0</v>
      </c>
      <c r="Q244" s="174">
        <v>5.6999999999999998E-4</v>
      </c>
      <c r="R244" s="174">
        <f>Q244*H244</f>
        <v>6.3953999999999999E-3</v>
      </c>
      <c r="S244" s="174">
        <v>0</v>
      </c>
      <c r="T244" s="175">
        <f>S244*H244</f>
        <v>0</v>
      </c>
      <c r="AR244" s="24" t="s">
        <v>333</v>
      </c>
      <c r="AT244" s="24" t="s">
        <v>145</v>
      </c>
      <c r="AU244" s="24" t="s">
        <v>90</v>
      </c>
      <c r="AY244" s="24" t="s">
        <v>142</v>
      </c>
      <c r="BE244" s="176">
        <f>IF(N244="základní",J244,0)</f>
        <v>0</v>
      </c>
      <c r="BF244" s="176">
        <f>IF(N244="snížená",J244,0)</f>
        <v>4858.26</v>
      </c>
      <c r="BG244" s="176">
        <f>IF(N244="zákl. přenesená",J244,0)</f>
        <v>0</v>
      </c>
      <c r="BH244" s="176">
        <f>IF(N244="sníž. přenesená",J244,0)</f>
        <v>0</v>
      </c>
      <c r="BI244" s="176">
        <f>IF(N244="nulová",J244,0)</f>
        <v>0</v>
      </c>
      <c r="BJ244" s="24" t="s">
        <v>90</v>
      </c>
      <c r="BK244" s="176">
        <f>ROUND(I244*H244,2)</f>
        <v>4858.26</v>
      </c>
      <c r="BL244" s="24" t="s">
        <v>333</v>
      </c>
      <c r="BM244" s="24" t="s">
        <v>1959</v>
      </c>
    </row>
    <row r="245" spans="2:65" s="1" customFormat="1" ht="57">
      <c r="B245" s="40"/>
      <c r="D245" s="177" t="s">
        <v>190</v>
      </c>
      <c r="F245" s="178" t="s">
        <v>1896</v>
      </c>
      <c r="I245" s="106"/>
      <c r="L245" s="40"/>
      <c r="M245" s="182"/>
      <c r="T245" s="65"/>
      <c r="AT245" s="24" t="s">
        <v>190</v>
      </c>
      <c r="AU245" s="24" t="s">
        <v>90</v>
      </c>
    </row>
    <row r="246" spans="2:65" s="12" customFormat="1">
      <c r="B246" s="183"/>
      <c r="D246" s="177" t="s">
        <v>192</v>
      </c>
      <c r="E246" s="184" t="s">
        <v>22</v>
      </c>
      <c r="F246" s="185" t="s">
        <v>1897</v>
      </c>
      <c r="H246" s="184" t="s">
        <v>22</v>
      </c>
      <c r="I246" s="186"/>
      <c r="L246" s="183"/>
      <c r="M246" s="187"/>
      <c r="T246" s="188"/>
      <c r="AT246" s="184" t="s">
        <v>192</v>
      </c>
      <c r="AU246" s="184" t="s">
        <v>90</v>
      </c>
      <c r="AV246" s="12" t="s">
        <v>24</v>
      </c>
      <c r="AW246" s="12" t="s">
        <v>42</v>
      </c>
      <c r="AX246" s="12" t="s">
        <v>79</v>
      </c>
      <c r="AY246" s="184" t="s">
        <v>142</v>
      </c>
    </row>
    <row r="247" spans="2:65" s="12" customFormat="1">
      <c r="B247" s="183"/>
      <c r="D247" s="177" t="s">
        <v>192</v>
      </c>
      <c r="E247" s="184" t="s">
        <v>22</v>
      </c>
      <c r="F247" s="185" t="s">
        <v>1898</v>
      </c>
      <c r="H247" s="184" t="s">
        <v>22</v>
      </c>
      <c r="I247" s="186"/>
      <c r="L247" s="183"/>
      <c r="M247" s="187"/>
      <c r="T247" s="188"/>
      <c r="AT247" s="184" t="s">
        <v>192</v>
      </c>
      <c r="AU247" s="184" t="s">
        <v>90</v>
      </c>
      <c r="AV247" s="12" t="s">
        <v>24</v>
      </c>
      <c r="AW247" s="12" t="s">
        <v>42</v>
      </c>
      <c r="AX247" s="12" t="s">
        <v>79</v>
      </c>
      <c r="AY247" s="184" t="s">
        <v>142</v>
      </c>
    </row>
    <row r="248" spans="2:65" s="12" customFormat="1">
      <c r="B248" s="183"/>
      <c r="D248" s="177" t="s">
        <v>192</v>
      </c>
      <c r="E248" s="184" t="s">
        <v>22</v>
      </c>
      <c r="F248" s="185" t="s">
        <v>194</v>
      </c>
      <c r="H248" s="184" t="s">
        <v>22</v>
      </c>
      <c r="I248" s="186"/>
      <c r="L248" s="183"/>
      <c r="M248" s="187"/>
      <c r="T248" s="188"/>
      <c r="AT248" s="184" t="s">
        <v>192</v>
      </c>
      <c r="AU248" s="184" t="s">
        <v>90</v>
      </c>
      <c r="AV248" s="12" t="s">
        <v>24</v>
      </c>
      <c r="AW248" s="12" t="s">
        <v>42</v>
      </c>
      <c r="AX248" s="12" t="s">
        <v>79</v>
      </c>
      <c r="AY248" s="184" t="s">
        <v>142</v>
      </c>
    </row>
    <row r="249" spans="2:65" s="12" customFormat="1">
      <c r="B249" s="183"/>
      <c r="D249" s="177" t="s">
        <v>192</v>
      </c>
      <c r="E249" s="184" t="s">
        <v>22</v>
      </c>
      <c r="F249" s="185" t="s">
        <v>1942</v>
      </c>
      <c r="H249" s="184" t="s">
        <v>22</v>
      </c>
      <c r="I249" s="186"/>
      <c r="L249" s="183"/>
      <c r="M249" s="187"/>
      <c r="T249" s="188"/>
      <c r="AT249" s="184" t="s">
        <v>192</v>
      </c>
      <c r="AU249" s="184" t="s">
        <v>90</v>
      </c>
      <c r="AV249" s="12" t="s">
        <v>24</v>
      </c>
      <c r="AW249" s="12" t="s">
        <v>42</v>
      </c>
      <c r="AX249" s="12" t="s">
        <v>79</v>
      </c>
      <c r="AY249" s="184" t="s">
        <v>142</v>
      </c>
    </row>
    <row r="250" spans="2:65" s="13" customFormat="1">
      <c r="B250" s="189"/>
      <c r="D250" s="177" t="s">
        <v>192</v>
      </c>
      <c r="E250" s="190" t="s">
        <v>22</v>
      </c>
      <c r="F250" s="191" t="s">
        <v>1960</v>
      </c>
      <c r="H250" s="192">
        <v>1.7</v>
      </c>
      <c r="I250" s="193"/>
      <c r="L250" s="189"/>
      <c r="M250" s="194"/>
      <c r="T250" s="195"/>
      <c r="AT250" s="190" t="s">
        <v>192</v>
      </c>
      <c r="AU250" s="190" t="s">
        <v>90</v>
      </c>
      <c r="AV250" s="13" t="s">
        <v>90</v>
      </c>
      <c r="AW250" s="13" t="s">
        <v>42</v>
      </c>
      <c r="AX250" s="13" t="s">
        <v>79</v>
      </c>
      <c r="AY250" s="190" t="s">
        <v>142</v>
      </c>
    </row>
    <row r="251" spans="2:65" s="12" customFormat="1">
      <c r="B251" s="183"/>
      <c r="D251" s="177" t="s">
        <v>192</v>
      </c>
      <c r="E251" s="184" t="s">
        <v>22</v>
      </c>
      <c r="F251" s="185" t="s">
        <v>1939</v>
      </c>
      <c r="H251" s="184" t="s">
        <v>22</v>
      </c>
      <c r="I251" s="186"/>
      <c r="L251" s="183"/>
      <c r="M251" s="187"/>
      <c r="T251" s="188"/>
      <c r="AT251" s="184" t="s">
        <v>192</v>
      </c>
      <c r="AU251" s="184" t="s">
        <v>90</v>
      </c>
      <c r="AV251" s="12" t="s">
        <v>24</v>
      </c>
      <c r="AW251" s="12" t="s">
        <v>42</v>
      </c>
      <c r="AX251" s="12" t="s">
        <v>79</v>
      </c>
      <c r="AY251" s="184" t="s">
        <v>142</v>
      </c>
    </row>
    <row r="252" spans="2:65" s="12" customFormat="1">
      <c r="B252" s="183"/>
      <c r="D252" s="177" t="s">
        <v>192</v>
      </c>
      <c r="E252" s="184" t="s">
        <v>22</v>
      </c>
      <c r="F252" s="185" t="s">
        <v>1961</v>
      </c>
      <c r="H252" s="184" t="s">
        <v>22</v>
      </c>
      <c r="I252" s="186"/>
      <c r="L252" s="183"/>
      <c r="M252" s="187"/>
      <c r="T252" s="188"/>
      <c r="AT252" s="184" t="s">
        <v>192</v>
      </c>
      <c r="AU252" s="184" t="s">
        <v>90</v>
      </c>
      <c r="AV252" s="12" t="s">
        <v>24</v>
      </c>
      <c r="AW252" s="12" t="s">
        <v>42</v>
      </c>
      <c r="AX252" s="12" t="s">
        <v>79</v>
      </c>
      <c r="AY252" s="184" t="s">
        <v>142</v>
      </c>
    </row>
    <row r="253" spans="2:65" s="13" customFormat="1">
      <c r="B253" s="189"/>
      <c r="D253" s="177" t="s">
        <v>192</v>
      </c>
      <c r="E253" s="190" t="s">
        <v>22</v>
      </c>
      <c r="F253" s="191" t="s">
        <v>1962</v>
      </c>
      <c r="H253" s="192">
        <v>1.7</v>
      </c>
      <c r="I253" s="193"/>
      <c r="L253" s="189"/>
      <c r="M253" s="194"/>
      <c r="T253" s="195"/>
      <c r="AT253" s="190" t="s">
        <v>192</v>
      </c>
      <c r="AU253" s="190" t="s">
        <v>90</v>
      </c>
      <c r="AV253" s="13" t="s">
        <v>90</v>
      </c>
      <c r="AW253" s="13" t="s">
        <v>42</v>
      </c>
      <c r="AX253" s="13" t="s">
        <v>79</v>
      </c>
      <c r="AY253" s="190" t="s">
        <v>142</v>
      </c>
    </row>
    <row r="254" spans="2:65" s="14" customFormat="1">
      <c r="B254" s="196"/>
      <c r="D254" s="177" t="s">
        <v>192</v>
      </c>
      <c r="E254" s="197" t="s">
        <v>22</v>
      </c>
      <c r="F254" s="198" t="s">
        <v>198</v>
      </c>
      <c r="H254" s="199">
        <v>3.4</v>
      </c>
      <c r="I254" s="200"/>
      <c r="L254" s="196"/>
      <c r="M254" s="201"/>
      <c r="T254" s="202"/>
      <c r="AT254" s="197" t="s">
        <v>192</v>
      </c>
      <c r="AU254" s="197" t="s">
        <v>90</v>
      </c>
      <c r="AV254" s="14" t="s">
        <v>104</v>
      </c>
      <c r="AW254" s="14" t="s">
        <v>42</v>
      </c>
      <c r="AX254" s="14" t="s">
        <v>79</v>
      </c>
      <c r="AY254" s="197" t="s">
        <v>142</v>
      </c>
    </row>
    <row r="255" spans="2:65" s="12" customFormat="1">
      <c r="B255" s="183"/>
      <c r="D255" s="177" t="s">
        <v>192</v>
      </c>
      <c r="E255" s="184" t="s">
        <v>22</v>
      </c>
      <c r="F255" s="185" t="s">
        <v>199</v>
      </c>
      <c r="H255" s="184" t="s">
        <v>22</v>
      </c>
      <c r="I255" s="186"/>
      <c r="L255" s="183"/>
      <c r="M255" s="187"/>
      <c r="T255" s="188"/>
      <c r="AT255" s="184" t="s">
        <v>192</v>
      </c>
      <c r="AU255" s="184" t="s">
        <v>90</v>
      </c>
      <c r="AV255" s="12" t="s">
        <v>24</v>
      </c>
      <c r="AW255" s="12" t="s">
        <v>42</v>
      </c>
      <c r="AX255" s="12" t="s">
        <v>79</v>
      </c>
      <c r="AY255" s="184" t="s">
        <v>142</v>
      </c>
    </row>
    <row r="256" spans="2:65" s="12" customFormat="1">
      <c r="B256" s="183"/>
      <c r="D256" s="177" t="s">
        <v>192</v>
      </c>
      <c r="E256" s="184" t="s">
        <v>22</v>
      </c>
      <c r="F256" s="185" t="s">
        <v>1942</v>
      </c>
      <c r="H256" s="184" t="s">
        <v>22</v>
      </c>
      <c r="I256" s="186"/>
      <c r="L256" s="183"/>
      <c r="M256" s="187"/>
      <c r="T256" s="188"/>
      <c r="AT256" s="184" t="s">
        <v>192</v>
      </c>
      <c r="AU256" s="184" t="s">
        <v>90</v>
      </c>
      <c r="AV256" s="12" t="s">
        <v>24</v>
      </c>
      <c r="AW256" s="12" t="s">
        <v>42</v>
      </c>
      <c r="AX256" s="12" t="s">
        <v>79</v>
      </c>
      <c r="AY256" s="184" t="s">
        <v>142</v>
      </c>
    </row>
    <row r="257" spans="2:51" s="13" customFormat="1">
      <c r="B257" s="189"/>
      <c r="D257" s="177" t="s">
        <v>192</v>
      </c>
      <c r="E257" s="190" t="s">
        <v>22</v>
      </c>
      <c r="F257" s="191" t="s">
        <v>1960</v>
      </c>
      <c r="H257" s="192">
        <v>1.7</v>
      </c>
      <c r="I257" s="193"/>
      <c r="L257" s="189"/>
      <c r="M257" s="194"/>
      <c r="T257" s="195"/>
      <c r="AT257" s="190" t="s">
        <v>192</v>
      </c>
      <c r="AU257" s="190" t="s">
        <v>90</v>
      </c>
      <c r="AV257" s="13" t="s">
        <v>90</v>
      </c>
      <c r="AW257" s="13" t="s">
        <v>42</v>
      </c>
      <c r="AX257" s="13" t="s">
        <v>79</v>
      </c>
      <c r="AY257" s="190" t="s">
        <v>142</v>
      </c>
    </row>
    <row r="258" spans="2:51" s="12" customFormat="1">
      <c r="B258" s="183"/>
      <c r="D258" s="177" t="s">
        <v>192</v>
      </c>
      <c r="E258" s="184" t="s">
        <v>22</v>
      </c>
      <c r="F258" s="185" t="s">
        <v>1939</v>
      </c>
      <c r="H258" s="184" t="s">
        <v>22</v>
      </c>
      <c r="I258" s="186"/>
      <c r="L258" s="183"/>
      <c r="M258" s="187"/>
      <c r="T258" s="188"/>
      <c r="AT258" s="184" t="s">
        <v>192</v>
      </c>
      <c r="AU258" s="184" t="s">
        <v>90</v>
      </c>
      <c r="AV258" s="12" t="s">
        <v>24</v>
      </c>
      <c r="AW258" s="12" t="s">
        <v>42</v>
      </c>
      <c r="AX258" s="12" t="s">
        <v>79</v>
      </c>
      <c r="AY258" s="184" t="s">
        <v>142</v>
      </c>
    </row>
    <row r="259" spans="2:51" s="12" customFormat="1">
      <c r="B259" s="183"/>
      <c r="D259" s="177" t="s">
        <v>192</v>
      </c>
      <c r="E259" s="184" t="s">
        <v>22</v>
      </c>
      <c r="F259" s="185" t="s">
        <v>1961</v>
      </c>
      <c r="H259" s="184" t="s">
        <v>22</v>
      </c>
      <c r="I259" s="186"/>
      <c r="L259" s="183"/>
      <c r="M259" s="187"/>
      <c r="T259" s="188"/>
      <c r="AT259" s="184" t="s">
        <v>192</v>
      </c>
      <c r="AU259" s="184" t="s">
        <v>90</v>
      </c>
      <c r="AV259" s="12" t="s">
        <v>24</v>
      </c>
      <c r="AW259" s="12" t="s">
        <v>42</v>
      </c>
      <c r="AX259" s="12" t="s">
        <v>79</v>
      </c>
      <c r="AY259" s="184" t="s">
        <v>142</v>
      </c>
    </row>
    <row r="260" spans="2:51" s="13" customFormat="1">
      <c r="B260" s="189"/>
      <c r="D260" s="177" t="s">
        <v>192</v>
      </c>
      <c r="E260" s="190" t="s">
        <v>22</v>
      </c>
      <c r="F260" s="191" t="s">
        <v>1962</v>
      </c>
      <c r="H260" s="192">
        <v>1.7</v>
      </c>
      <c r="I260" s="193"/>
      <c r="L260" s="189"/>
      <c r="M260" s="194"/>
      <c r="T260" s="195"/>
      <c r="AT260" s="190" t="s">
        <v>192</v>
      </c>
      <c r="AU260" s="190" t="s">
        <v>90</v>
      </c>
      <c r="AV260" s="13" t="s">
        <v>90</v>
      </c>
      <c r="AW260" s="13" t="s">
        <v>42</v>
      </c>
      <c r="AX260" s="13" t="s">
        <v>79</v>
      </c>
      <c r="AY260" s="190" t="s">
        <v>142</v>
      </c>
    </row>
    <row r="261" spans="2:51" s="14" customFormat="1">
      <c r="B261" s="196"/>
      <c r="D261" s="177" t="s">
        <v>192</v>
      </c>
      <c r="E261" s="197" t="s">
        <v>22</v>
      </c>
      <c r="F261" s="198" t="s">
        <v>198</v>
      </c>
      <c r="H261" s="199">
        <v>3.4</v>
      </c>
      <c r="I261" s="200"/>
      <c r="L261" s="196"/>
      <c r="M261" s="201"/>
      <c r="T261" s="202"/>
      <c r="AT261" s="197" t="s">
        <v>192</v>
      </c>
      <c r="AU261" s="197" t="s">
        <v>90</v>
      </c>
      <c r="AV261" s="14" t="s">
        <v>104</v>
      </c>
      <c r="AW261" s="14" t="s">
        <v>42</v>
      </c>
      <c r="AX261" s="14" t="s">
        <v>79</v>
      </c>
      <c r="AY261" s="197" t="s">
        <v>142</v>
      </c>
    </row>
    <row r="262" spans="2:51" s="12" customFormat="1">
      <c r="B262" s="183"/>
      <c r="D262" s="177" t="s">
        <v>192</v>
      </c>
      <c r="E262" s="184" t="s">
        <v>22</v>
      </c>
      <c r="F262" s="185" t="s">
        <v>200</v>
      </c>
      <c r="H262" s="184" t="s">
        <v>22</v>
      </c>
      <c r="I262" s="186"/>
      <c r="L262" s="183"/>
      <c r="M262" s="187"/>
      <c r="T262" s="188"/>
      <c r="AT262" s="184" t="s">
        <v>192</v>
      </c>
      <c r="AU262" s="184" t="s">
        <v>90</v>
      </c>
      <c r="AV262" s="12" t="s">
        <v>24</v>
      </c>
      <c r="AW262" s="12" t="s">
        <v>42</v>
      </c>
      <c r="AX262" s="12" t="s">
        <v>79</v>
      </c>
      <c r="AY262" s="184" t="s">
        <v>142</v>
      </c>
    </row>
    <row r="263" spans="2:51" s="12" customFormat="1">
      <c r="B263" s="183"/>
      <c r="D263" s="177" t="s">
        <v>192</v>
      </c>
      <c r="E263" s="184" t="s">
        <v>22</v>
      </c>
      <c r="F263" s="185" t="s">
        <v>1942</v>
      </c>
      <c r="H263" s="184" t="s">
        <v>22</v>
      </c>
      <c r="I263" s="186"/>
      <c r="L263" s="183"/>
      <c r="M263" s="187"/>
      <c r="T263" s="188"/>
      <c r="AT263" s="184" t="s">
        <v>192</v>
      </c>
      <c r="AU263" s="184" t="s">
        <v>90</v>
      </c>
      <c r="AV263" s="12" t="s">
        <v>24</v>
      </c>
      <c r="AW263" s="12" t="s">
        <v>42</v>
      </c>
      <c r="AX263" s="12" t="s">
        <v>79</v>
      </c>
      <c r="AY263" s="184" t="s">
        <v>142</v>
      </c>
    </row>
    <row r="264" spans="2:51" s="13" customFormat="1">
      <c r="B264" s="189"/>
      <c r="D264" s="177" t="s">
        <v>192</v>
      </c>
      <c r="E264" s="190" t="s">
        <v>22</v>
      </c>
      <c r="F264" s="191" t="s">
        <v>1960</v>
      </c>
      <c r="H264" s="192">
        <v>1.7</v>
      </c>
      <c r="I264" s="193"/>
      <c r="L264" s="189"/>
      <c r="M264" s="194"/>
      <c r="T264" s="195"/>
      <c r="AT264" s="190" t="s">
        <v>192</v>
      </c>
      <c r="AU264" s="190" t="s">
        <v>90</v>
      </c>
      <c r="AV264" s="13" t="s">
        <v>90</v>
      </c>
      <c r="AW264" s="13" t="s">
        <v>42</v>
      </c>
      <c r="AX264" s="13" t="s">
        <v>79</v>
      </c>
      <c r="AY264" s="190" t="s">
        <v>142</v>
      </c>
    </row>
    <row r="265" spans="2:51" s="12" customFormat="1">
      <c r="B265" s="183"/>
      <c r="D265" s="177" t="s">
        <v>192</v>
      </c>
      <c r="E265" s="184" t="s">
        <v>22</v>
      </c>
      <c r="F265" s="185" t="s">
        <v>1939</v>
      </c>
      <c r="H265" s="184" t="s">
        <v>22</v>
      </c>
      <c r="I265" s="186"/>
      <c r="L265" s="183"/>
      <c r="M265" s="187"/>
      <c r="T265" s="188"/>
      <c r="AT265" s="184" t="s">
        <v>192</v>
      </c>
      <c r="AU265" s="184" t="s">
        <v>90</v>
      </c>
      <c r="AV265" s="12" t="s">
        <v>24</v>
      </c>
      <c r="AW265" s="12" t="s">
        <v>42</v>
      </c>
      <c r="AX265" s="12" t="s">
        <v>79</v>
      </c>
      <c r="AY265" s="184" t="s">
        <v>142</v>
      </c>
    </row>
    <row r="266" spans="2:51" s="12" customFormat="1">
      <c r="B266" s="183"/>
      <c r="D266" s="177" t="s">
        <v>192</v>
      </c>
      <c r="E266" s="184" t="s">
        <v>22</v>
      </c>
      <c r="F266" s="185" t="s">
        <v>1961</v>
      </c>
      <c r="H266" s="184" t="s">
        <v>22</v>
      </c>
      <c r="I266" s="186"/>
      <c r="L266" s="183"/>
      <c r="M266" s="187"/>
      <c r="T266" s="188"/>
      <c r="AT266" s="184" t="s">
        <v>192</v>
      </c>
      <c r="AU266" s="184" t="s">
        <v>90</v>
      </c>
      <c r="AV266" s="12" t="s">
        <v>24</v>
      </c>
      <c r="AW266" s="12" t="s">
        <v>42</v>
      </c>
      <c r="AX266" s="12" t="s">
        <v>79</v>
      </c>
      <c r="AY266" s="184" t="s">
        <v>142</v>
      </c>
    </row>
    <row r="267" spans="2:51" s="13" customFormat="1">
      <c r="B267" s="189"/>
      <c r="D267" s="177" t="s">
        <v>192</v>
      </c>
      <c r="E267" s="190" t="s">
        <v>22</v>
      </c>
      <c r="F267" s="191" t="s">
        <v>1962</v>
      </c>
      <c r="H267" s="192">
        <v>1.7</v>
      </c>
      <c r="I267" s="193"/>
      <c r="L267" s="189"/>
      <c r="M267" s="194"/>
      <c r="T267" s="195"/>
      <c r="AT267" s="190" t="s">
        <v>192</v>
      </c>
      <c r="AU267" s="190" t="s">
        <v>90</v>
      </c>
      <c r="AV267" s="13" t="s">
        <v>90</v>
      </c>
      <c r="AW267" s="13" t="s">
        <v>42</v>
      </c>
      <c r="AX267" s="13" t="s">
        <v>79</v>
      </c>
      <c r="AY267" s="190" t="s">
        <v>142</v>
      </c>
    </row>
    <row r="268" spans="2:51" s="14" customFormat="1">
      <c r="B268" s="196"/>
      <c r="D268" s="177" t="s">
        <v>192</v>
      </c>
      <c r="E268" s="197" t="s">
        <v>22</v>
      </c>
      <c r="F268" s="198" t="s">
        <v>198</v>
      </c>
      <c r="H268" s="199">
        <v>3.4</v>
      </c>
      <c r="I268" s="200"/>
      <c r="L268" s="196"/>
      <c r="M268" s="201"/>
      <c r="T268" s="202"/>
      <c r="AT268" s="197" t="s">
        <v>192</v>
      </c>
      <c r="AU268" s="197" t="s">
        <v>90</v>
      </c>
      <c r="AV268" s="14" t="s">
        <v>104</v>
      </c>
      <c r="AW268" s="14" t="s">
        <v>42</v>
      </c>
      <c r="AX268" s="14" t="s">
        <v>79</v>
      </c>
      <c r="AY268" s="197" t="s">
        <v>142</v>
      </c>
    </row>
    <row r="269" spans="2:51" s="12" customFormat="1">
      <c r="B269" s="183"/>
      <c r="D269" s="177" t="s">
        <v>192</v>
      </c>
      <c r="E269" s="184" t="s">
        <v>22</v>
      </c>
      <c r="F269" s="185" t="s">
        <v>201</v>
      </c>
      <c r="H269" s="184" t="s">
        <v>22</v>
      </c>
      <c r="I269" s="186"/>
      <c r="L269" s="183"/>
      <c r="M269" s="187"/>
      <c r="T269" s="188"/>
      <c r="AT269" s="184" t="s">
        <v>192</v>
      </c>
      <c r="AU269" s="184" t="s">
        <v>90</v>
      </c>
      <c r="AV269" s="12" t="s">
        <v>24</v>
      </c>
      <c r="AW269" s="12" t="s">
        <v>42</v>
      </c>
      <c r="AX269" s="12" t="s">
        <v>79</v>
      </c>
      <c r="AY269" s="184" t="s">
        <v>142</v>
      </c>
    </row>
    <row r="270" spans="2:51" s="12" customFormat="1">
      <c r="B270" s="183"/>
      <c r="D270" s="177" t="s">
        <v>192</v>
      </c>
      <c r="E270" s="184" t="s">
        <v>22</v>
      </c>
      <c r="F270" s="185" t="s">
        <v>1942</v>
      </c>
      <c r="H270" s="184" t="s">
        <v>22</v>
      </c>
      <c r="I270" s="186"/>
      <c r="L270" s="183"/>
      <c r="M270" s="187"/>
      <c r="T270" s="188"/>
      <c r="AT270" s="184" t="s">
        <v>192</v>
      </c>
      <c r="AU270" s="184" t="s">
        <v>90</v>
      </c>
      <c r="AV270" s="12" t="s">
        <v>24</v>
      </c>
      <c r="AW270" s="12" t="s">
        <v>42</v>
      </c>
      <c r="AX270" s="12" t="s">
        <v>79</v>
      </c>
      <c r="AY270" s="184" t="s">
        <v>142</v>
      </c>
    </row>
    <row r="271" spans="2:51" s="12" customFormat="1">
      <c r="B271" s="183"/>
      <c r="D271" s="177" t="s">
        <v>192</v>
      </c>
      <c r="E271" s="184" t="s">
        <v>22</v>
      </c>
      <c r="F271" s="185" t="s">
        <v>1963</v>
      </c>
      <c r="H271" s="184" t="s">
        <v>22</v>
      </c>
      <c r="I271" s="186"/>
      <c r="L271" s="183"/>
      <c r="M271" s="187"/>
      <c r="T271" s="188"/>
      <c r="AT271" s="184" t="s">
        <v>192</v>
      </c>
      <c r="AU271" s="184" t="s">
        <v>90</v>
      </c>
      <c r="AV271" s="12" t="s">
        <v>24</v>
      </c>
      <c r="AW271" s="12" t="s">
        <v>42</v>
      </c>
      <c r="AX271" s="12" t="s">
        <v>79</v>
      </c>
      <c r="AY271" s="184" t="s">
        <v>142</v>
      </c>
    </row>
    <row r="272" spans="2:51" s="12" customFormat="1">
      <c r="B272" s="183"/>
      <c r="D272" s="177" t="s">
        <v>192</v>
      </c>
      <c r="E272" s="184" t="s">
        <v>22</v>
      </c>
      <c r="F272" s="185" t="s">
        <v>1939</v>
      </c>
      <c r="H272" s="184" t="s">
        <v>22</v>
      </c>
      <c r="I272" s="186"/>
      <c r="L272" s="183"/>
      <c r="M272" s="187"/>
      <c r="T272" s="188"/>
      <c r="AT272" s="184" t="s">
        <v>192</v>
      </c>
      <c r="AU272" s="184" t="s">
        <v>90</v>
      </c>
      <c r="AV272" s="12" t="s">
        <v>24</v>
      </c>
      <c r="AW272" s="12" t="s">
        <v>42</v>
      </c>
      <c r="AX272" s="12" t="s">
        <v>79</v>
      </c>
      <c r="AY272" s="184" t="s">
        <v>142</v>
      </c>
    </row>
    <row r="273" spans="2:65" s="14" customFormat="1">
      <c r="B273" s="196"/>
      <c r="D273" s="177" t="s">
        <v>192</v>
      </c>
      <c r="E273" s="197" t="s">
        <v>22</v>
      </c>
      <c r="F273" s="198" t="s">
        <v>198</v>
      </c>
      <c r="H273" s="199">
        <v>0</v>
      </c>
      <c r="I273" s="200"/>
      <c r="L273" s="196"/>
      <c r="M273" s="201"/>
      <c r="T273" s="202"/>
      <c r="AT273" s="197" t="s">
        <v>192</v>
      </c>
      <c r="AU273" s="197" t="s">
        <v>90</v>
      </c>
      <c r="AV273" s="14" t="s">
        <v>104</v>
      </c>
      <c r="AW273" s="14" t="s">
        <v>42</v>
      </c>
      <c r="AX273" s="14" t="s">
        <v>79</v>
      </c>
      <c r="AY273" s="197" t="s">
        <v>142</v>
      </c>
    </row>
    <row r="274" spans="2:65" s="15" customFormat="1">
      <c r="B274" s="203"/>
      <c r="D274" s="177" t="s">
        <v>192</v>
      </c>
      <c r="E274" s="204" t="s">
        <v>22</v>
      </c>
      <c r="F274" s="205" t="s">
        <v>202</v>
      </c>
      <c r="H274" s="206">
        <v>10.199999999999999</v>
      </c>
      <c r="I274" s="207"/>
      <c r="L274" s="203"/>
      <c r="M274" s="208"/>
      <c r="T274" s="209"/>
      <c r="AT274" s="204" t="s">
        <v>192</v>
      </c>
      <c r="AU274" s="204" t="s">
        <v>90</v>
      </c>
      <c r="AV274" s="15" t="s">
        <v>188</v>
      </c>
      <c r="AW274" s="15" t="s">
        <v>42</v>
      </c>
      <c r="AX274" s="15" t="s">
        <v>79</v>
      </c>
      <c r="AY274" s="204" t="s">
        <v>142</v>
      </c>
    </row>
    <row r="275" spans="2:65" s="13" customFormat="1">
      <c r="B275" s="189"/>
      <c r="D275" s="177" t="s">
        <v>192</v>
      </c>
      <c r="E275" s="190" t="s">
        <v>22</v>
      </c>
      <c r="F275" s="191" t="s">
        <v>1964</v>
      </c>
      <c r="H275" s="192">
        <v>11.22</v>
      </c>
      <c r="I275" s="193"/>
      <c r="L275" s="189"/>
      <c r="M275" s="194"/>
      <c r="T275" s="195"/>
      <c r="AT275" s="190" t="s">
        <v>192</v>
      </c>
      <c r="AU275" s="190" t="s">
        <v>90</v>
      </c>
      <c r="AV275" s="13" t="s">
        <v>90</v>
      </c>
      <c r="AW275" s="13" t="s">
        <v>42</v>
      </c>
      <c r="AX275" s="13" t="s">
        <v>24</v>
      </c>
      <c r="AY275" s="190" t="s">
        <v>142</v>
      </c>
    </row>
    <row r="276" spans="2:65" s="1" customFormat="1" ht="25.5" customHeight="1">
      <c r="B276" s="40"/>
      <c r="C276" s="165" t="s">
        <v>362</v>
      </c>
      <c r="D276" s="165" t="s">
        <v>145</v>
      </c>
      <c r="E276" s="166" t="s">
        <v>1965</v>
      </c>
      <c r="F276" s="167" t="s">
        <v>1966</v>
      </c>
      <c r="G276" s="168" t="s">
        <v>478</v>
      </c>
      <c r="H276" s="169">
        <v>13.42</v>
      </c>
      <c r="I276" s="170">
        <v>533</v>
      </c>
      <c r="J276" s="171">
        <f>ROUND(I276*H276,2)</f>
        <v>7152.86</v>
      </c>
      <c r="K276" s="167" t="s">
        <v>149</v>
      </c>
      <c r="L276" s="40"/>
      <c r="M276" s="172" t="s">
        <v>22</v>
      </c>
      <c r="N276" s="173" t="s">
        <v>51</v>
      </c>
      <c r="P276" s="174">
        <f>O276*H276</f>
        <v>0</v>
      </c>
      <c r="Q276" s="174">
        <v>1.14E-3</v>
      </c>
      <c r="R276" s="174">
        <f>Q276*H276</f>
        <v>1.52988E-2</v>
      </c>
      <c r="S276" s="174">
        <v>0</v>
      </c>
      <c r="T276" s="175">
        <f>S276*H276</f>
        <v>0</v>
      </c>
      <c r="AR276" s="24" t="s">
        <v>333</v>
      </c>
      <c r="AT276" s="24" t="s">
        <v>145</v>
      </c>
      <c r="AU276" s="24" t="s">
        <v>90</v>
      </c>
      <c r="AY276" s="24" t="s">
        <v>142</v>
      </c>
      <c r="BE276" s="176">
        <f>IF(N276="základní",J276,0)</f>
        <v>0</v>
      </c>
      <c r="BF276" s="176">
        <f>IF(N276="snížená",J276,0)</f>
        <v>7152.86</v>
      </c>
      <c r="BG276" s="176">
        <f>IF(N276="zákl. přenesená",J276,0)</f>
        <v>0</v>
      </c>
      <c r="BH276" s="176">
        <f>IF(N276="sníž. přenesená",J276,0)</f>
        <v>0</v>
      </c>
      <c r="BI276" s="176">
        <f>IF(N276="nulová",J276,0)</f>
        <v>0</v>
      </c>
      <c r="BJ276" s="24" t="s">
        <v>90</v>
      </c>
      <c r="BK276" s="176">
        <f>ROUND(I276*H276,2)</f>
        <v>7152.86</v>
      </c>
      <c r="BL276" s="24" t="s">
        <v>333</v>
      </c>
      <c r="BM276" s="24" t="s">
        <v>1967</v>
      </c>
    </row>
    <row r="277" spans="2:65" s="1" customFormat="1" ht="57">
      <c r="B277" s="40"/>
      <c r="D277" s="177" t="s">
        <v>190</v>
      </c>
      <c r="F277" s="178" t="s">
        <v>1896</v>
      </c>
      <c r="I277" s="106"/>
      <c r="L277" s="40"/>
      <c r="M277" s="182"/>
      <c r="T277" s="65"/>
      <c r="AT277" s="24" t="s">
        <v>190</v>
      </c>
      <c r="AU277" s="24" t="s">
        <v>90</v>
      </c>
    </row>
    <row r="278" spans="2:65" s="12" customFormat="1">
      <c r="B278" s="183"/>
      <c r="D278" s="177" t="s">
        <v>192</v>
      </c>
      <c r="E278" s="184" t="s">
        <v>22</v>
      </c>
      <c r="F278" s="185" t="s">
        <v>1897</v>
      </c>
      <c r="H278" s="184" t="s">
        <v>22</v>
      </c>
      <c r="I278" s="186"/>
      <c r="L278" s="183"/>
      <c r="M278" s="187"/>
      <c r="T278" s="188"/>
      <c r="AT278" s="184" t="s">
        <v>192</v>
      </c>
      <c r="AU278" s="184" t="s">
        <v>90</v>
      </c>
      <c r="AV278" s="12" t="s">
        <v>24</v>
      </c>
      <c r="AW278" s="12" t="s">
        <v>42</v>
      </c>
      <c r="AX278" s="12" t="s">
        <v>79</v>
      </c>
      <c r="AY278" s="184" t="s">
        <v>142</v>
      </c>
    </row>
    <row r="279" spans="2:65" s="12" customFormat="1">
      <c r="B279" s="183"/>
      <c r="D279" s="177" t="s">
        <v>192</v>
      </c>
      <c r="E279" s="184" t="s">
        <v>22</v>
      </c>
      <c r="F279" s="185" t="s">
        <v>1898</v>
      </c>
      <c r="H279" s="184" t="s">
        <v>22</v>
      </c>
      <c r="I279" s="186"/>
      <c r="L279" s="183"/>
      <c r="M279" s="187"/>
      <c r="T279" s="188"/>
      <c r="AT279" s="184" t="s">
        <v>192</v>
      </c>
      <c r="AU279" s="184" t="s">
        <v>90</v>
      </c>
      <c r="AV279" s="12" t="s">
        <v>24</v>
      </c>
      <c r="AW279" s="12" t="s">
        <v>42</v>
      </c>
      <c r="AX279" s="12" t="s">
        <v>79</v>
      </c>
      <c r="AY279" s="184" t="s">
        <v>142</v>
      </c>
    </row>
    <row r="280" spans="2:65" s="12" customFormat="1">
      <c r="B280" s="183"/>
      <c r="D280" s="177" t="s">
        <v>192</v>
      </c>
      <c r="E280" s="184" t="s">
        <v>22</v>
      </c>
      <c r="F280" s="185" t="s">
        <v>194</v>
      </c>
      <c r="H280" s="184" t="s">
        <v>22</v>
      </c>
      <c r="I280" s="186"/>
      <c r="L280" s="183"/>
      <c r="M280" s="187"/>
      <c r="T280" s="188"/>
      <c r="AT280" s="184" t="s">
        <v>192</v>
      </c>
      <c r="AU280" s="184" t="s">
        <v>90</v>
      </c>
      <c r="AV280" s="12" t="s">
        <v>24</v>
      </c>
      <c r="AW280" s="12" t="s">
        <v>42</v>
      </c>
      <c r="AX280" s="12" t="s">
        <v>79</v>
      </c>
      <c r="AY280" s="184" t="s">
        <v>142</v>
      </c>
    </row>
    <row r="281" spans="2:65" s="12" customFormat="1">
      <c r="B281" s="183"/>
      <c r="D281" s="177" t="s">
        <v>192</v>
      </c>
      <c r="E281" s="184" t="s">
        <v>22</v>
      </c>
      <c r="F281" s="185" t="s">
        <v>1942</v>
      </c>
      <c r="H281" s="184" t="s">
        <v>22</v>
      </c>
      <c r="I281" s="186"/>
      <c r="L281" s="183"/>
      <c r="M281" s="187"/>
      <c r="T281" s="188"/>
      <c r="AT281" s="184" t="s">
        <v>192</v>
      </c>
      <c r="AU281" s="184" t="s">
        <v>90</v>
      </c>
      <c r="AV281" s="12" t="s">
        <v>24</v>
      </c>
      <c r="AW281" s="12" t="s">
        <v>42</v>
      </c>
      <c r="AX281" s="12" t="s">
        <v>79</v>
      </c>
      <c r="AY281" s="184" t="s">
        <v>142</v>
      </c>
    </row>
    <row r="282" spans="2:65" s="13" customFormat="1">
      <c r="B282" s="189"/>
      <c r="D282" s="177" t="s">
        <v>192</v>
      </c>
      <c r="E282" s="190" t="s">
        <v>22</v>
      </c>
      <c r="F282" s="191" t="s">
        <v>1968</v>
      </c>
      <c r="H282" s="192">
        <v>1.65</v>
      </c>
      <c r="I282" s="193"/>
      <c r="L282" s="189"/>
      <c r="M282" s="194"/>
      <c r="T282" s="195"/>
      <c r="AT282" s="190" t="s">
        <v>192</v>
      </c>
      <c r="AU282" s="190" t="s">
        <v>90</v>
      </c>
      <c r="AV282" s="13" t="s">
        <v>90</v>
      </c>
      <c r="AW282" s="13" t="s">
        <v>42</v>
      </c>
      <c r="AX282" s="13" t="s">
        <v>79</v>
      </c>
      <c r="AY282" s="190" t="s">
        <v>142</v>
      </c>
    </row>
    <row r="283" spans="2:65" s="12" customFormat="1">
      <c r="B283" s="183"/>
      <c r="D283" s="177" t="s">
        <v>192</v>
      </c>
      <c r="E283" s="184" t="s">
        <v>22</v>
      </c>
      <c r="F283" s="185" t="s">
        <v>1939</v>
      </c>
      <c r="H283" s="184" t="s">
        <v>22</v>
      </c>
      <c r="I283" s="186"/>
      <c r="L283" s="183"/>
      <c r="M283" s="187"/>
      <c r="T283" s="188"/>
      <c r="AT283" s="184" t="s">
        <v>192</v>
      </c>
      <c r="AU283" s="184" t="s">
        <v>90</v>
      </c>
      <c r="AV283" s="12" t="s">
        <v>24</v>
      </c>
      <c r="AW283" s="12" t="s">
        <v>42</v>
      </c>
      <c r="AX283" s="12" t="s">
        <v>79</v>
      </c>
      <c r="AY283" s="184" t="s">
        <v>142</v>
      </c>
    </row>
    <row r="284" spans="2:65" s="12" customFormat="1">
      <c r="B284" s="183"/>
      <c r="D284" s="177" t="s">
        <v>192</v>
      </c>
      <c r="E284" s="184" t="s">
        <v>22</v>
      </c>
      <c r="F284" s="185" t="s">
        <v>1961</v>
      </c>
      <c r="H284" s="184" t="s">
        <v>22</v>
      </c>
      <c r="I284" s="186"/>
      <c r="L284" s="183"/>
      <c r="M284" s="187"/>
      <c r="T284" s="188"/>
      <c r="AT284" s="184" t="s">
        <v>192</v>
      </c>
      <c r="AU284" s="184" t="s">
        <v>90</v>
      </c>
      <c r="AV284" s="12" t="s">
        <v>24</v>
      </c>
      <c r="AW284" s="12" t="s">
        <v>42</v>
      </c>
      <c r="AX284" s="12" t="s">
        <v>79</v>
      </c>
      <c r="AY284" s="184" t="s">
        <v>142</v>
      </c>
    </row>
    <row r="285" spans="2:65" s="13" customFormat="1">
      <c r="B285" s="189"/>
      <c r="D285" s="177" t="s">
        <v>192</v>
      </c>
      <c r="E285" s="190" t="s">
        <v>22</v>
      </c>
      <c r="F285" s="191" t="s">
        <v>1969</v>
      </c>
      <c r="H285" s="192">
        <v>1.65</v>
      </c>
      <c r="I285" s="193"/>
      <c r="L285" s="189"/>
      <c r="M285" s="194"/>
      <c r="T285" s="195"/>
      <c r="AT285" s="190" t="s">
        <v>192</v>
      </c>
      <c r="AU285" s="190" t="s">
        <v>90</v>
      </c>
      <c r="AV285" s="13" t="s">
        <v>90</v>
      </c>
      <c r="AW285" s="13" t="s">
        <v>42</v>
      </c>
      <c r="AX285" s="13" t="s">
        <v>79</v>
      </c>
      <c r="AY285" s="190" t="s">
        <v>142</v>
      </c>
    </row>
    <row r="286" spans="2:65" s="14" customFormat="1">
      <c r="B286" s="196"/>
      <c r="D286" s="177" t="s">
        <v>192</v>
      </c>
      <c r="E286" s="197" t="s">
        <v>22</v>
      </c>
      <c r="F286" s="198" t="s">
        <v>198</v>
      </c>
      <c r="H286" s="199">
        <v>3.3</v>
      </c>
      <c r="I286" s="200"/>
      <c r="L286" s="196"/>
      <c r="M286" s="201"/>
      <c r="T286" s="202"/>
      <c r="AT286" s="197" t="s">
        <v>192</v>
      </c>
      <c r="AU286" s="197" t="s">
        <v>90</v>
      </c>
      <c r="AV286" s="14" t="s">
        <v>104</v>
      </c>
      <c r="AW286" s="14" t="s">
        <v>42</v>
      </c>
      <c r="AX286" s="14" t="s">
        <v>79</v>
      </c>
      <c r="AY286" s="197" t="s">
        <v>142</v>
      </c>
    </row>
    <row r="287" spans="2:65" s="12" customFormat="1">
      <c r="B287" s="183"/>
      <c r="D287" s="177" t="s">
        <v>192</v>
      </c>
      <c r="E287" s="184" t="s">
        <v>22</v>
      </c>
      <c r="F287" s="185" t="s">
        <v>199</v>
      </c>
      <c r="H287" s="184" t="s">
        <v>22</v>
      </c>
      <c r="I287" s="186"/>
      <c r="L287" s="183"/>
      <c r="M287" s="187"/>
      <c r="T287" s="188"/>
      <c r="AT287" s="184" t="s">
        <v>192</v>
      </c>
      <c r="AU287" s="184" t="s">
        <v>90</v>
      </c>
      <c r="AV287" s="12" t="s">
        <v>24</v>
      </c>
      <c r="AW287" s="12" t="s">
        <v>42</v>
      </c>
      <c r="AX287" s="12" t="s">
        <v>79</v>
      </c>
      <c r="AY287" s="184" t="s">
        <v>142</v>
      </c>
    </row>
    <row r="288" spans="2:65" s="12" customFormat="1">
      <c r="B288" s="183"/>
      <c r="D288" s="177" t="s">
        <v>192</v>
      </c>
      <c r="E288" s="184" t="s">
        <v>22</v>
      </c>
      <c r="F288" s="185" t="s">
        <v>1942</v>
      </c>
      <c r="H288" s="184" t="s">
        <v>22</v>
      </c>
      <c r="I288" s="186"/>
      <c r="L288" s="183"/>
      <c r="M288" s="187"/>
      <c r="T288" s="188"/>
      <c r="AT288" s="184" t="s">
        <v>192</v>
      </c>
      <c r="AU288" s="184" t="s">
        <v>90</v>
      </c>
      <c r="AV288" s="12" t="s">
        <v>24</v>
      </c>
      <c r="AW288" s="12" t="s">
        <v>42</v>
      </c>
      <c r="AX288" s="12" t="s">
        <v>79</v>
      </c>
      <c r="AY288" s="184" t="s">
        <v>142</v>
      </c>
    </row>
    <row r="289" spans="2:51" s="13" customFormat="1">
      <c r="B289" s="189"/>
      <c r="D289" s="177" t="s">
        <v>192</v>
      </c>
      <c r="E289" s="190" t="s">
        <v>22</v>
      </c>
      <c r="F289" s="191" t="s">
        <v>1968</v>
      </c>
      <c r="H289" s="192">
        <v>1.65</v>
      </c>
      <c r="I289" s="193"/>
      <c r="L289" s="189"/>
      <c r="M289" s="194"/>
      <c r="T289" s="195"/>
      <c r="AT289" s="190" t="s">
        <v>192</v>
      </c>
      <c r="AU289" s="190" t="s">
        <v>90</v>
      </c>
      <c r="AV289" s="13" t="s">
        <v>90</v>
      </c>
      <c r="AW289" s="13" t="s">
        <v>42</v>
      </c>
      <c r="AX289" s="13" t="s">
        <v>79</v>
      </c>
      <c r="AY289" s="190" t="s">
        <v>142</v>
      </c>
    </row>
    <row r="290" spans="2:51" s="12" customFormat="1">
      <c r="B290" s="183"/>
      <c r="D290" s="177" t="s">
        <v>192</v>
      </c>
      <c r="E290" s="184" t="s">
        <v>22</v>
      </c>
      <c r="F290" s="185" t="s">
        <v>1939</v>
      </c>
      <c r="H290" s="184" t="s">
        <v>22</v>
      </c>
      <c r="I290" s="186"/>
      <c r="L290" s="183"/>
      <c r="M290" s="187"/>
      <c r="T290" s="188"/>
      <c r="AT290" s="184" t="s">
        <v>192</v>
      </c>
      <c r="AU290" s="184" t="s">
        <v>90</v>
      </c>
      <c r="AV290" s="12" t="s">
        <v>24</v>
      </c>
      <c r="AW290" s="12" t="s">
        <v>42</v>
      </c>
      <c r="AX290" s="12" t="s">
        <v>79</v>
      </c>
      <c r="AY290" s="184" t="s">
        <v>142</v>
      </c>
    </row>
    <row r="291" spans="2:51" s="12" customFormat="1">
      <c r="B291" s="183"/>
      <c r="D291" s="177" t="s">
        <v>192</v>
      </c>
      <c r="E291" s="184" t="s">
        <v>22</v>
      </c>
      <c r="F291" s="185" t="s">
        <v>1961</v>
      </c>
      <c r="H291" s="184" t="s">
        <v>22</v>
      </c>
      <c r="I291" s="186"/>
      <c r="L291" s="183"/>
      <c r="M291" s="187"/>
      <c r="T291" s="188"/>
      <c r="AT291" s="184" t="s">
        <v>192</v>
      </c>
      <c r="AU291" s="184" t="s">
        <v>90</v>
      </c>
      <c r="AV291" s="12" t="s">
        <v>24</v>
      </c>
      <c r="AW291" s="12" t="s">
        <v>42</v>
      </c>
      <c r="AX291" s="12" t="s">
        <v>79</v>
      </c>
      <c r="AY291" s="184" t="s">
        <v>142</v>
      </c>
    </row>
    <row r="292" spans="2:51" s="13" customFormat="1">
      <c r="B292" s="189"/>
      <c r="D292" s="177" t="s">
        <v>192</v>
      </c>
      <c r="E292" s="190" t="s">
        <v>22</v>
      </c>
      <c r="F292" s="191" t="s">
        <v>1969</v>
      </c>
      <c r="H292" s="192">
        <v>1.65</v>
      </c>
      <c r="I292" s="193"/>
      <c r="L292" s="189"/>
      <c r="M292" s="194"/>
      <c r="T292" s="195"/>
      <c r="AT292" s="190" t="s">
        <v>192</v>
      </c>
      <c r="AU292" s="190" t="s">
        <v>90</v>
      </c>
      <c r="AV292" s="13" t="s">
        <v>90</v>
      </c>
      <c r="AW292" s="13" t="s">
        <v>42</v>
      </c>
      <c r="AX292" s="13" t="s">
        <v>79</v>
      </c>
      <c r="AY292" s="190" t="s">
        <v>142</v>
      </c>
    </row>
    <row r="293" spans="2:51" s="14" customFormat="1">
      <c r="B293" s="196"/>
      <c r="D293" s="177" t="s">
        <v>192</v>
      </c>
      <c r="E293" s="197" t="s">
        <v>22</v>
      </c>
      <c r="F293" s="198" t="s">
        <v>198</v>
      </c>
      <c r="H293" s="199">
        <v>3.3</v>
      </c>
      <c r="I293" s="200"/>
      <c r="L293" s="196"/>
      <c r="M293" s="201"/>
      <c r="T293" s="202"/>
      <c r="AT293" s="197" t="s">
        <v>192</v>
      </c>
      <c r="AU293" s="197" t="s">
        <v>90</v>
      </c>
      <c r="AV293" s="14" t="s">
        <v>104</v>
      </c>
      <c r="AW293" s="14" t="s">
        <v>42</v>
      </c>
      <c r="AX293" s="14" t="s">
        <v>79</v>
      </c>
      <c r="AY293" s="197" t="s">
        <v>142</v>
      </c>
    </row>
    <row r="294" spans="2:51" s="12" customFormat="1">
      <c r="B294" s="183"/>
      <c r="D294" s="177" t="s">
        <v>192</v>
      </c>
      <c r="E294" s="184" t="s">
        <v>22</v>
      </c>
      <c r="F294" s="185" t="s">
        <v>200</v>
      </c>
      <c r="H294" s="184" t="s">
        <v>22</v>
      </c>
      <c r="I294" s="186"/>
      <c r="L294" s="183"/>
      <c r="M294" s="187"/>
      <c r="T294" s="188"/>
      <c r="AT294" s="184" t="s">
        <v>192</v>
      </c>
      <c r="AU294" s="184" t="s">
        <v>90</v>
      </c>
      <c r="AV294" s="12" t="s">
        <v>24</v>
      </c>
      <c r="AW294" s="12" t="s">
        <v>42</v>
      </c>
      <c r="AX294" s="12" t="s">
        <v>79</v>
      </c>
      <c r="AY294" s="184" t="s">
        <v>142</v>
      </c>
    </row>
    <row r="295" spans="2:51" s="12" customFormat="1">
      <c r="B295" s="183"/>
      <c r="D295" s="177" t="s">
        <v>192</v>
      </c>
      <c r="E295" s="184" t="s">
        <v>22</v>
      </c>
      <c r="F295" s="185" t="s">
        <v>1942</v>
      </c>
      <c r="H295" s="184" t="s">
        <v>22</v>
      </c>
      <c r="I295" s="186"/>
      <c r="L295" s="183"/>
      <c r="M295" s="187"/>
      <c r="T295" s="188"/>
      <c r="AT295" s="184" t="s">
        <v>192</v>
      </c>
      <c r="AU295" s="184" t="s">
        <v>90</v>
      </c>
      <c r="AV295" s="12" t="s">
        <v>24</v>
      </c>
      <c r="AW295" s="12" t="s">
        <v>42</v>
      </c>
      <c r="AX295" s="12" t="s">
        <v>79</v>
      </c>
      <c r="AY295" s="184" t="s">
        <v>142</v>
      </c>
    </row>
    <row r="296" spans="2:51" s="13" customFormat="1">
      <c r="B296" s="189"/>
      <c r="D296" s="177" t="s">
        <v>192</v>
      </c>
      <c r="E296" s="190" t="s">
        <v>22</v>
      </c>
      <c r="F296" s="191" t="s">
        <v>1970</v>
      </c>
      <c r="H296" s="192">
        <v>1.5</v>
      </c>
      <c r="I296" s="193"/>
      <c r="L296" s="189"/>
      <c r="M296" s="194"/>
      <c r="T296" s="195"/>
      <c r="AT296" s="190" t="s">
        <v>192</v>
      </c>
      <c r="AU296" s="190" t="s">
        <v>90</v>
      </c>
      <c r="AV296" s="13" t="s">
        <v>90</v>
      </c>
      <c r="AW296" s="13" t="s">
        <v>42</v>
      </c>
      <c r="AX296" s="13" t="s">
        <v>79</v>
      </c>
      <c r="AY296" s="190" t="s">
        <v>142</v>
      </c>
    </row>
    <row r="297" spans="2:51" s="12" customFormat="1">
      <c r="B297" s="183"/>
      <c r="D297" s="177" t="s">
        <v>192</v>
      </c>
      <c r="E297" s="184" t="s">
        <v>22</v>
      </c>
      <c r="F297" s="185" t="s">
        <v>1939</v>
      </c>
      <c r="H297" s="184" t="s">
        <v>22</v>
      </c>
      <c r="I297" s="186"/>
      <c r="L297" s="183"/>
      <c r="M297" s="187"/>
      <c r="T297" s="188"/>
      <c r="AT297" s="184" t="s">
        <v>192</v>
      </c>
      <c r="AU297" s="184" t="s">
        <v>90</v>
      </c>
      <c r="AV297" s="12" t="s">
        <v>24</v>
      </c>
      <c r="AW297" s="12" t="s">
        <v>42</v>
      </c>
      <c r="AX297" s="12" t="s">
        <v>79</v>
      </c>
      <c r="AY297" s="184" t="s">
        <v>142</v>
      </c>
    </row>
    <row r="298" spans="2:51" s="12" customFormat="1">
      <c r="B298" s="183"/>
      <c r="D298" s="177" t="s">
        <v>192</v>
      </c>
      <c r="E298" s="184" t="s">
        <v>22</v>
      </c>
      <c r="F298" s="185" t="s">
        <v>1961</v>
      </c>
      <c r="H298" s="184" t="s">
        <v>22</v>
      </c>
      <c r="I298" s="186"/>
      <c r="L298" s="183"/>
      <c r="M298" s="187"/>
      <c r="T298" s="188"/>
      <c r="AT298" s="184" t="s">
        <v>192</v>
      </c>
      <c r="AU298" s="184" t="s">
        <v>90</v>
      </c>
      <c r="AV298" s="12" t="s">
        <v>24</v>
      </c>
      <c r="AW298" s="12" t="s">
        <v>42</v>
      </c>
      <c r="AX298" s="12" t="s">
        <v>79</v>
      </c>
      <c r="AY298" s="184" t="s">
        <v>142</v>
      </c>
    </row>
    <row r="299" spans="2:51" s="13" customFormat="1">
      <c r="B299" s="189"/>
      <c r="D299" s="177" t="s">
        <v>192</v>
      </c>
      <c r="E299" s="190" t="s">
        <v>22</v>
      </c>
      <c r="F299" s="191" t="s">
        <v>1971</v>
      </c>
      <c r="H299" s="192">
        <v>1.5</v>
      </c>
      <c r="I299" s="193"/>
      <c r="L299" s="189"/>
      <c r="M299" s="194"/>
      <c r="T299" s="195"/>
      <c r="AT299" s="190" t="s">
        <v>192</v>
      </c>
      <c r="AU299" s="190" t="s">
        <v>90</v>
      </c>
      <c r="AV299" s="13" t="s">
        <v>90</v>
      </c>
      <c r="AW299" s="13" t="s">
        <v>42</v>
      </c>
      <c r="AX299" s="13" t="s">
        <v>79</v>
      </c>
      <c r="AY299" s="190" t="s">
        <v>142</v>
      </c>
    </row>
    <row r="300" spans="2:51" s="14" customFormat="1">
      <c r="B300" s="196"/>
      <c r="D300" s="177" t="s">
        <v>192</v>
      </c>
      <c r="E300" s="197" t="s">
        <v>22</v>
      </c>
      <c r="F300" s="198" t="s">
        <v>198</v>
      </c>
      <c r="H300" s="199">
        <v>3</v>
      </c>
      <c r="I300" s="200"/>
      <c r="L300" s="196"/>
      <c r="M300" s="201"/>
      <c r="T300" s="202"/>
      <c r="AT300" s="197" t="s">
        <v>192</v>
      </c>
      <c r="AU300" s="197" t="s">
        <v>90</v>
      </c>
      <c r="AV300" s="14" t="s">
        <v>104</v>
      </c>
      <c r="AW300" s="14" t="s">
        <v>42</v>
      </c>
      <c r="AX300" s="14" t="s">
        <v>79</v>
      </c>
      <c r="AY300" s="197" t="s">
        <v>142</v>
      </c>
    </row>
    <row r="301" spans="2:51" s="12" customFormat="1">
      <c r="B301" s="183"/>
      <c r="D301" s="177" t="s">
        <v>192</v>
      </c>
      <c r="E301" s="184" t="s">
        <v>22</v>
      </c>
      <c r="F301" s="185" t="s">
        <v>201</v>
      </c>
      <c r="H301" s="184" t="s">
        <v>22</v>
      </c>
      <c r="I301" s="186"/>
      <c r="L301" s="183"/>
      <c r="M301" s="187"/>
      <c r="T301" s="188"/>
      <c r="AT301" s="184" t="s">
        <v>192</v>
      </c>
      <c r="AU301" s="184" t="s">
        <v>90</v>
      </c>
      <c r="AV301" s="12" t="s">
        <v>24</v>
      </c>
      <c r="AW301" s="12" t="s">
        <v>42</v>
      </c>
      <c r="AX301" s="12" t="s">
        <v>79</v>
      </c>
      <c r="AY301" s="184" t="s">
        <v>142</v>
      </c>
    </row>
    <row r="302" spans="2:51" s="13" customFormat="1">
      <c r="B302" s="189"/>
      <c r="D302" s="177" t="s">
        <v>192</v>
      </c>
      <c r="E302" s="190" t="s">
        <v>22</v>
      </c>
      <c r="F302" s="191" t="s">
        <v>1972</v>
      </c>
      <c r="H302" s="192">
        <v>2.6</v>
      </c>
      <c r="I302" s="193"/>
      <c r="L302" s="189"/>
      <c r="M302" s="194"/>
      <c r="T302" s="195"/>
      <c r="AT302" s="190" t="s">
        <v>192</v>
      </c>
      <c r="AU302" s="190" t="s">
        <v>90</v>
      </c>
      <c r="AV302" s="13" t="s">
        <v>90</v>
      </c>
      <c r="AW302" s="13" t="s">
        <v>42</v>
      </c>
      <c r="AX302" s="13" t="s">
        <v>79</v>
      </c>
      <c r="AY302" s="190" t="s">
        <v>142</v>
      </c>
    </row>
    <row r="303" spans="2:51" s="12" customFormat="1">
      <c r="B303" s="183"/>
      <c r="D303" s="177" t="s">
        <v>192</v>
      </c>
      <c r="E303" s="184" t="s">
        <v>22</v>
      </c>
      <c r="F303" s="185" t="s">
        <v>1963</v>
      </c>
      <c r="H303" s="184" t="s">
        <v>22</v>
      </c>
      <c r="I303" s="186"/>
      <c r="L303" s="183"/>
      <c r="M303" s="187"/>
      <c r="T303" s="188"/>
      <c r="AT303" s="184" t="s">
        <v>192</v>
      </c>
      <c r="AU303" s="184" t="s">
        <v>90</v>
      </c>
      <c r="AV303" s="12" t="s">
        <v>24</v>
      </c>
      <c r="AW303" s="12" t="s">
        <v>42</v>
      </c>
      <c r="AX303" s="12" t="s">
        <v>79</v>
      </c>
      <c r="AY303" s="184" t="s">
        <v>142</v>
      </c>
    </row>
    <row r="304" spans="2:51" s="12" customFormat="1">
      <c r="B304" s="183"/>
      <c r="D304" s="177" t="s">
        <v>192</v>
      </c>
      <c r="E304" s="184" t="s">
        <v>22</v>
      </c>
      <c r="F304" s="185" t="s">
        <v>1939</v>
      </c>
      <c r="H304" s="184" t="s">
        <v>22</v>
      </c>
      <c r="I304" s="186"/>
      <c r="L304" s="183"/>
      <c r="M304" s="187"/>
      <c r="T304" s="188"/>
      <c r="AT304" s="184" t="s">
        <v>192</v>
      </c>
      <c r="AU304" s="184" t="s">
        <v>90</v>
      </c>
      <c r="AV304" s="12" t="s">
        <v>24</v>
      </c>
      <c r="AW304" s="12" t="s">
        <v>42</v>
      </c>
      <c r="AX304" s="12" t="s">
        <v>79</v>
      </c>
      <c r="AY304" s="184" t="s">
        <v>142</v>
      </c>
    </row>
    <row r="305" spans="2:65" s="14" customFormat="1">
      <c r="B305" s="196"/>
      <c r="D305" s="177" t="s">
        <v>192</v>
      </c>
      <c r="E305" s="197" t="s">
        <v>22</v>
      </c>
      <c r="F305" s="198" t="s">
        <v>198</v>
      </c>
      <c r="H305" s="199">
        <v>2.6</v>
      </c>
      <c r="I305" s="200"/>
      <c r="L305" s="196"/>
      <c r="M305" s="201"/>
      <c r="T305" s="202"/>
      <c r="AT305" s="197" t="s">
        <v>192</v>
      </c>
      <c r="AU305" s="197" t="s">
        <v>90</v>
      </c>
      <c r="AV305" s="14" t="s">
        <v>104</v>
      </c>
      <c r="AW305" s="14" t="s">
        <v>42</v>
      </c>
      <c r="AX305" s="14" t="s">
        <v>79</v>
      </c>
      <c r="AY305" s="197" t="s">
        <v>142</v>
      </c>
    </row>
    <row r="306" spans="2:65" s="15" customFormat="1">
      <c r="B306" s="203"/>
      <c r="D306" s="177" t="s">
        <v>192</v>
      </c>
      <c r="E306" s="204" t="s">
        <v>22</v>
      </c>
      <c r="F306" s="205" t="s">
        <v>202</v>
      </c>
      <c r="H306" s="206">
        <v>12.2</v>
      </c>
      <c r="I306" s="207"/>
      <c r="L306" s="203"/>
      <c r="M306" s="208"/>
      <c r="T306" s="209"/>
      <c r="AT306" s="204" t="s">
        <v>192</v>
      </c>
      <c r="AU306" s="204" t="s">
        <v>90</v>
      </c>
      <c r="AV306" s="15" t="s">
        <v>188</v>
      </c>
      <c r="AW306" s="15" t="s">
        <v>42</v>
      </c>
      <c r="AX306" s="15" t="s">
        <v>79</v>
      </c>
      <c r="AY306" s="204" t="s">
        <v>142</v>
      </c>
    </row>
    <row r="307" spans="2:65" s="13" customFormat="1">
      <c r="B307" s="189"/>
      <c r="D307" s="177" t="s">
        <v>192</v>
      </c>
      <c r="E307" s="190" t="s">
        <v>22</v>
      </c>
      <c r="F307" s="191" t="s">
        <v>1973</v>
      </c>
      <c r="H307" s="192">
        <v>13.42</v>
      </c>
      <c r="I307" s="193"/>
      <c r="L307" s="189"/>
      <c r="M307" s="194"/>
      <c r="T307" s="195"/>
      <c r="AT307" s="190" t="s">
        <v>192</v>
      </c>
      <c r="AU307" s="190" t="s">
        <v>90</v>
      </c>
      <c r="AV307" s="13" t="s">
        <v>90</v>
      </c>
      <c r="AW307" s="13" t="s">
        <v>42</v>
      </c>
      <c r="AX307" s="13" t="s">
        <v>24</v>
      </c>
      <c r="AY307" s="190" t="s">
        <v>142</v>
      </c>
    </row>
    <row r="308" spans="2:65" s="1" customFormat="1" ht="16.5" customHeight="1">
      <c r="B308" s="40"/>
      <c r="C308" s="165" t="s">
        <v>368</v>
      </c>
      <c r="D308" s="165" t="s">
        <v>145</v>
      </c>
      <c r="E308" s="166" t="s">
        <v>1974</v>
      </c>
      <c r="F308" s="167" t="s">
        <v>1975</v>
      </c>
      <c r="G308" s="168" t="s">
        <v>478</v>
      </c>
      <c r="H308" s="169">
        <v>5.5</v>
      </c>
      <c r="I308" s="170">
        <v>325</v>
      </c>
      <c r="J308" s="171">
        <f>ROUND(I308*H308,2)</f>
        <v>1787.5</v>
      </c>
      <c r="K308" s="167" t="s">
        <v>149</v>
      </c>
      <c r="L308" s="40"/>
      <c r="M308" s="172" t="s">
        <v>22</v>
      </c>
      <c r="N308" s="173" t="s">
        <v>51</v>
      </c>
      <c r="P308" s="174">
        <f>O308*H308</f>
        <v>0</v>
      </c>
      <c r="Q308" s="174">
        <v>1.09E-3</v>
      </c>
      <c r="R308" s="174">
        <f>Q308*H308</f>
        <v>5.9950000000000003E-3</v>
      </c>
      <c r="S308" s="174">
        <v>0</v>
      </c>
      <c r="T308" s="175">
        <f>S308*H308</f>
        <v>0</v>
      </c>
      <c r="AR308" s="24" t="s">
        <v>333</v>
      </c>
      <c r="AT308" s="24" t="s">
        <v>145</v>
      </c>
      <c r="AU308" s="24" t="s">
        <v>90</v>
      </c>
      <c r="AY308" s="24" t="s">
        <v>142</v>
      </c>
      <c r="BE308" s="176">
        <f>IF(N308="základní",J308,0)</f>
        <v>0</v>
      </c>
      <c r="BF308" s="176">
        <f>IF(N308="snížená",J308,0)</f>
        <v>1787.5</v>
      </c>
      <c r="BG308" s="176">
        <f>IF(N308="zákl. přenesená",J308,0)</f>
        <v>0</v>
      </c>
      <c r="BH308" s="176">
        <f>IF(N308="sníž. přenesená",J308,0)</f>
        <v>0</v>
      </c>
      <c r="BI308" s="176">
        <f>IF(N308="nulová",J308,0)</f>
        <v>0</v>
      </c>
      <c r="BJ308" s="24" t="s">
        <v>90</v>
      </c>
      <c r="BK308" s="176">
        <f>ROUND(I308*H308,2)</f>
        <v>1787.5</v>
      </c>
      <c r="BL308" s="24" t="s">
        <v>333</v>
      </c>
      <c r="BM308" s="24" t="s">
        <v>1976</v>
      </c>
    </row>
    <row r="309" spans="2:65" s="1" customFormat="1" ht="57">
      <c r="B309" s="40"/>
      <c r="D309" s="177" t="s">
        <v>190</v>
      </c>
      <c r="F309" s="178" t="s">
        <v>1896</v>
      </c>
      <c r="I309" s="106"/>
      <c r="L309" s="40"/>
      <c r="M309" s="182"/>
      <c r="T309" s="65"/>
      <c r="AT309" s="24" t="s">
        <v>190</v>
      </c>
      <c r="AU309" s="24" t="s">
        <v>90</v>
      </c>
    </row>
    <row r="310" spans="2:65" s="12" customFormat="1">
      <c r="B310" s="183"/>
      <c r="D310" s="177" t="s">
        <v>192</v>
      </c>
      <c r="E310" s="184" t="s">
        <v>22</v>
      </c>
      <c r="F310" s="185" t="s">
        <v>1897</v>
      </c>
      <c r="H310" s="184" t="s">
        <v>22</v>
      </c>
      <c r="I310" s="186"/>
      <c r="L310" s="183"/>
      <c r="M310" s="187"/>
      <c r="T310" s="188"/>
      <c r="AT310" s="184" t="s">
        <v>192</v>
      </c>
      <c r="AU310" s="184" t="s">
        <v>90</v>
      </c>
      <c r="AV310" s="12" t="s">
        <v>24</v>
      </c>
      <c r="AW310" s="12" t="s">
        <v>42</v>
      </c>
      <c r="AX310" s="12" t="s">
        <v>79</v>
      </c>
      <c r="AY310" s="184" t="s">
        <v>142</v>
      </c>
    </row>
    <row r="311" spans="2:65" s="12" customFormat="1">
      <c r="B311" s="183"/>
      <c r="D311" s="177" t="s">
        <v>192</v>
      </c>
      <c r="E311" s="184" t="s">
        <v>22</v>
      </c>
      <c r="F311" s="185" t="s">
        <v>1898</v>
      </c>
      <c r="H311" s="184" t="s">
        <v>22</v>
      </c>
      <c r="I311" s="186"/>
      <c r="L311" s="183"/>
      <c r="M311" s="187"/>
      <c r="T311" s="188"/>
      <c r="AT311" s="184" t="s">
        <v>192</v>
      </c>
      <c r="AU311" s="184" t="s">
        <v>90</v>
      </c>
      <c r="AV311" s="12" t="s">
        <v>24</v>
      </c>
      <c r="AW311" s="12" t="s">
        <v>42</v>
      </c>
      <c r="AX311" s="12" t="s">
        <v>79</v>
      </c>
      <c r="AY311" s="184" t="s">
        <v>142</v>
      </c>
    </row>
    <row r="312" spans="2:65" s="13" customFormat="1">
      <c r="B312" s="189"/>
      <c r="D312" s="177" t="s">
        <v>192</v>
      </c>
      <c r="E312" s="190" t="s">
        <v>22</v>
      </c>
      <c r="F312" s="191" t="s">
        <v>1977</v>
      </c>
      <c r="H312" s="192">
        <v>2.5</v>
      </c>
      <c r="I312" s="193"/>
      <c r="L312" s="189"/>
      <c r="M312" s="194"/>
      <c r="T312" s="195"/>
      <c r="AT312" s="190" t="s">
        <v>192</v>
      </c>
      <c r="AU312" s="190" t="s">
        <v>90</v>
      </c>
      <c r="AV312" s="13" t="s">
        <v>90</v>
      </c>
      <c r="AW312" s="13" t="s">
        <v>42</v>
      </c>
      <c r="AX312" s="13" t="s">
        <v>79</v>
      </c>
      <c r="AY312" s="190" t="s">
        <v>142</v>
      </c>
    </row>
    <row r="313" spans="2:65" s="13" customFormat="1">
      <c r="B313" s="189"/>
      <c r="D313" s="177" t="s">
        <v>192</v>
      </c>
      <c r="E313" s="190" t="s">
        <v>22</v>
      </c>
      <c r="F313" s="191" t="s">
        <v>1978</v>
      </c>
      <c r="H313" s="192">
        <v>2.5</v>
      </c>
      <c r="I313" s="193"/>
      <c r="L313" s="189"/>
      <c r="M313" s="194"/>
      <c r="T313" s="195"/>
      <c r="AT313" s="190" t="s">
        <v>192</v>
      </c>
      <c r="AU313" s="190" t="s">
        <v>90</v>
      </c>
      <c r="AV313" s="13" t="s">
        <v>90</v>
      </c>
      <c r="AW313" s="13" t="s">
        <v>42</v>
      </c>
      <c r="AX313" s="13" t="s">
        <v>79</v>
      </c>
      <c r="AY313" s="190" t="s">
        <v>142</v>
      </c>
    </row>
    <row r="314" spans="2:65" s="14" customFormat="1">
      <c r="B314" s="196"/>
      <c r="D314" s="177" t="s">
        <v>192</v>
      </c>
      <c r="E314" s="197" t="s">
        <v>22</v>
      </c>
      <c r="F314" s="198" t="s">
        <v>198</v>
      </c>
      <c r="H314" s="199">
        <v>5</v>
      </c>
      <c r="I314" s="200"/>
      <c r="L314" s="196"/>
      <c r="M314" s="201"/>
      <c r="T314" s="202"/>
      <c r="AT314" s="197" t="s">
        <v>192</v>
      </c>
      <c r="AU314" s="197" t="s">
        <v>90</v>
      </c>
      <c r="AV314" s="14" t="s">
        <v>104</v>
      </c>
      <c r="AW314" s="14" t="s">
        <v>42</v>
      </c>
      <c r="AX314" s="14" t="s">
        <v>79</v>
      </c>
      <c r="AY314" s="197" t="s">
        <v>142</v>
      </c>
    </row>
    <row r="315" spans="2:65" s="15" customFormat="1">
      <c r="B315" s="203"/>
      <c r="D315" s="177" t="s">
        <v>192</v>
      </c>
      <c r="E315" s="204" t="s">
        <v>22</v>
      </c>
      <c r="F315" s="205" t="s">
        <v>202</v>
      </c>
      <c r="H315" s="206">
        <v>5</v>
      </c>
      <c r="I315" s="207"/>
      <c r="L315" s="203"/>
      <c r="M315" s="208"/>
      <c r="T315" s="209"/>
      <c r="AT315" s="204" t="s">
        <v>192</v>
      </c>
      <c r="AU315" s="204" t="s">
        <v>90</v>
      </c>
      <c r="AV315" s="15" t="s">
        <v>188</v>
      </c>
      <c r="AW315" s="15" t="s">
        <v>42</v>
      </c>
      <c r="AX315" s="15" t="s">
        <v>79</v>
      </c>
      <c r="AY315" s="204" t="s">
        <v>142</v>
      </c>
    </row>
    <row r="316" spans="2:65" s="13" customFormat="1">
      <c r="B316" s="189"/>
      <c r="D316" s="177" t="s">
        <v>192</v>
      </c>
      <c r="E316" s="190" t="s">
        <v>22</v>
      </c>
      <c r="F316" s="191" t="s">
        <v>1913</v>
      </c>
      <c r="H316" s="192">
        <v>5.5</v>
      </c>
      <c r="I316" s="193"/>
      <c r="L316" s="189"/>
      <c r="M316" s="194"/>
      <c r="T316" s="195"/>
      <c r="AT316" s="190" t="s">
        <v>192</v>
      </c>
      <c r="AU316" s="190" t="s">
        <v>90</v>
      </c>
      <c r="AV316" s="13" t="s">
        <v>90</v>
      </c>
      <c r="AW316" s="13" t="s">
        <v>42</v>
      </c>
      <c r="AX316" s="13" t="s">
        <v>24</v>
      </c>
      <c r="AY316" s="190" t="s">
        <v>142</v>
      </c>
    </row>
    <row r="317" spans="2:65" s="1" customFormat="1" ht="25.5" customHeight="1">
      <c r="B317" s="40"/>
      <c r="C317" s="165" t="s">
        <v>9</v>
      </c>
      <c r="D317" s="165" t="s">
        <v>145</v>
      </c>
      <c r="E317" s="166" t="s">
        <v>1979</v>
      </c>
      <c r="F317" s="167" t="s">
        <v>1980</v>
      </c>
      <c r="G317" s="168" t="s">
        <v>187</v>
      </c>
      <c r="H317" s="169">
        <v>28</v>
      </c>
      <c r="I317" s="170">
        <v>65</v>
      </c>
      <c r="J317" s="171">
        <f>ROUND(I317*H317,2)</f>
        <v>1820</v>
      </c>
      <c r="K317" s="167" t="s">
        <v>149</v>
      </c>
      <c r="L317" s="40"/>
      <c r="M317" s="172" t="s">
        <v>22</v>
      </c>
      <c r="N317" s="173" t="s">
        <v>51</v>
      </c>
      <c r="P317" s="174">
        <f>O317*H317</f>
        <v>0</v>
      </c>
      <c r="Q317" s="174">
        <v>0</v>
      </c>
      <c r="R317" s="174">
        <f>Q317*H317</f>
        <v>0</v>
      </c>
      <c r="S317" s="174">
        <v>0</v>
      </c>
      <c r="T317" s="175">
        <f>S317*H317</f>
        <v>0</v>
      </c>
      <c r="AR317" s="24" t="s">
        <v>333</v>
      </c>
      <c r="AT317" s="24" t="s">
        <v>145</v>
      </c>
      <c r="AU317" s="24" t="s">
        <v>90</v>
      </c>
      <c r="AY317" s="24" t="s">
        <v>142</v>
      </c>
      <c r="BE317" s="176">
        <f>IF(N317="základní",J317,0)</f>
        <v>0</v>
      </c>
      <c r="BF317" s="176">
        <f>IF(N317="snížená",J317,0)</f>
        <v>1820</v>
      </c>
      <c r="BG317" s="176">
        <f>IF(N317="zákl. přenesená",J317,0)</f>
        <v>0</v>
      </c>
      <c r="BH317" s="176">
        <f>IF(N317="sníž. přenesená",J317,0)</f>
        <v>0</v>
      </c>
      <c r="BI317" s="176">
        <f>IF(N317="nulová",J317,0)</f>
        <v>0</v>
      </c>
      <c r="BJ317" s="24" t="s">
        <v>90</v>
      </c>
      <c r="BK317" s="176">
        <f>ROUND(I317*H317,2)</f>
        <v>1820</v>
      </c>
      <c r="BL317" s="24" t="s">
        <v>333</v>
      </c>
      <c r="BM317" s="24" t="s">
        <v>1981</v>
      </c>
    </row>
    <row r="318" spans="2:65" s="1" customFormat="1" ht="38">
      <c r="B318" s="40"/>
      <c r="D318" s="177" t="s">
        <v>190</v>
      </c>
      <c r="F318" s="178" t="s">
        <v>1982</v>
      </c>
      <c r="I318" s="106"/>
      <c r="L318" s="40"/>
      <c r="M318" s="182"/>
      <c r="T318" s="65"/>
      <c r="AT318" s="24" t="s">
        <v>190</v>
      </c>
      <c r="AU318" s="24" t="s">
        <v>90</v>
      </c>
    </row>
    <row r="319" spans="2:65" s="12" customFormat="1">
      <c r="B319" s="183"/>
      <c r="D319" s="177" t="s">
        <v>192</v>
      </c>
      <c r="E319" s="184" t="s">
        <v>22</v>
      </c>
      <c r="F319" s="185" t="s">
        <v>1897</v>
      </c>
      <c r="H319" s="184" t="s">
        <v>22</v>
      </c>
      <c r="I319" s="186"/>
      <c r="L319" s="183"/>
      <c r="M319" s="187"/>
      <c r="T319" s="188"/>
      <c r="AT319" s="184" t="s">
        <v>192</v>
      </c>
      <c r="AU319" s="184" t="s">
        <v>90</v>
      </c>
      <c r="AV319" s="12" t="s">
        <v>24</v>
      </c>
      <c r="AW319" s="12" t="s">
        <v>42</v>
      </c>
      <c r="AX319" s="12" t="s">
        <v>79</v>
      </c>
      <c r="AY319" s="184" t="s">
        <v>142</v>
      </c>
    </row>
    <row r="320" spans="2:65" s="12" customFormat="1">
      <c r="B320" s="183"/>
      <c r="D320" s="177" t="s">
        <v>192</v>
      </c>
      <c r="E320" s="184" t="s">
        <v>22</v>
      </c>
      <c r="F320" s="185" t="s">
        <v>1898</v>
      </c>
      <c r="H320" s="184" t="s">
        <v>22</v>
      </c>
      <c r="I320" s="186"/>
      <c r="L320" s="183"/>
      <c r="M320" s="187"/>
      <c r="T320" s="188"/>
      <c r="AT320" s="184" t="s">
        <v>192</v>
      </c>
      <c r="AU320" s="184" t="s">
        <v>90</v>
      </c>
      <c r="AV320" s="12" t="s">
        <v>24</v>
      </c>
      <c r="AW320" s="12" t="s">
        <v>42</v>
      </c>
      <c r="AX320" s="12" t="s">
        <v>79</v>
      </c>
      <c r="AY320" s="184" t="s">
        <v>142</v>
      </c>
    </row>
    <row r="321" spans="2:65" s="13" customFormat="1">
      <c r="B321" s="189"/>
      <c r="D321" s="177" t="s">
        <v>192</v>
      </c>
      <c r="E321" s="190" t="s">
        <v>22</v>
      </c>
      <c r="F321" s="191" t="s">
        <v>1983</v>
      </c>
      <c r="H321" s="192">
        <v>7</v>
      </c>
      <c r="I321" s="193"/>
      <c r="L321" s="189"/>
      <c r="M321" s="194"/>
      <c r="T321" s="195"/>
      <c r="AT321" s="190" t="s">
        <v>192</v>
      </c>
      <c r="AU321" s="190" t="s">
        <v>90</v>
      </c>
      <c r="AV321" s="13" t="s">
        <v>90</v>
      </c>
      <c r="AW321" s="13" t="s">
        <v>42</v>
      </c>
      <c r="AX321" s="13" t="s">
        <v>79</v>
      </c>
      <c r="AY321" s="190" t="s">
        <v>142</v>
      </c>
    </row>
    <row r="322" spans="2:65" s="13" customFormat="1">
      <c r="B322" s="189"/>
      <c r="D322" s="177" t="s">
        <v>192</v>
      </c>
      <c r="E322" s="190" t="s">
        <v>22</v>
      </c>
      <c r="F322" s="191" t="s">
        <v>1984</v>
      </c>
      <c r="H322" s="192">
        <v>7</v>
      </c>
      <c r="I322" s="193"/>
      <c r="L322" s="189"/>
      <c r="M322" s="194"/>
      <c r="T322" s="195"/>
      <c r="AT322" s="190" t="s">
        <v>192</v>
      </c>
      <c r="AU322" s="190" t="s">
        <v>90</v>
      </c>
      <c r="AV322" s="13" t="s">
        <v>90</v>
      </c>
      <c r="AW322" s="13" t="s">
        <v>42</v>
      </c>
      <c r="AX322" s="13" t="s">
        <v>79</v>
      </c>
      <c r="AY322" s="190" t="s">
        <v>142</v>
      </c>
    </row>
    <row r="323" spans="2:65" s="13" customFormat="1">
      <c r="B323" s="189"/>
      <c r="D323" s="177" t="s">
        <v>192</v>
      </c>
      <c r="E323" s="190" t="s">
        <v>22</v>
      </c>
      <c r="F323" s="191" t="s">
        <v>1985</v>
      </c>
      <c r="H323" s="192">
        <v>7</v>
      </c>
      <c r="I323" s="193"/>
      <c r="L323" s="189"/>
      <c r="M323" s="194"/>
      <c r="T323" s="195"/>
      <c r="AT323" s="190" t="s">
        <v>192</v>
      </c>
      <c r="AU323" s="190" t="s">
        <v>90</v>
      </c>
      <c r="AV323" s="13" t="s">
        <v>90</v>
      </c>
      <c r="AW323" s="13" t="s">
        <v>42</v>
      </c>
      <c r="AX323" s="13" t="s">
        <v>79</v>
      </c>
      <c r="AY323" s="190" t="s">
        <v>142</v>
      </c>
    </row>
    <row r="324" spans="2:65" s="13" customFormat="1">
      <c r="B324" s="189"/>
      <c r="D324" s="177" t="s">
        <v>192</v>
      </c>
      <c r="E324" s="190" t="s">
        <v>22</v>
      </c>
      <c r="F324" s="191" t="s">
        <v>1986</v>
      </c>
      <c r="H324" s="192">
        <v>7</v>
      </c>
      <c r="I324" s="193"/>
      <c r="L324" s="189"/>
      <c r="M324" s="194"/>
      <c r="T324" s="195"/>
      <c r="AT324" s="190" t="s">
        <v>192</v>
      </c>
      <c r="AU324" s="190" t="s">
        <v>90</v>
      </c>
      <c r="AV324" s="13" t="s">
        <v>90</v>
      </c>
      <c r="AW324" s="13" t="s">
        <v>42</v>
      </c>
      <c r="AX324" s="13" t="s">
        <v>79</v>
      </c>
      <c r="AY324" s="190" t="s">
        <v>142</v>
      </c>
    </row>
    <row r="325" spans="2:65" s="14" customFormat="1">
      <c r="B325" s="196"/>
      <c r="D325" s="177" t="s">
        <v>192</v>
      </c>
      <c r="E325" s="197" t="s">
        <v>22</v>
      </c>
      <c r="F325" s="198" t="s">
        <v>198</v>
      </c>
      <c r="H325" s="199">
        <v>28</v>
      </c>
      <c r="I325" s="200"/>
      <c r="L325" s="196"/>
      <c r="M325" s="201"/>
      <c r="T325" s="202"/>
      <c r="AT325" s="197" t="s">
        <v>192</v>
      </c>
      <c r="AU325" s="197" t="s">
        <v>90</v>
      </c>
      <c r="AV325" s="14" t="s">
        <v>104</v>
      </c>
      <c r="AW325" s="14" t="s">
        <v>42</v>
      </c>
      <c r="AX325" s="14" t="s">
        <v>24</v>
      </c>
      <c r="AY325" s="197" t="s">
        <v>142</v>
      </c>
    </row>
    <row r="326" spans="2:65" s="1" customFormat="1" ht="25.5" customHeight="1">
      <c r="B326" s="40"/>
      <c r="C326" s="165" t="s">
        <v>436</v>
      </c>
      <c r="D326" s="165" t="s">
        <v>145</v>
      </c>
      <c r="E326" s="166" t="s">
        <v>1987</v>
      </c>
      <c r="F326" s="167" t="s">
        <v>1988</v>
      </c>
      <c r="G326" s="168" t="s">
        <v>187</v>
      </c>
      <c r="H326" s="169">
        <v>7</v>
      </c>
      <c r="I326" s="170">
        <v>72</v>
      </c>
      <c r="J326" s="171">
        <f>ROUND(I326*H326,2)</f>
        <v>504</v>
      </c>
      <c r="K326" s="167" t="s">
        <v>149</v>
      </c>
      <c r="L326" s="40"/>
      <c r="M326" s="172" t="s">
        <v>22</v>
      </c>
      <c r="N326" s="173" t="s">
        <v>51</v>
      </c>
      <c r="P326" s="174">
        <f>O326*H326</f>
        <v>0</v>
      </c>
      <c r="Q326" s="174">
        <v>0</v>
      </c>
      <c r="R326" s="174">
        <f>Q326*H326</f>
        <v>0</v>
      </c>
      <c r="S326" s="174">
        <v>0</v>
      </c>
      <c r="T326" s="175">
        <f>S326*H326</f>
        <v>0</v>
      </c>
      <c r="AR326" s="24" t="s">
        <v>333</v>
      </c>
      <c r="AT326" s="24" t="s">
        <v>145</v>
      </c>
      <c r="AU326" s="24" t="s">
        <v>90</v>
      </c>
      <c r="AY326" s="24" t="s">
        <v>142</v>
      </c>
      <c r="BE326" s="176">
        <f>IF(N326="základní",J326,0)</f>
        <v>0</v>
      </c>
      <c r="BF326" s="176">
        <f>IF(N326="snížená",J326,0)</f>
        <v>504</v>
      </c>
      <c r="BG326" s="176">
        <f>IF(N326="zákl. přenesená",J326,0)</f>
        <v>0</v>
      </c>
      <c r="BH326" s="176">
        <f>IF(N326="sníž. přenesená",J326,0)</f>
        <v>0</v>
      </c>
      <c r="BI326" s="176">
        <f>IF(N326="nulová",J326,0)</f>
        <v>0</v>
      </c>
      <c r="BJ326" s="24" t="s">
        <v>90</v>
      </c>
      <c r="BK326" s="176">
        <f>ROUND(I326*H326,2)</f>
        <v>504</v>
      </c>
      <c r="BL326" s="24" t="s">
        <v>333</v>
      </c>
      <c r="BM326" s="24" t="s">
        <v>1989</v>
      </c>
    </row>
    <row r="327" spans="2:65" s="1" customFormat="1" ht="38">
      <c r="B327" s="40"/>
      <c r="D327" s="177" t="s">
        <v>190</v>
      </c>
      <c r="F327" s="178" t="s">
        <v>1982</v>
      </c>
      <c r="I327" s="106"/>
      <c r="L327" s="40"/>
      <c r="M327" s="182"/>
      <c r="T327" s="65"/>
      <c r="AT327" s="24" t="s">
        <v>190</v>
      </c>
      <c r="AU327" s="24" t="s">
        <v>90</v>
      </c>
    </row>
    <row r="328" spans="2:65" s="12" customFormat="1">
      <c r="B328" s="183"/>
      <c r="D328" s="177" t="s">
        <v>192</v>
      </c>
      <c r="E328" s="184" t="s">
        <v>22</v>
      </c>
      <c r="F328" s="185" t="s">
        <v>1897</v>
      </c>
      <c r="H328" s="184" t="s">
        <v>22</v>
      </c>
      <c r="I328" s="186"/>
      <c r="L328" s="183"/>
      <c r="M328" s="187"/>
      <c r="T328" s="188"/>
      <c r="AT328" s="184" t="s">
        <v>192</v>
      </c>
      <c r="AU328" s="184" t="s">
        <v>90</v>
      </c>
      <c r="AV328" s="12" t="s">
        <v>24</v>
      </c>
      <c r="AW328" s="12" t="s">
        <v>42</v>
      </c>
      <c r="AX328" s="12" t="s">
        <v>79</v>
      </c>
      <c r="AY328" s="184" t="s">
        <v>142</v>
      </c>
    </row>
    <row r="329" spans="2:65" s="12" customFormat="1">
      <c r="B329" s="183"/>
      <c r="D329" s="177" t="s">
        <v>192</v>
      </c>
      <c r="E329" s="184" t="s">
        <v>22</v>
      </c>
      <c r="F329" s="185" t="s">
        <v>1898</v>
      </c>
      <c r="H329" s="184" t="s">
        <v>22</v>
      </c>
      <c r="I329" s="186"/>
      <c r="L329" s="183"/>
      <c r="M329" s="187"/>
      <c r="T329" s="188"/>
      <c r="AT329" s="184" t="s">
        <v>192</v>
      </c>
      <c r="AU329" s="184" t="s">
        <v>90</v>
      </c>
      <c r="AV329" s="12" t="s">
        <v>24</v>
      </c>
      <c r="AW329" s="12" t="s">
        <v>42</v>
      </c>
      <c r="AX329" s="12" t="s">
        <v>79</v>
      </c>
      <c r="AY329" s="184" t="s">
        <v>142</v>
      </c>
    </row>
    <row r="330" spans="2:65" s="13" customFormat="1">
      <c r="B330" s="189"/>
      <c r="D330" s="177" t="s">
        <v>192</v>
      </c>
      <c r="E330" s="190" t="s">
        <v>22</v>
      </c>
      <c r="F330" s="191" t="s">
        <v>1990</v>
      </c>
      <c r="H330" s="192">
        <v>1</v>
      </c>
      <c r="I330" s="193"/>
      <c r="L330" s="189"/>
      <c r="M330" s="194"/>
      <c r="T330" s="195"/>
      <c r="AT330" s="190" t="s">
        <v>192</v>
      </c>
      <c r="AU330" s="190" t="s">
        <v>90</v>
      </c>
      <c r="AV330" s="13" t="s">
        <v>90</v>
      </c>
      <c r="AW330" s="13" t="s">
        <v>42</v>
      </c>
      <c r="AX330" s="13" t="s">
        <v>79</v>
      </c>
      <c r="AY330" s="190" t="s">
        <v>142</v>
      </c>
    </row>
    <row r="331" spans="2:65" s="13" customFormat="1">
      <c r="B331" s="189"/>
      <c r="D331" s="177" t="s">
        <v>192</v>
      </c>
      <c r="E331" s="190" t="s">
        <v>22</v>
      </c>
      <c r="F331" s="191" t="s">
        <v>1991</v>
      </c>
      <c r="H331" s="192">
        <v>6</v>
      </c>
      <c r="I331" s="193"/>
      <c r="L331" s="189"/>
      <c r="M331" s="194"/>
      <c r="T331" s="195"/>
      <c r="AT331" s="190" t="s">
        <v>192</v>
      </c>
      <c r="AU331" s="190" t="s">
        <v>90</v>
      </c>
      <c r="AV331" s="13" t="s">
        <v>90</v>
      </c>
      <c r="AW331" s="13" t="s">
        <v>42</v>
      </c>
      <c r="AX331" s="13" t="s">
        <v>79</v>
      </c>
      <c r="AY331" s="190" t="s">
        <v>142</v>
      </c>
    </row>
    <row r="332" spans="2:65" s="14" customFormat="1">
      <c r="B332" s="196"/>
      <c r="D332" s="177" t="s">
        <v>192</v>
      </c>
      <c r="E332" s="197" t="s">
        <v>22</v>
      </c>
      <c r="F332" s="198" t="s">
        <v>198</v>
      </c>
      <c r="H332" s="199">
        <v>7</v>
      </c>
      <c r="I332" s="200"/>
      <c r="L332" s="196"/>
      <c r="M332" s="201"/>
      <c r="T332" s="202"/>
      <c r="AT332" s="197" t="s">
        <v>192</v>
      </c>
      <c r="AU332" s="197" t="s">
        <v>90</v>
      </c>
      <c r="AV332" s="14" t="s">
        <v>104</v>
      </c>
      <c r="AW332" s="14" t="s">
        <v>42</v>
      </c>
      <c r="AX332" s="14" t="s">
        <v>24</v>
      </c>
      <c r="AY332" s="197" t="s">
        <v>142</v>
      </c>
    </row>
    <row r="333" spans="2:65" s="1" customFormat="1" ht="25.5" customHeight="1">
      <c r="B333" s="40"/>
      <c r="C333" s="165" t="s">
        <v>471</v>
      </c>
      <c r="D333" s="165" t="s">
        <v>145</v>
      </c>
      <c r="E333" s="166" t="s">
        <v>1992</v>
      </c>
      <c r="F333" s="167" t="s">
        <v>1993</v>
      </c>
      <c r="G333" s="168" t="s">
        <v>187</v>
      </c>
      <c r="H333" s="169">
        <v>7</v>
      </c>
      <c r="I333" s="170">
        <v>106</v>
      </c>
      <c r="J333" s="171">
        <f>ROUND(I333*H333,2)</f>
        <v>742</v>
      </c>
      <c r="K333" s="167" t="s">
        <v>149</v>
      </c>
      <c r="L333" s="40"/>
      <c r="M333" s="172" t="s">
        <v>22</v>
      </c>
      <c r="N333" s="173" t="s">
        <v>51</v>
      </c>
      <c r="P333" s="174">
        <f>O333*H333</f>
        <v>0</v>
      </c>
      <c r="Q333" s="174">
        <v>0</v>
      </c>
      <c r="R333" s="174">
        <f>Q333*H333</f>
        <v>0</v>
      </c>
      <c r="S333" s="174">
        <v>0</v>
      </c>
      <c r="T333" s="175">
        <f>S333*H333</f>
        <v>0</v>
      </c>
      <c r="AR333" s="24" t="s">
        <v>333</v>
      </c>
      <c r="AT333" s="24" t="s">
        <v>145</v>
      </c>
      <c r="AU333" s="24" t="s">
        <v>90</v>
      </c>
      <c r="AY333" s="24" t="s">
        <v>142</v>
      </c>
      <c r="BE333" s="176">
        <f>IF(N333="základní",J333,0)</f>
        <v>0</v>
      </c>
      <c r="BF333" s="176">
        <f>IF(N333="snížená",J333,0)</f>
        <v>742</v>
      </c>
      <c r="BG333" s="176">
        <f>IF(N333="zákl. přenesená",J333,0)</f>
        <v>0</v>
      </c>
      <c r="BH333" s="176">
        <f>IF(N333="sníž. přenesená",J333,0)</f>
        <v>0</v>
      </c>
      <c r="BI333" s="176">
        <f>IF(N333="nulová",J333,0)</f>
        <v>0</v>
      </c>
      <c r="BJ333" s="24" t="s">
        <v>90</v>
      </c>
      <c r="BK333" s="176">
        <f>ROUND(I333*H333,2)</f>
        <v>742</v>
      </c>
      <c r="BL333" s="24" t="s">
        <v>333</v>
      </c>
      <c r="BM333" s="24" t="s">
        <v>1994</v>
      </c>
    </row>
    <row r="334" spans="2:65" s="1" customFormat="1" ht="38">
      <c r="B334" s="40"/>
      <c r="D334" s="177" t="s">
        <v>190</v>
      </c>
      <c r="F334" s="178" t="s">
        <v>1982</v>
      </c>
      <c r="I334" s="106"/>
      <c r="L334" s="40"/>
      <c r="M334" s="182"/>
      <c r="T334" s="65"/>
      <c r="AT334" s="24" t="s">
        <v>190</v>
      </c>
      <c r="AU334" s="24" t="s">
        <v>90</v>
      </c>
    </row>
    <row r="335" spans="2:65" s="12" customFormat="1">
      <c r="B335" s="183"/>
      <c r="D335" s="177" t="s">
        <v>192</v>
      </c>
      <c r="E335" s="184" t="s">
        <v>22</v>
      </c>
      <c r="F335" s="185" t="s">
        <v>1897</v>
      </c>
      <c r="H335" s="184" t="s">
        <v>22</v>
      </c>
      <c r="I335" s="186"/>
      <c r="L335" s="183"/>
      <c r="M335" s="187"/>
      <c r="T335" s="188"/>
      <c r="AT335" s="184" t="s">
        <v>192</v>
      </c>
      <c r="AU335" s="184" t="s">
        <v>90</v>
      </c>
      <c r="AV335" s="12" t="s">
        <v>24</v>
      </c>
      <c r="AW335" s="12" t="s">
        <v>42</v>
      </c>
      <c r="AX335" s="12" t="s">
        <v>79</v>
      </c>
      <c r="AY335" s="184" t="s">
        <v>142</v>
      </c>
    </row>
    <row r="336" spans="2:65" s="12" customFormat="1">
      <c r="B336" s="183"/>
      <c r="D336" s="177" t="s">
        <v>192</v>
      </c>
      <c r="E336" s="184" t="s">
        <v>22</v>
      </c>
      <c r="F336" s="185" t="s">
        <v>1898</v>
      </c>
      <c r="H336" s="184" t="s">
        <v>22</v>
      </c>
      <c r="I336" s="186"/>
      <c r="L336" s="183"/>
      <c r="M336" s="187"/>
      <c r="T336" s="188"/>
      <c r="AT336" s="184" t="s">
        <v>192</v>
      </c>
      <c r="AU336" s="184" t="s">
        <v>90</v>
      </c>
      <c r="AV336" s="12" t="s">
        <v>24</v>
      </c>
      <c r="AW336" s="12" t="s">
        <v>42</v>
      </c>
      <c r="AX336" s="12" t="s">
        <v>79</v>
      </c>
      <c r="AY336" s="184" t="s">
        <v>142</v>
      </c>
    </row>
    <row r="337" spans="2:65" s="13" customFormat="1">
      <c r="B337" s="189"/>
      <c r="D337" s="177" t="s">
        <v>192</v>
      </c>
      <c r="E337" s="190" t="s">
        <v>22</v>
      </c>
      <c r="F337" s="191" t="s">
        <v>1995</v>
      </c>
      <c r="H337" s="192">
        <v>7</v>
      </c>
      <c r="I337" s="193"/>
      <c r="L337" s="189"/>
      <c r="M337" s="194"/>
      <c r="T337" s="195"/>
      <c r="AT337" s="190" t="s">
        <v>192</v>
      </c>
      <c r="AU337" s="190" t="s">
        <v>90</v>
      </c>
      <c r="AV337" s="13" t="s">
        <v>90</v>
      </c>
      <c r="AW337" s="13" t="s">
        <v>42</v>
      </c>
      <c r="AX337" s="13" t="s">
        <v>79</v>
      </c>
      <c r="AY337" s="190" t="s">
        <v>142</v>
      </c>
    </row>
    <row r="338" spans="2:65" s="14" customFormat="1">
      <c r="B338" s="196"/>
      <c r="D338" s="177" t="s">
        <v>192</v>
      </c>
      <c r="E338" s="197" t="s">
        <v>22</v>
      </c>
      <c r="F338" s="198" t="s">
        <v>198</v>
      </c>
      <c r="H338" s="199">
        <v>7</v>
      </c>
      <c r="I338" s="200"/>
      <c r="L338" s="196"/>
      <c r="M338" s="201"/>
      <c r="T338" s="202"/>
      <c r="AT338" s="197" t="s">
        <v>192</v>
      </c>
      <c r="AU338" s="197" t="s">
        <v>90</v>
      </c>
      <c r="AV338" s="14" t="s">
        <v>104</v>
      </c>
      <c r="AW338" s="14" t="s">
        <v>42</v>
      </c>
      <c r="AX338" s="14" t="s">
        <v>24</v>
      </c>
      <c r="AY338" s="197" t="s">
        <v>142</v>
      </c>
    </row>
    <row r="339" spans="2:65" s="1" customFormat="1" ht="16.5" customHeight="1">
      <c r="B339" s="40"/>
      <c r="C339" s="165" t="s">
        <v>475</v>
      </c>
      <c r="D339" s="165" t="s">
        <v>145</v>
      </c>
      <c r="E339" s="166" t="s">
        <v>1996</v>
      </c>
      <c r="F339" s="167" t="s">
        <v>1997</v>
      </c>
      <c r="G339" s="168" t="s">
        <v>187</v>
      </c>
      <c r="H339" s="169">
        <v>6</v>
      </c>
      <c r="I339" s="170">
        <v>1725</v>
      </c>
      <c r="J339" s="171">
        <f>ROUND(I339*H339,2)</f>
        <v>10350</v>
      </c>
      <c r="K339" s="167" t="s">
        <v>149</v>
      </c>
      <c r="L339" s="40"/>
      <c r="M339" s="172" t="s">
        <v>22</v>
      </c>
      <c r="N339" s="173" t="s">
        <v>51</v>
      </c>
      <c r="P339" s="174">
        <f>O339*H339</f>
        <v>0</v>
      </c>
      <c r="Q339" s="174">
        <v>1.8000000000000001E-4</v>
      </c>
      <c r="R339" s="174">
        <f>Q339*H339</f>
        <v>1.08E-3</v>
      </c>
      <c r="S339" s="174">
        <v>0</v>
      </c>
      <c r="T339" s="175">
        <f>S339*H339</f>
        <v>0</v>
      </c>
      <c r="AR339" s="24" t="s">
        <v>333</v>
      </c>
      <c r="AT339" s="24" t="s">
        <v>145</v>
      </c>
      <c r="AU339" s="24" t="s">
        <v>90</v>
      </c>
      <c r="AY339" s="24" t="s">
        <v>142</v>
      </c>
      <c r="BE339" s="176">
        <f>IF(N339="základní",J339,0)</f>
        <v>0</v>
      </c>
      <c r="BF339" s="176">
        <f>IF(N339="snížená",J339,0)</f>
        <v>10350</v>
      </c>
      <c r="BG339" s="176">
        <f>IF(N339="zákl. přenesená",J339,0)</f>
        <v>0</v>
      </c>
      <c r="BH339" s="176">
        <f>IF(N339="sníž. přenesená",J339,0)</f>
        <v>0</v>
      </c>
      <c r="BI339" s="176">
        <f>IF(N339="nulová",J339,0)</f>
        <v>0</v>
      </c>
      <c r="BJ339" s="24" t="s">
        <v>90</v>
      </c>
      <c r="BK339" s="176">
        <f>ROUND(I339*H339,2)</f>
        <v>10350</v>
      </c>
      <c r="BL339" s="24" t="s">
        <v>333</v>
      </c>
      <c r="BM339" s="24" t="s">
        <v>1998</v>
      </c>
    </row>
    <row r="340" spans="2:65" s="12" customFormat="1">
      <c r="B340" s="183"/>
      <c r="D340" s="177" t="s">
        <v>192</v>
      </c>
      <c r="E340" s="184" t="s">
        <v>22</v>
      </c>
      <c r="F340" s="185" t="s">
        <v>1897</v>
      </c>
      <c r="H340" s="184" t="s">
        <v>22</v>
      </c>
      <c r="I340" s="186"/>
      <c r="L340" s="183"/>
      <c r="M340" s="187"/>
      <c r="T340" s="188"/>
      <c r="AT340" s="184" t="s">
        <v>192</v>
      </c>
      <c r="AU340" s="184" t="s">
        <v>90</v>
      </c>
      <c r="AV340" s="12" t="s">
        <v>24</v>
      </c>
      <c r="AW340" s="12" t="s">
        <v>42</v>
      </c>
      <c r="AX340" s="12" t="s">
        <v>79</v>
      </c>
      <c r="AY340" s="184" t="s">
        <v>142</v>
      </c>
    </row>
    <row r="341" spans="2:65" s="12" customFormat="1">
      <c r="B341" s="183"/>
      <c r="D341" s="177" t="s">
        <v>192</v>
      </c>
      <c r="E341" s="184" t="s">
        <v>22</v>
      </c>
      <c r="F341" s="185" t="s">
        <v>1898</v>
      </c>
      <c r="H341" s="184" t="s">
        <v>22</v>
      </c>
      <c r="I341" s="186"/>
      <c r="L341" s="183"/>
      <c r="M341" s="187"/>
      <c r="T341" s="188"/>
      <c r="AT341" s="184" t="s">
        <v>192</v>
      </c>
      <c r="AU341" s="184" t="s">
        <v>90</v>
      </c>
      <c r="AV341" s="12" t="s">
        <v>24</v>
      </c>
      <c r="AW341" s="12" t="s">
        <v>42</v>
      </c>
      <c r="AX341" s="12" t="s">
        <v>79</v>
      </c>
      <c r="AY341" s="184" t="s">
        <v>142</v>
      </c>
    </row>
    <row r="342" spans="2:65" s="13" customFormat="1">
      <c r="B342" s="189"/>
      <c r="D342" s="177" t="s">
        <v>192</v>
      </c>
      <c r="E342" s="190" t="s">
        <v>22</v>
      </c>
      <c r="F342" s="191" t="s">
        <v>1991</v>
      </c>
      <c r="H342" s="192">
        <v>6</v>
      </c>
      <c r="I342" s="193"/>
      <c r="L342" s="189"/>
      <c r="M342" s="194"/>
      <c r="T342" s="195"/>
      <c r="AT342" s="190" t="s">
        <v>192</v>
      </c>
      <c r="AU342" s="190" t="s">
        <v>90</v>
      </c>
      <c r="AV342" s="13" t="s">
        <v>90</v>
      </c>
      <c r="AW342" s="13" t="s">
        <v>42</v>
      </c>
      <c r="AX342" s="13" t="s">
        <v>79</v>
      </c>
      <c r="AY342" s="190" t="s">
        <v>142</v>
      </c>
    </row>
    <row r="343" spans="2:65" s="14" customFormat="1">
      <c r="B343" s="196"/>
      <c r="D343" s="177" t="s">
        <v>192</v>
      </c>
      <c r="E343" s="197" t="s">
        <v>22</v>
      </c>
      <c r="F343" s="198" t="s">
        <v>198</v>
      </c>
      <c r="H343" s="199">
        <v>6</v>
      </c>
      <c r="I343" s="200"/>
      <c r="L343" s="196"/>
      <c r="M343" s="201"/>
      <c r="T343" s="202"/>
      <c r="AT343" s="197" t="s">
        <v>192</v>
      </c>
      <c r="AU343" s="197" t="s">
        <v>90</v>
      </c>
      <c r="AV343" s="14" t="s">
        <v>104</v>
      </c>
      <c r="AW343" s="14" t="s">
        <v>42</v>
      </c>
      <c r="AX343" s="14" t="s">
        <v>24</v>
      </c>
      <c r="AY343" s="197" t="s">
        <v>142</v>
      </c>
    </row>
    <row r="344" spans="2:65" s="1" customFormat="1" ht="25.5" customHeight="1">
      <c r="B344" s="40"/>
      <c r="C344" s="210" t="s">
        <v>488</v>
      </c>
      <c r="D344" s="210" t="s">
        <v>323</v>
      </c>
      <c r="E344" s="211" t="s">
        <v>1999</v>
      </c>
      <c r="F344" s="212" t="s">
        <v>2000</v>
      </c>
      <c r="G344" s="213" t="s">
        <v>187</v>
      </c>
      <c r="H344" s="214">
        <v>6</v>
      </c>
      <c r="I344" s="215">
        <v>660</v>
      </c>
      <c r="J344" s="216">
        <f>ROUND(I344*H344,2)</f>
        <v>3960</v>
      </c>
      <c r="K344" s="212" t="s">
        <v>22</v>
      </c>
      <c r="L344" s="217"/>
      <c r="M344" s="218" t="s">
        <v>22</v>
      </c>
      <c r="N344" s="219" t="s">
        <v>51</v>
      </c>
      <c r="P344" s="174">
        <f>O344*H344</f>
        <v>0</v>
      </c>
      <c r="Q344" s="174">
        <v>9.3999999999999997E-4</v>
      </c>
      <c r="R344" s="174">
        <f>Q344*H344</f>
        <v>5.64E-3</v>
      </c>
      <c r="S344" s="174">
        <v>0</v>
      </c>
      <c r="T344" s="175">
        <f>S344*H344</f>
        <v>0</v>
      </c>
      <c r="AR344" s="24" t="s">
        <v>561</v>
      </c>
      <c r="AT344" s="24" t="s">
        <v>323</v>
      </c>
      <c r="AU344" s="24" t="s">
        <v>90</v>
      </c>
      <c r="AY344" s="24" t="s">
        <v>142</v>
      </c>
      <c r="BE344" s="176">
        <f>IF(N344="základní",J344,0)</f>
        <v>0</v>
      </c>
      <c r="BF344" s="176">
        <f>IF(N344="snížená",J344,0)</f>
        <v>3960</v>
      </c>
      <c r="BG344" s="176">
        <f>IF(N344="zákl. přenesená",J344,0)</f>
        <v>0</v>
      </c>
      <c r="BH344" s="176">
        <f>IF(N344="sníž. přenesená",J344,0)</f>
        <v>0</v>
      </c>
      <c r="BI344" s="176">
        <f>IF(N344="nulová",J344,0)</f>
        <v>0</v>
      </c>
      <c r="BJ344" s="24" t="s">
        <v>90</v>
      </c>
      <c r="BK344" s="176">
        <f>ROUND(I344*H344,2)</f>
        <v>3960</v>
      </c>
      <c r="BL344" s="24" t="s">
        <v>333</v>
      </c>
      <c r="BM344" s="24" t="s">
        <v>2001</v>
      </c>
    </row>
    <row r="345" spans="2:65" s="1" customFormat="1" ht="19">
      <c r="B345" s="40"/>
      <c r="D345" s="177" t="s">
        <v>152</v>
      </c>
      <c r="F345" s="178" t="s">
        <v>2002</v>
      </c>
      <c r="I345" s="106"/>
      <c r="L345" s="40"/>
      <c r="M345" s="182"/>
      <c r="T345" s="65"/>
      <c r="AT345" s="24" t="s">
        <v>152</v>
      </c>
      <c r="AU345" s="24" t="s">
        <v>90</v>
      </c>
    </row>
    <row r="346" spans="2:65" s="12" customFormat="1">
      <c r="B346" s="183"/>
      <c r="D346" s="177" t="s">
        <v>192</v>
      </c>
      <c r="E346" s="184" t="s">
        <v>22</v>
      </c>
      <c r="F346" s="185" t="s">
        <v>1897</v>
      </c>
      <c r="H346" s="184" t="s">
        <v>22</v>
      </c>
      <c r="I346" s="186"/>
      <c r="L346" s="183"/>
      <c r="M346" s="187"/>
      <c r="T346" s="188"/>
      <c r="AT346" s="184" t="s">
        <v>192</v>
      </c>
      <c r="AU346" s="184" t="s">
        <v>90</v>
      </c>
      <c r="AV346" s="12" t="s">
        <v>24</v>
      </c>
      <c r="AW346" s="12" t="s">
        <v>42</v>
      </c>
      <c r="AX346" s="12" t="s">
        <v>79</v>
      </c>
      <c r="AY346" s="184" t="s">
        <v>142</v>
      </c>
    </row>
    <row r="347" spans="2:65" s="12" customFormat="1">
      <c r="B347" s="183"/>
      <c r="D347" s="177" t="s">
        <v>192</v>
      </c>
      <c r="E347" s="184" t="s">
        <v>22</v>
      </c>
      <c r="F347" s="185" t="s">
        <v>1898</v>
      </c>
      <c r="H347" s="184" t="s">
        <v>22</v>
      </c>
      <c r="I347" s="186"/>
      <c r="L347" s="183"/>
      <c r="M347" s="187"/>
      <c r="T347" s="188"/>
      <c r="AT347" s="184" t="s">
        <v>192</v>
      </c>
      <c r="AU347" s="184" t="s">
        <v>90</v>
      </c>
      <c r="AV347" s="12" t="s">
        <v>24</v>
      </c>
      <c r="AW347" s="12" t="s">
        <v>42</v>
      </c>
      <c r="AX347" s="12" t="s">
        <v>79</v>
      </c>
      <c r="AY347" s="184" t="s">
        <v>142</v>
      </c>
    </row>
    <row r="348" spans="2:65" s="13" customFormat="1">
      <c r="B348" s="189"/>
      <c r="D348" s="177" t="s">
        <v>192</v>
      </c>
      <c r="E348" s="190" t="s">
        <v>22</v>
      </c>
      <c r="F348" s="191" t="s">
        <v>1991</v>
      </c>
      <c r="H348" s="192">
        <v>6</v>
      </c>
      <c r="I348" s="193"/>
      <c r="L348" s="189"/>
      <c r="M348" s="194"/>
      <c r="T348" s="195"/>
      <c r="AT348" s="190" t="s">
        <v>192</v>
      </c>
      <c r="AU348" s="190" t="s">
        <v>90</v>
      </c>
      <c r="AV348" s="13" t="s">
        <v>90</v>
      </c>
      <c r="AW348" s="13" t="s">
        <v>42</v>
      </c>
      <c r="AX348" s="13" t="s">
        <v>79</v>
      </c>
      <c r="AY348" s="190" t="s">
        <v>142</v>
      </c>
    </row>
    <row r="349" spans="2:65" s="14" customFormat="1">
      <c r="B349" s="196"/>
      <c r="D349" s="177" t="s">
        <v>192</v>
      </c>
      <c r="E349" s="197" t="s">
        <v>22</v>
      </c>
      <c r="F349" s="198" t="s">
        <v>198</v>
      </c>
      <c r="H349" s="199">
        <v>6</v>
      </c>
      <c r="I349" s="200"/>
      <c r="L349" s="196"/>
      <c r="M349" s="201"/>
      <c r="T349" s="202"/>
      <c r="AT349" s="197" t="s">
        <v>192</v>
      </c>
      <c r="AU349" s="197" t="s">
        <v>90</v>
      </c>
      <c r="AV349" s="14" t="s">
        <v>104</v>
      </c>
      <c r="AW349" s="14" t="s">
        <v>42</v>
      </c>
      <c r="AX349" s="14" t="s">
        <v>24</v>
      </c>
      <c r="AY349" s="197" t="s">
        <v>142</v>
      </c>
    </row>
    <row r="350" spans="2:65" s="1" customFormat="1" ht="16.5" customHeight="1">
      <c r="B350" s="40"/>
      <c r="C350" s="165" t="s">
        <v>504</v>
      </c>
      <c r="D350" s="165" t="s">
        <v>145</v>
      </c>
      <c r="E350" s="166" t="s">
        <v>2003</v>
      </c>
      <c r="F350" s="167" t="s">
        <v>2004</v>
      </c>
      <c r="G350" s="168" t="s">
        <v>187</v>
      </c>
      <c r="H350" s="169">
        <v>2</v>
      </c>
      <c r="I350" s="170">
        <v>805</v>
      </c>
      <c r="J350" s="171">
        <f>ROUND(I350*H350,2)</f>
        <v>1610</v>
      </c>
      <c r="K350" s="167" t="s">
        <v>149</v>
      </c>
      <c r="L350" s="40"/>
      <c r="M350" s="172" t="s">
        <v>22</v>
      </c>
      <c r="N350" s="173" t="s">
        <v>51</v>
      </c>
      <c r="P350" s="174">
        <f>O350*H350</f>
        <v>0</v>
      </c>
      <c r="Q350" s="174">
        <v>2.9E-4</v>
      </c>
      <c r="R350" s="174">
        <f>Q350*H350</f>
        <v>5.8E-4</v>
      </c>
      <c r="S350" s="174">
        <v>0</v>
      </c>
      <c r="T350" s="175">
        <f>S350*H350</f>
        <v>0</v>
      </c>
      <c r="AR350" s="24" t="s">
        <v>333</v>
      </c>
      <c r="AT350" s="24" t="s">
        <v>145</v>
      </c>
      <c r="AU350" s="24" t="s">
        <v>90</v>
      </c>
      <c r="AY350" s="24" t="s">
        <v>142</v>
      </c>
      <c r="BE350" s="176">
        <f>IF(N350="základní",J350,0)</f>
        <v>0</v>
      </c>
      <c r="BF350" s="176">
        <f>IF(N350="snížená",J350,0)</f>
        <v>1610</v>
      </c>
      <c r="BG350" s="176">
        <f>IF(N350="zákl. přenesená",J350,0)</f>
        <v>0</v>
      </c>
      <c r="BH350" s="176">
        <f>IF(N350="sníž. přenesená",J350,0)</f>
        <v>0</v>
      </c>
      <c r="BI350" s="176">
        <f>IF(N350="nulová",J350,0)</f>
        <v>0</v>
      </c>
      <c r="BJ350" s="24" t="s">
        <v>90</v>
      </c>
      <c r="BK350" s="176">
        <f>ROUND(I350*H350,2)</f>
        <v>1610</v>
      </c>
      <c r="BL350" s="24" t="s">
        <v>333</v>
      </c>
      <c r="BM350" s="24" t="s">
        <v>2005</v>
      </c>
    </row>
    <row r="351" spans="2:65" s="12" customFormat="1">
      <c r="B351" s="183"/>
      <c r="D351" s="177" t="s">
        <v>192</v>
      </c>
      <c r="E351" s="184" t="s">
        <v>22</v>
      </c>
      <c r="F351" s="185" t="s">
        <v>1897</v>
      </c>
      <c r="H351" s="184" t="s">
        <v>22</v>
      </c>
      <c r="I351" s="186"/>
      <c r="L351" s="183"/>
      <c r="M351" s="187"/>
      <c r="T351" s="188"/>
      <c r="AT351" s="184" t="s">
        <v>192</v>
      </c>
      <c r="AU351" s="184" t="s">
        <v>90</v>
      </c>
      <c r="AV351" s="12" t="s">
        <v>24</v>
      </c>
      <c r="AW351" s="12" t="s">
        <v>42</v>
      </c>
      <c r="AX351" s="12" t="s">
        <v>79</v>
      </c>
      <c r="AY351" s="184" t="s">
        <v>142</v>
      </c>
    </row>
    <row r="352" spans="2:65" s="12" customFormat="1">
      <c r="B352" s="183"/>
      <c r="D352" s="177" t="s">
        <v>192</v>
      </c>
      <c r="E352" s="184" t="s">
        <v>22</v>
      </c>
      <c r="F352" s="185" t="s">
        <v>1898</v>
      </c>
      <c r="H352" s="184" t="s">
        <v>22</v>
      </c>
      <c r="I352" s="186"/>
      <c r="L352" s="183"/>
      <c r="M352" s="187"/>
      <c r="T352" s="188"/>
      <c r="AT352" s="184" t="s">
        <v>192</v>
      </c>
      <c r="AU352" s="184" t="s">
        <v>90</v>
      </c>
      <c r="AV352" s="12" t="s">
        <v>24</v>
      </c>
      <c r="AW352" s="12" t="s">
        <v>42</v>
      </c>
      <c r="AX352" s="12" t="s">
        <v>79</v>
      </c>
      <c r="AY352" s="184" t="s">
        <v>142</v>
      </c>
    </row>
    <row r="353" spans="2:65" s="13" customFormat="1">
      <c r="B353" s="189"/>
      <c r="D353" s="177" t="s">
        <v>192</v>
      </c>
      <c r="E353" s="190" t="s">
        <v>22</v>
      </c>
      <c r="F353" s="191" t="s">
        <v>2006</v>
      </c>
      <c r="H353" s="192">
        <v>1</v>
      </c>
      <c r="I353" s="193"/>
      <c r="L353" s="189"/>
      <c r="M353" s="194"/>
      <c r="T353" s="195"/>
      <c r="AT353" s="190" t="s">
        <v>192</v>
      </c>
      <c r="AU353" s="190" t="s">
        <v>90</v>
      </c>
      <c r="AV353" s="13" t="s">
        <v>90</v>
      </c>
      <c r="AW353" s="13" t="s">
        <v>42</v>
      </c>
      <c r="AX353" s="13" t="s">
        <v>79</v>
      </c>
      <c r="AY353" s="190" t="s">
        <v>142</v>
      </c>
    </row>
    <row r="354" spans="2:65" s="13" customFormat="1">
      <c r="B354" s="189"/>
      <c r="D354" s="177" t="s">
        <v>192</v>
      </c>
      <c r="E354" s="190" t="s">
        <v>22</v>
      </c>
      <c r="F354" s="191" t="s">
        <v>2007</v>
      </c>
      <c r="H354" s="192">
        <v>1</v>
      </c>
      <c r="I354" s="193"/>
      <c r="L354" s="189"/>
      <c r="M354" s="194"/>
      <c r="T354" s="195"/>
      <c r="AT354" s="190" t="s">
        <v>192</v>
      </c>
      <c r="AU354" s="190" t="s">
        <v>90</v>
      </c>
      <c r="AV354" s="13" t="s">
        <v>90</v>
      </c>
      <c r="AW354" s="13" t="s">
        <v>42</v>
      </c>
      <c r="AX354" s="13" t="s">
        <v>79</v>
      </c>
      <c r="AY354" s="190" t="s">
        <v>142</v>
      </c>
    </row>
    <row r="355" spans="2:65" s="14" customFormat="1">
      <c r="B355" s="196"/>
      <c r="D355" s="177" t="s">
        <v>192</v>
      </c>
      <c r="E355" s="197" t="s">
        <v>22</v>
      </c>
      <c r="F355" s="198" t="s">
        <v>198</v>
      </c>
      <c r="H355" s="199">
        <v>2</v>
      </c>
      <c r="I355" s="200"/>
      <c r="L355" s="196"/>
      <c r="M355" s="201"/>
      <c r="T355" s="202"/>
      <c r="AT355" s="197" t="s">
        <v>192</v>
      </c>
      <c r="AU355" s="197" t="s">
        <v>90</v>
      </c>
      <c r="AV355" s="14" t="s">
        <v>104</v>
      </c>
      <c r="AW355" s="14" t="s">
        <v>42</v>
      </c>
      <c r="AX355" s="14" t="s">
        <v>24</v>
      </c>
      <c r="AY355" s="197" t="s">
        <v>142</v>
      </c>
    </row>
    <row r="356" spans="2:65" s="1" customFormat="1" ht="16.5" customHeight="1">
      <c r="B356" s="40"/>
      <c r="C356" s="165" t="s">
        <v>512</v>
      </c>
      <c r="D356" s="165" t="s">
        <v>145</v>
      </c>
      <c r="E356" s="166" t="s">
        <v>2008</v>
      </c>
      <c r="F356" s="167" t="s">
        <v>2009</v>
      </c>
      <c r="G356" s="168" t="s">
        <v>187</v>
      </c>
      <c r="H356" s="169">
        <v>2</v>
      </c>
      <c r="I356" s="170">
        <v>300</v>
      </c>
      <c r="J356" s="171">
        <f>ROUND(I356*H356,2)</f>
        <v>600</v>
      </c>
      <c r="K356" s="167" t="s">
        <v>149</v>
      </c>
      <c r="L356" s="40"/>
      <c r="M356" s="172" t="s">
        <v>22</v>
      </c>
      <c r="N356" s="173" t="s">
        <v>51</v>
      </c>
      <c r="P356" s="174">
        <f>O356*H356</f>
        <v>0</v>
      </c>
      <c r="Q356" s="174">
        <v>6.0000000000000002E-5</v>
      </c>
      <c r="R356" s="174">
        <f>Q356*H356</f>
        <v>1.2E-4</v>
      </c>
      <c r="S356" s="174">
        <v>0</v>
      </c>
      <c r="T356" s="175">
        <f>S356*H356</f>
        <v>0</v>
      </c>
      <c r="AR356" s="24" t="s">
        <v>333</v>
      </c>
      <c r="AT356" s="24" t="s">
        <v>145</v>
      </c>
      <c r="AU356" s="24" t="s">
        <v>90</v>
      </c>
      <c r="AY356" s="24" t="s">
        <v>142</v>
      </c>
      <c r="BE356" s="176">
        <f>IF(N356="základní",J356,0)</f>
        <v>0</v>
      </c>
      <c r="BF356" s="176">
        <f>IF(N356="snížená",J356,0)</f>
        <v>600</v>
      </c>
      <c r="BG356" s="176">
        <f>IF(N356="zákl. přenesená",J356,0)</f>
        <v>0</v>
      </c>
      <c r="BH356" s="176">
        <f>IF(N356="sníž. přenesená",J356,0)</f>
        <v>0</v>
      </c>
      <c r="BI356" s="176">
        <f>IF(N356="nulová",J356,0)</f>
        <v>0</v>
      </c>
      <c r="BJ356" s="24" t="s">
        <v>90</v>
      </c>
      <c r="BK356" s="176">
        <f>ROUND(I356*H356,2)</f>
        <v>600</v>
      </c>
      <c r="BL356" s="24" t="s">
        <v>333</v>
      </c>
      <c r="BM356" s="24" t="s">
        <v>2010</v>
      </c>
    </row>
    <row r="357" spans="2:65" s="1" customFormat="1" ht="19">
      <c r="B357" s="40"/>
      <c r="D357" s="177" t="s">
        <v>152</v>
      </c>
      <c r="F357" s="178" t="s">
        <v>2011</v>
      </c>
      <c r="I357" s="106"/>
      <c r="L357" s="40"/>
      <c r="M357" s="182"/>
      <c r="T357" s="65"/>
      <c r="AT357" s="24" t="s">
        <v>152</v>
      </c>
      <c r="AU357" s="24" t="s">
        <v>90</v>
      </c>
    </row>
    <row r="358" spans="2:65" s="12" customFormat="1">
      <c r="B358" s="183"/>
      <c r="D358" s="177" t="s">
        <v>192</v>
      </c>
      <c r="E358" s="184" t="s">
        <v>22</v>
      </c>
      <c r="F358" s="185" t="s">
        <v>1897</v>
      </c>
      <c r="H358" s="184" t="s">
        <v>22</v>
      </c>
      <c r="I358" s="186"/>
      <c r="L358" s="183"/>
      <c r="M358" s="187"/>
      <c r="T358" s="188"/>
      <c r="AT358" s="184" t="s">
        <v>192</v>
      </c>
      <c r="AU358" s="184" t="s">
        <v>90</v>
      </c>
      <c r="AV358" s="12" t="s">
        <v>24</v>
      </c>
      <c r="AW358" s="12" t="s">
        <v>42</v>
      </c>
      <c r="AX358" s="12" t="s">
        <v>79</v>
      </c>
      <c r="AY358" s="184" t="s">
        <v>142</v>
      </c>
    </row>
    <row r="359" spans="2:65" s="12" customFormat="1">
      <c r="B359" s="183"/>
      <c r="D359" s="177" t="s">
        <v>192</v>
      </c>
      <c r="E359" s="184" t="s">
        <v>22</v>
      </c>
      <c r="F359" s="185" t="s">
        <v>1898</v>
      </c>
      <c r="H359" s="184" t="s">
        <v>22</v>
      </c>
      <c r="I359" s="186"/>
      <c r="L359" s="183"/>
      <c r="M359" s="187"/>
      <c r="T359" s="188"/>
      <c r="AT359" s="184" t="s">
        <v>192</v>
      </c>
      <c r="AU359" s="184" t="s">
        <v>90</v>
      </c>
      <c r="AV359" s="12" t="s">
        <v>24</v>
      </c>
      <c r="AW359" s="12" t="s">
        <v>42</v>
      </c>
      <c r="AX359" s="12" t="s">
        <v>79</v>
      </c>
      <c r="AY359" s="184" t="s">
        <v>142</v>
      </c>
    </row>
    <row r="360" spans="2:65" s="13" customFormat="1">
      <c r="B360" s="189"/>
      <c r="D360" s="177" t="s">
        <v>192</v>
      </c>
      <c r="E360" s="190" t="s">
        <v>22</v>
      </c>
      <c r="F360" s="191" t="s">
        <v>2012</v>
      </c>
      <c r="H360" s="192">
        <v>1</v>
      </c>
      <c r="I360" s="193"/>
      <c r="L360" s="189"/>
      <c r="M360" s="194"/>
      <c r="T360" s="195"/>
      <c r="AT360" s="190" t="s">
        <v>192</v>
      </c>
      <c r="AU360" s="190" t="s">
        <v>90</v>
      </c>
      <c r="AV360" s="13" t="s">
        <v>90</v>
      </c>
      <c r="AW360" s="13" t="s">
        <v>42</v>
      </c>
      <c r="AX360" s="13" t="s">
        <v>79</v>
      </c>
      <c r="AY360" s="190" t="s">
        <v>142</v>
      </c>
    </row>
    <row r="361" spans="2:65" s="13" customFormat="1">
      <c r="B361" s="189"/>
      <c r="D361" s="177" t="s">
        <v>192</v>
      </c>
      <c r="E361" s="190" t="s">
        <v>22</v>
      </c>
      <c r="F361" s="191" t="s">
        <v>2013</v>
      </c>
      <c r="H361" s="192">
        <v>1</v>
      </c>
      <c r="I361" s="193"/>
      <c r="L361" s="189"/>
      <c r="M361" s="194"/>
      <c r="T361" s="195"/>
      <c r="AT361" s="190" t="s">
        <v>192</v>
      </c>
      <c r="AU361" s="190" t="s">
        <v>90</v>
      </c>
      <c r="AV361" s="13" t="s">
        <v>90</v>
      </c>
      <c r="AW361" s="13" t="s">
        <v>42</v>
      </c>
      <c r="AX361" s="13" t="s">
        <v>79</v>
      </c>
      <c r="AY361" s="190" t="s">
        <v>142</v>
      </c>
    </row>
    <row r="362" spans="2:65" s="14" customFormat="1">
      <c r="B362" s="196"/>
      <c r="D362" s="177" t="s">
        <v>192</v>
      </c>
      <c r="E362" s="197" t="s">
        <v>22</v>
      </c>
      <c r="F362" s="198" t="s">
        <v>198</v>
      </c>
      <c r="H362" s="199">
        <v>2</v>
      </c>
      <c r="I362" s="200"/>
      <c r="L362" s="196"/>
      <c r="M362" s="201"/>
      <c r="T362" s="202"/>
      <c r="AT362" s="197" t="s">
        <v>192</v>
      </c>
      <c r="AU362" s="197" t="s">
        <v>90</v>
      </c>
      <c r="AV362" s="14" t="s">
        <v>104</v>
      </c>
      <c r="AW362" s="14" t="s">
        <v>42</v>
      </c>
      <c r="AX362" s="14" t="s">
        <v>24</v>
      </c>
      <c r="AY362" s="197" t="s">
        <v>142</v>
      </c>
    </row>
    <row r="363" spans="2:65" s="1" customFormat="1" ht="16.5" customHeight="1">
      <c r="B363" s="40"/>
      <c r="C363" s="165" t="s">
        <v>517</v>
      </c>
      <c r="D363" s="165" t="s">
        <v>145</v>
      </c>
      <c r="E363" s="166" t="s">
        <v>2014</v>
      </c>
      <c r="F363" s="167" t="s">
        <v>2015</v>
      </c>
      <c r="G363" s="168" t="s">
        <v>187</v>
      </c>
      <c r="H363" s="169">
        <v>1</v>
      </c>
      <c r="I363" s="170">
        <v>528</v>
      </c>
      <c r="J363" s="171">
        <f>ROUND(I363*H363,2)</f>
        <v>528</v>
      </c>
      <c r="K363" s="167" t="s">
        <v>149</v>
      </c>
      <c r="L363" s="40"/>
      <c r="M363" s="172" t="s">
        <v>22</v>
      </c>
      <c r="N363" s="173" t="s">
        <v>51</v>
      </c>
      <c r="P363" s="174">
        <f>O363*H363</f>
        <v>0</v>
      </c>
      <c r="Q363" s="174">
        <v>1.7000000000000001E-4</v>
      </c>
      <c r="R363" s="174">
        <f>Q363*H363</f>
        <v>1.7000000000000001E-4</v>
      </c>
      <c r="S363" s="174">
        <v>0</v>
      </c>
      <c r="T363" s="175">
        <f>S363*H363</f>
        <v>0</v>
      </c>
      <c r="AR363" s="24" t="s">
        <v>333</v>
      </c>
      <c r="AT363" s="24" t="s">
        <v>145</v>
      </c>
      <c r="AU363" s="24" t="s">
        <v>90</v>
      </c>
      <c r="AY363" s="24" t="s">
        <v>142</v>
      </c>
      <c r="BE363" s="176">
        <f>IF(N363="základní",J363,0)</f>
        <v>0</v>
      </c>
      <c r="BF363" s="176">
        <f>IF(N363="snížená",J363,0)</f>
        <v>528</v>
      </c>
      <c r="BG363" s="176">
        <f>IF(N363="zákl. přenesená",J363,0)</f>
        <v>0</v>
      </c>
      <c r="BH363" s="176">
        <f>IF(N363="sníž. přenesená",J363,0)</f>
        <v>0</v>
      </c>
      <c r="BI363" s="176">
        <f>IF(N363="nulová",J363,0)</f>
        <v>0</v>
      </c>
      <c r="BJ363" s="24" t="s">
        <v>90</v>
      </c>
      <c r="BK363" s="176">
        <f>ROUND(I363*H363,2)</f>
        <v>528</v>
      </c>
      <c r="BL363" s="24" t="s">
        <v>333</v>
      </c>
      <c r="BM363" s="24" t="s">
        <v>2016</v>
      </c>
    </row>
    <row r="364" spans="2:65" s="1" customFormat="1" ht="19">
      <c r="B364" s="40"/>
      <c r="D364" s="177" t="s">
        <v>152</v>
      </c>
      <c r="F364" s="178" t="s">
        <v>2017</v>
      </c>
      <c r="I364" s="106"/>
      <c r="L364" s="40"/>
      <c r="M364" s="182"/>
      <c r="T364" s="65"/>
      <c r="AT364" s="24" t="s">
        <v>152</v>
      </c>
      <c r="AU364" s="24" t="s">
        <v>90</v>
      </c>
    </row>
    <row r="365" spans="2:65" s="12" customFormat="1">
      <c r="B365" s="183"/>
      <c r="D365" s="177" t="s">
        <v>192</v>
      </c>
      <c r="E365" s="184" t="s">
        <v>22</v>
      </c>
      <c r="F365" s="185" t="s">
        <v>1897</v>
      </c>
      <c r="H365" s="184" t="s">
        <v>22</v>
      </c>
      <c r="I365" s="186"/>
      <c r="L365" s="183"/>
      <c r="M365" s="187"/>
      <c r="T365" s="188"/>
      <c r="AT365" s="184" t="s">
        <v>192</v>
      </c>
      <c r="AU365" s="184" t="s">
        <v>90</v>
      </c>
      <c r="AV365" s="12" t="s">
        <v>24</v>
      </c>
      <c r="AW365" s="12" t="s">
        <v>42</v>
      </c>
      <c r="AX365" s="12" t="s">
        <v>79</v>
      </c>
      <c r="AY365" s="184" t="s">
        <v>142</v>
      </c>
    </row>
    <row r="366" spans="2:65" s="12" customFormat="1">
      <c r="B366" s="183"/>
      <c r="D366" s="177" t="s">
        <v>192</v>
      </c>
      <c r="E366" s="184" t="s">
        <v>22</v>
      </c>
      <c r="F366" s="185" t="s">
        <v>1898</v>
      </c>
      <c r="H366" s="184" t="s">
        <v>22</v>
      </c>
      <c r="I366" s="186"/>
      <c r="L366" s="183"/>
      <c r="M366" s="187"/>
      <c r="T366" s="188"/>
      <c r="AT366" s="184" t="s">
        <v>192</v>
      </c>
      <c r="AU366" s="184" t="s">
        <v>90</v>
      </c>
      <c r="AV366" s="12" t="s">
        <v>24</v>
      </c>
      <c r="AW366" s="12" t="s">
        <v>42</v>
      </c>
      <c r="AX366" s="12" t="s">
        <v>79</v>
      </c>
      <c r="AY366" s="184" t="s">
        <v>142</v>
      </c>
    </row>
    <row r="367" spans="2:65" s="13" customFormat="1">
      <c r="B367" s="189"/>
      <c r="D367" s="177" t="s">
        <v>192</v>
      </c>
      <c r="E367" s="190" t="s">
        <v>22</v>
      </c>
      <c r="F367" s="191" t="s">
        <v>2018</v>
      </c>
      <c r="H367" s="192">
        <v>1</v>
      </c>
      <c r="I367" s="193"/>
      <c r="L367" s="189"/>
      <c r="M367" s="194"/>
      <c r="T367" s="195"/>
      <c r="AT367" s="190" t="s">
        <v>192</v>
      </c>
      <c r="AU367" s="190" t="s">
        <v>90</v>
      </c>
      <c r="AV367" s="13" t="s">
        <v>90</v>
      </c>
      <c r="AW367" s="13" t="s">
        <v>42</v>
      </c>
      <c r="AX367" s="13" t="s">
        <v>79</v>
      </c>
      <c r="AY367" s="190" t="s">
        <v>142</v>
      </c>
    </row>
    <row r="368" spans="2:65" s="14" customFormat="1">
      <c r="B368" s="196"/>
      <c r="D368" s="177" t="s">
        <v>192</v>
      </c>
      <c r="E368" s="197" t="s">
        <v>22</v>
      </c>
      <c r="F368" s="198" t="s">
        <v>198</v>
      </c>
      <c r="H368" s="199">
        <v>1</v>
      </c>
      <c r="I368" s="200"/>
      <c r="L368" s="196"/>
      <c r="M368" s="201"/>
      <c r="T368" s="202"/>
      <c r="AT368" s="197" t="s">
        <v>192</v>
      </c>
      <c r="AU368" s="197" t="s">
        <v>90</v>
      </c>
      <c r="AV368" s="14" t="s">
        <v>104</v>
      </c>
      <c r="AW368" s="14" t="s">
        <v>42</v>
      </c>
      <c r="AX368" s="14" t="s">
        <v>24</v>
      </c>
      <c r="AY368" s="197" t="s">
        <v>142</v>
      </c>
    </row>
    <row r="369" spans="2:65" s="1" customFormat="1" ht="16.5" customHeight="1">
      <c r="B369" s="40"/>
      <c r="C369" s="165" t="s">
        <v>530</v>
      </c>
      <c r="D369" s="165" t="s">
        <v>145</v>
      </c>
      <c r="E369" s="166" t="s">
        <v>2019</v>
      </c>
      <c r="F369" s="167" t="s">
        <v>2020</v>
      </c>
      <c r="G369" s="168" t="s">
        <v>478</v>
      </c>
      <c r="H369" s="169">
        <v>171.71</v>
      </c>
      <c r="I369" s="170">
        <v>18.5</v>
      </c>
      <c r="J369" s="171">
        <f>ROUND(I369*H369,2)</f>
        <v>3176.64</v>
      </c>
      <c r="K369" s="167" t="s">
        <v>149</v>
      </c>
      <c r="L369" s="40"/>
      <c r="M369" s="172" t="s">
        <v>22</v>
      </c>
      <c r="N369" s="173" t="s">
        <v>51</v>
      </c>
      <c r="P369" s="174">
        <f>O369*H369</f>
        <v>0</v>
      </c>
      <c r="Q369" s="174">
        <v>0</v>
      </c>
      <c r="R369" s="174">
        <f>Q369*H369</f>
        <v>0</v>
      </c>
      <c r="S369" s="174">
        <v>0</v>
      </c>
      <c r="T369" s="175">
        <f>S369*H369</f>
        <v>0</v>
      </c>
      <c r="AR369" s="24" t="s">
        <v>333</v>
      </c>
      <c r="AT369" s="24" t="s">
        <v>145</v>
      </c>
      <c r="AU369" s="24" t="s">
        <v>90</v>
      </c>
      <c r="AY369" s="24" t="s">
        <v>142</v>
      </c>
      <c r="BE369" s="176">
        <f>IF(N369="základní",J369,0)</f>
        <v>0</v>
      </c>
      <c r="BF369" s="176">
        <f>IF(N369="snížená",J369,0)</f>
        <v>3176.64</v>
      </c>
      <c r="BG369" s="176">
        <f>IF(N369="zákl. přenesená",J369,0)</f>
        <v>0</v>
      </c>
      <c r="BH369" s="176">
        <f>IF(N369="sníž. přenesená",J369,0)</f>
        <v>0</v>
      </c>
      <c r="BI369" s="176">
        <f>IF(N369="nulová",J369,0)</f>
        <v>0</v>
      </c>
      <c r="BJ369" s="24" t="s">
        <v>90</v>
      </c>
      <c r="BK369" s="176">
        <f>ROUND(I369*H369,2)</f>
        <v>3176.64</v>
      </c>
      <c r="BL369" s="24" t="s">
        <v>333</v>
      </c>
      <c r="BM369" s="24" t="s">
        <v>2021</v>
      </c>
    </row>
    <row r="370" spans="2:65" s="1" customFormat="1" ht="19">
      <c r="B370" s="40"/>
      <c r="D370" s="177" t="s">
        <v>190</v>
      </c>
      <c r="F370" s="178" t="s">
        <v>2022</v>
      </c>
      <c r="I370" s="106"/>
      <c r="L370" s="40"/>
      <c r="M370" s="182"/>
      <c r="T370" s="65"/>
      <c r="AT370" s="24" t="s">
        <v>190</v>
      </c>
      <c r="AU370" s="24" t="s">
        <v>90</v>
      </c>
    </row>
    <row r="371" spans="2:65" s="12" customFormat="1">
      <c r="B371" s="183"/>
      <c r="D371" s="177" t="s">
        <v>192</v>
      </c>
      <c r="E371" s="184" t="s">
        <v>22</v>
      </c>
      <c r="F371" s="185" t="s">
        <v>1897</v>
      </c>
      <c r="H371" s="184" t="s">
        <v>22</v>
      </c>
      <c r="I371" s="186"/>
      <c r="L371" s="183"/>
      <c r="M371" s="187"/>
      <c r="T371" s="188"/>
      <c r="AT371" s="184" t="s">
        <v>192</v>
      </c>
      <c r="AU371" s="184" t="s">
        <v>90</v>
      </c>
      <c r="AV371" s="12" t="s">
        <v>24</v>
      </c>
      <c r="AW371" s="12" t="s">
        <v>42</v>
      </c>
      <c r="AX371" s="12" t="s">
        <v>79</v>
      </c>
      <c r="AY371" s="184" t="s">
        <v>142</v>
      </c>
    </row>
    <row r="372" spans="2:65" s="12" customFormat="1">
      <c r="B372" s="183"/>
      <c r="D372" s="177" t="s">
        <v>192</v>
      </c>
      <c r="E372" s="184" t="s">
        <v>22</v>
      </c>
      <c r="F372" s="185" t="s">
        <v>1898</v>
      </c>
      <c r="H372" s="184" t="s">
        <v>22</v>
      </c>
      <c r="I372" s="186"/>
      <c r="L372" s="183"/>
      <c r="M372" s="187"/>
      <c r="T372" s="188"/>
      <c r="AT372" s="184" t="s">
        <v>192</v>
      </c>
      <c r="AU372" s="184" t="s">
        <v>90</v>
      </c>
      <c r="AV372" s="12" t="s">
        <v>24</v>
      </c>
      <c r="AW372" s="12" t="s">
        <v>42</v>
      </c>
      <c r="AX372" s="12" t="s">
        <v>79</v>
      </c>
      <c r="AY372" s="184" t="s">
        <v>142</v>
      </c>
    </row>
    <row r="373" spans="2:65" s="13" customFormat="1">
      <c r="B373" s="189"/>
      <c r="D373" s="177" t="s">
        <v>192</v>
      </c>
      <c r="E373" s="190" t="s">
        <v>22</v>
      </c>
      <c r="F373" s="191" t="s">
        <v>2023</v>
      </c>
      <c r="H373" s="192">
        <v>171.71</v>
      </c>
      <c r="I373" s="193"/>
      <c r="L373" s="189"/>
      <c r="M373" s="194"/>
      <c r="T373" s="195"/>
      <c r="AT373" s="190" t="s">
        <v>192</v>
      </c>
      <c r="AU373" s="190" t="s">
        <v>90</v>
      </c>
      <c r="AV373" s="13" t="s">
        <v>90</v>
      </c>
      <c r="AW373" s="13" t="s">
        <v>42</v>
      </c>
      <c r="AX373" s="13" t="s">
        <v>79</v>
      </c>
      <c r="AY373" s="190" t="s">
        <v>142</v>
      </c>
    </row>
    <row r="374" spans="2:65" s="14" customFormat="1">
      <c r="B374" s="196"/>
      <c r="D374" s="177" t="s">
        <v>192</v>
      </c>
      <c r="E374" s="197" t="s">
        <v>22</v>
      </c>
      <c r="F374" s="198" t="s">
        <v>198</v>
      </c>
      <c r="H374" s="199">
        <v>171.71</v>
      </c>
      <c r="I374" s="200"/>
      <c r="L374" s="196"/>
      <c r="M374" s="201"/>
      <c r="T374" s="202"/>
      <c r="AT374" s="197" t="s">
        <v>192</v>
      </c>
      <c r="AU374" s="197" t="s">
        <v>90</v>
      </c>
      <c r="AV374" s="14" t="s">
        <v>104</v>
      </c>
      <c r="AW374" s="14" t="s">
        <v>42</v>
      </c>
      <c r="AX374" s="14" t="s">
        <v>24</v>
      </c>
      <c r="AY374" s="197" t="s">
        <v>142</v>
      </c>
    </row>
    <row r="375" spans="2:65" s="1" customFormat="1" ht="38.25" customHeight="1">
      <c r="B375" s="40"/>
      <c r="C375" s="165" t="s">
        <v>536</v>
      </c>
      <c r="D375" s="165" t="s">
        <v>145</v>
      </c>
      <c r="E375" s="166" t="s">
        <v>2024</v>
      </c>
      <c r="F375" s="167" t="s">
        <v>2025</v>
      </c>
      <c r="G375" s="168" t="s">
        <v>216</v>
      </c>
      <c r="H375" s="169">
        <v>0.182</v>
      </c>
      <c r="I375" s="170">
        <v>572</v>
      </c>
      <c r="J375" s="171">
        <f>ROUND(I375*H375,2)</f>
        <v>104.1</v>
      </c>
      <c r="K375" s="167" t="s">
        <v>149</v>
      </c>
      <c r="L375" s="40"/>
      <c r="M375" s="172" t="s">
        <v>22</v>
      </c>
      <c r="N375" s="173" t="s">
        <v>51</v>
      </c>
      <c r="P375" s="174">
        <f>O375*H375</f>
        <v>0</v>
      </c>
      <c r="Q375" s="174">
        <v>0</v>
      </c>
      <c r="R375" s="174">
        <f>Q375*H375</f>
        <v>0</v>
      </c>
      <c r="S375" s="174">
        <v>0</v>
      </c>
      <c r="T375" s="175">
        <f>S375*H375</f>
        <v>0</v>
      </c>
      <c r="AR375" s="24" t="s">
        <v>333</v>
      </c>
      <c r="AT375" s="24" t="s">
        <v>145</v>
      </c>
      <c r="AU375" s="24" t="s">
        <v>90</v>
      </c>
      <c r="AY375" s="24" t="s">
        <v>142</v>
      </c>
      <c r="BE375" s="176">
        <f>IF(N375="základní",J375,0)</f>
        <v>0</v>
      </c>
      <c r="BF375" s="176">
        <f>IF(N375="snížená",J375,0)</f>
        <v>104.1</v>
      </c>
      <c r="BG375" s="176">
        <f>IF(N375="zákl. přenesená",J375,0)</f>
        <v>0</v>
      </c>
      <c r="BH375" s="176">
        <f>IF(N375="sníž. přenesená",J375,0)</f>
        <v>0</v>
      </c>
      <c r="BI375" s="176">
        <f>IF(N375="nulová",J375,0)</f>
        <v>0</v>
      </c>
      <c r="BJ375" s="24" t="s">
        <v>90</v>
      </c>
      <c r="BK375" s="176">
        <f>ROUND(I375*H375,2)</f>
        <v>104.1</v>
      </c>
      <c r="BL375" s="24" t="s">
        <v>333</v>
      </c>
      <c r="BM375" s="24" t="s">
        <v>2026</v>
      </c>
    </row>
    <row r="376" spans="2:65" s="1" customFormat="1" ht="85.5">
      <c r="B376" s="40"/>
      <c r="D376" s="177" t="s">
        <v>190</v>
      </c>
      <c r="F376" s="178" t="s">
        <v>1007</v>
      </c>
      <c r="I376" s="106"/>
      <c r="L376" s="40"/>
      <c r="M376" s="182"/>
      <c r="T376" s="65"/>
      <c r="AT376" s="24" t="s">
        <v>190</v>
      </c>
      <c r="AU376" s="24" t="s">
        <v>90</v>
      </c>
    </row>
    <row r="377" spans="2:65" s="1" customFormat="1" ht="38.25" customHeight="1">
      <c r="B377" s="40"/>
      <c r="C377" s="165" t="s">
        <v>244</v>
      </c>
      <c r="D377" s="165" t="s">
        <v>145</v>
      </c>
      <c r="E377" s="166" t="s">
        <v>2027</v>
      </c>
      <c r="F377" s="167" t="s">
        <v>2028</v>
      </c>
      <c r="G377" s="168" t="s">
        <v>216</v>
      </c>
      <c r="H377" s="169">
        <v>0.182</v>
      </c>
      <c r="I377" s="170">
        <v>360</v>
      </c>
      <c r="J377" s="171">
        <f>ROUND(I377*H377,2)</f>
        <v>65.52</v>
      </c>
      <c r="K377" s="167" t="s">
        <v>149</v>
      </c>
      <c r="L377" s="40"/>
      <c r="M377" s="172" t="s">
        <v>22</v>
      </c>
      <c r="N377" s="173" t="s">
        <v>51</v>
      </c>
      <c r="P377" s="174">
        <f>O377*H377</f>
        <v>0</v>
      </c>
      <c r="Q377" s="174">
        <v>0</v>
      </c>
      <c r="R377" s="174">
        <f>Q377*H377</f>
        <v>0</v>
      </c>
      <c r="S377" s="174">
        <v>0</v>
      </c>
      <c r="T377" s="175">
        <f>S377*H377</f>
        <v>0</v>
      </c>
      <c r="AR377" s="24" t="s">
        <v>333</v>
      </c>
      <c r="AT377" s="24" t="s">
        <v>145</v>
      </c>
      <c r="AU377" s="24" t="s">
        <v>90</v>
      </c>
      <c r="AY377" s="24" t="s">
        <v>142</v>
      </c>
      <c r="BE377" s="176">
        <f>IF(N377="základní",J377,0)</f>
        <v>0</v>
      </c>
      <c r="BF377" s="176">
        <f>IF(N377="snížená",J377,0)</f>
        <v>65.52</v>
      </c>
      <c r="BG377" s="176">
        <f>IF(N377="zákl. přenesená",J377,0)</f>
        <v>0</v>
      </c>
      <c r="BH377" s="176">
        <f>IF(N377="sníž. přenesená",J377,0)</f>
        <v>0</v>
      </c>
      <c r="BI377" s="176">
        <f>IF(N377="nulová",J377,0)</f>
        <v>0</v>
      </c>
      <c r="BJ377" s="24" t="s">
        <v>90</v>
      </c>
      <c r="BK377" s="176">
        <f>ROUND(I377*H377,2)</f>
        <v>65.52</v>
      </c>
      <c r="BL377" s="24" t="s">
        <v>333</v>
      </c>
      <c r="BM377" s="24" t="s">
        <v>2029</v>
      </c>
    </row>
    <row r="378" spans="2:65" s="1" customFormat="1" ht="85.5">
      <c r="B378" s="40"/>
      <c r="D378" s="177" t="s">
        <v>190</v>
      </c>
      <c r="F378" s="178" t="s">
        <v>1007</v>
      </c>
      <c r="I378" s="106"/>
      <c r="L378" s="40"/>
      <c r="M378" s="182"/>
      <c r="T378" s="65"/>
      <c r="AT378" s="24" t="s">
        <v>190</v>
      </c>
      <c r="AU378" s="24" t="s">
        <v>90</v>
      </c>
    </row>
    <row r="379" spans="2:65" s="11" customFormat="1" ht="29.9" customHeight="1">
      <c r="B379" s="153"/>
      <c r="D379" s="154" t="s">
        <v>78</v>
      </c>
      <c r="E379" s="163" t="s">
        <v>2030</v>
      </c>
      <c r="F379" s="163" t="s">
        <v>2031</v>
      </c>
      <c r="I379" s="156"/>
      <c r="J379" s="164">
        <f>BK379</f>
        <v>179502.85</v>
      </c>
      <c r="L379" s="153"/>
      <c r="M379" s="158"/>
      <c r="P379" s="159">
        <f>SUM(P380:P530)</f>
        <v>0</v>
      </c>
      <c r="R379" s="159">
        <f>SUM(R380:R530)</f>
        <v>0.44078237000000009</v>
      </c>
      <c r="T379" s="160">
        <f>SUM(T380:T530)</f>
        <v>0</v>
      </c>
      <c r="AR379" s="154" t="s">
        <v>90</v>
      </c>
      <c r="AT379" s="161" t="s">
        <v>78</v>
      </c>
      <c r="AU379" s="161" t="s">
        <v>24</v>
      </c>
      <c r="AY379" s="154" t="s">
        <v>142</v>
      </c>
      <c r="BK379" s="162">
        <f>SUM(BK380:BK530)</f>
        <v>179502.85</v>
      </c>
    </row>
    <row r="380" spans="2:65" s="1" customFormat="1" ht="25.5" customHeight="1">
      <c r="B380" s="40"/>
      <c r="C380" s="165" t="s">
        <v>561</v>
      </c>
      <c r="D380" s="165" t="s">
        <v>145</v>
      </c>
      <c r="E380" s="166" t="s">
        <v>2032</v>
      </c>
      <c r="F380" s="167" t="s">
        <v>2033</v>
      </c>
      <c r="G380" s="168" t="s">
        <v>478</v>
      </c>
      <c r="H380" s="169">
        <v>194.81</v>
      </c>
      <c r="I380" s="170">
        <v>257</v>
      </c>
      <c r="J380" s="171">
        <f>ROUND(I380*H380,2)</f>
        <v>50066.17</v>
      </c>
      <c r="K380" s="167" t="s">
        <v>149</v>
      </c>
      <c r="L380" s="40"/>
      <c r="M380" s="172" t="s">
        <v>22</v>
      </c>
      <c r="N380" s="173" t="s">
        <v>51</v>
      </c>
      <c r="P380" s="174">
        <f>O380*H380</f>
        <v>0</v>
      </c>
      <c r="Q380" s="174">
        <v>6.6E-4</v>
      </c>
      <c r="R380" s="174">
        <f>Q380*H380</f>
        <v>0.12857460000000001</v>
      </c>
      <c r="S380" s="174">
        <v>0</v>
      </c>
      <c r="T380" s="175">
        <f>S380*H380</f>
        <v>0</v>
      </c>
      <c r="AR380" s="24" t="s">
        <v>333</v>
      </c>
      <c r="AT380" s="24" t="s">
        <v>145</v>
      </c>
      <c r="AU380" s="24" t="s">
        <v>90</v>
      </c>
      <c r="AY380" s="24" t="s">
        <v>142</v>
      </c>
      <c r="BE380" s="176">
        <f>IF(N380="základní",J380,0)</f>
        <v>0</v>
      </c>
      <c r="BF380" s="176">
        <f>IF(N380="snížená",J380,0)</f>
        <v>50066.17</v>
      </c>
      <c r="BG380" s="176">
        <f>IF(N380="zákl. přenesená",J380,0)</f>
        <v>0</v>
      </c>
      <c r="BH380" s="176">
        <f>IF(N380="sníž. přenesená",J380,0)</f>
        <v>0</v>
      </c>
      <c r="BI380" s="176">
        <f>IF(N380="nulová",J380,0)</f>
        <v>0</v>
      </c>
      <c r="BJ380" s="24" t="s">
        <v>90</v>
      </c>
      <c r="BK380" s="176">
        <f>ROUND(I380*H380,2)</f>
        <v>50066.17</v>
      </c>
      <c r="BL380" s="24" t="s">
        <v>333</v>
      </c>
      <c r="BM380" s="24" t="s">
        <v>2034</v>
      </c>
    </row>
    <row r="381" spans="2:65" s="1" customFormat="1" ht="28.5">
      <c r="B381" s="40"/>
      <c r="D381" s="177" t="s">
        <v>190</v>
      </c>
      <c r="F381" s="178" t="s">
        <v>2035</v>
      </c>
      <c r="I381" s="106"/>
      <c r="L381" s="40"/>
      <c r="M381" s="182"/>
      <c r="T381" s="65"/>
      <c r="AT381" s="24" t="s">
        <v>190</v>
      </c>
      <c r="AU381" s="24" t="s">
        <v>90</v>
      </c>
    </row>
    <row r="382" spans="2:65" s="12" customFormat="1">
      <c r="B382" s="183"/>
      <c r="D382" s="177" t="s">
        <v>192</v>
      </c>
      <c r="E382" s="184" t="s">
        <v>22</v>
      </c>
      <c r="F382" s="185" t="s">
        <v>1897</v>
      </c>
      <c r="H382" s="184" t="s">
        <v>22</v>
      </c>
      <c r="I382" s="186"/>
      <c r="L382" s="183"/>
      <c r="M382" s="187"/>
      <c r="T382" s="188"/>
      <c r="AT382" s="184" t="s">
        <v>192</v>
      </c>
      <c r="AU382" s="184" t="s">
        <v>90</v>
      </c>
      <c r="AV382" s="12" t="s">
        <v>24</v>
      </c>
      <c r="AW382" s="12" t="s">
        <v>42</v>
      </c>
      <c r="AX382" s="12" t="s">
        <v>79</v>
      </c>
      <c r="AY382" s="184" t="s">
        <v>142</v>
      </c>
    </row>
    <row r="383" spans="2:65" s="12" customFormat="1">
      <c r="B383" s="183"/>
      <c r="D383" s="177" t="s">
        <v>192</v>
      </c>
      <c r="E383" s="184" t="s">
        <v>22</v>
      </c>
      <c r="F383" s="185" t="s">
        <v>2036</v>
      </c>
      <c r="H383" s="184" t="s">
        <v>22</v>
      </c>
      <c r="I383" s="186"/>
      <c r="L383" s="183"/>
      <c r="M383" s="187"/>
      <c r="T383" s="188"/>
      <c r="AT383" s="184" t="s">
        <v>192</v>
      </c>
      <c r="AU383" s="184" t="s">
        <v>90</v>
      </c>
      <c r="AV383" s="12" t="s">
        <v>24</v>
      </c>
      <c r="AW383" s="12" t="s">
        <v>42</v>
      </c>
      <c r="AX383" s="12" t="s">
        <v>79</v>
      </c>
      <c r="AY383" s="184" t="s">
        <v>142</v>
      </c>
    </row>
    <row r="384" spans="2:65" s="12" customFormat="1">
      <c r="B384" s="183"/>
      <c r="D384" s="177" t="s">
        <v>192</v>
      </c>
      <c r="E384" s="184" t="s">
        <v>22</v>
      </c>
      <c r="F384" s="185" t="s">
        <v>2037</v>
      </c>
      <c r="H384" s="184" t="s">
        <v>22</v>
      </c>
      <c r="I384" s="186"/>
      <c r="L384" s="183"/>
      <c r="M384" s="187"/>
      <c r="T384" s="188"/>
      <c r="AT384" s="184" t="s">
        <v>192</v>
      </c>
      <c r="AU384" s="184" t="s">
        <v>90</v>
      </c>
      <c r="AV384" s="12" t="s">
        <v>24</v>
      </c>
      <c r="AW384" s="12" t="s">
        <v>42</v>
      </c>
      <c r="AX384" s="12" t="s">
        <v>79</v>
      </c>
      <c r="AY384" s="184" t="s">
        <v>142</v>
      </c>
    </row>
    <row r="385" spans="2:51" s="13" customFormat="1">
      <c r="B385" s="189"/>
      <c r="D385" s="177" t="s">
        <v>192</v>
      </c>
      <c r="E385" s="190" t="s">
        <v>22</v>
      </c>
      <c r="F385" s="191" t="s">
        <v>2038</v>
      </c>
      <c r="H385" s="192">
        <v>23.6</v>
      </c>
      <c r="I385" s="193"/>
      <c r="L385" s="189"/>
      <c r="M385" s="194"/>
      <c r="T385" s="195"/>
      <c r="AT385" s="190" t="s">
        <v>192</v>
      </c>
      <c r="AU385" s="190" t="s">
        <v>90</v>
      </c>
      <c r="AV385" s="13" t="s">
        <v>90</v>
      </c>
      <c r="AW385" s="13" t="s">
        <v>42</v>
      </c>
      <c r="AX385" s="13" t="s">
        <v>79</v>
      </c>
      <c r="AY385" s="190" t="s">
        <v>142</v>
      </c>
    </row>
    <row r="386" spans="2:51" s="13" customFormat="1">
      <c r="B386" s="189"/>
      <c r="D386" s="177" t="s">
        <v>192</v>
      </c>
      <c r="E386" s="190" t="s">
        <v>22</v>
      </c>
      <c r="F386" s="191" t="s">
        <v>2039</v>
      </c>
      <c r="H386" s="192">
        <v>23.6</v>
      </c>
      <c r="I386" s="193"/>
      <c r="L386" s="189"/>
      <c r="M386" s="194"/>
      <c r="T386" s="195"/>
      <c r="AT386" s="190" t="s">
        <v>192</v>
      </c>
      <c r="AU386" s="190" t="s">
        <v>90</v>
      </c>
      <c r="AV386" s="13" t="s">
        <v>90</v>
      </c>
      <c r="AW386" s="13" t="s">
        <v>42</v>
      </c>
      <c r="AX386" s="13" t="s">
        <v>79</v>
      </c>
      <c r="AY386" s="190" t="s">
        <v>142</v>
      </c>
    </row>
    <row r="387" spans="2:51" s="13" customFormat="1">
      <c r="B387" s="189"/>
      <c r="D387" s="177" t="s">
        <v>192</v>
      </c>
      <c r="E387" s="190" t="s">
        <v>22</v>
      </c>
      <c r="F387" s="191" t="s">
        <v>2040</v>
      </c>
      <c r="H387" s="192">
        <v>23.6</v>
      </c>
      <c r="I387" s="193"/>
      <c r="L387" s="189"/>
      <c r="M387" s="194"/>
      <c r="T387" s="195"/>
      <c r="AT387" s="190" t="s">
        <v>192</v>
      </c>
      <c r="AU387" s="190" t="s">
        <v>90</v>
      </c>
      <c r="AV387" s="13" t="s">
        <v>90</v>
      </c>
      <c r="AW387" s="13" t="s">
        <v>42</v>
      </c>
      <c r="AX387" s="13" t="s">
        <v>79</v>
      </c>
      <c r="AY387" s="190" t="s">
        <v>142</v>
      </c>
    </row>
    <row r="388" spans="2:51" s="13" customFormat="1">
      <c r="B388" s="189"/>
      <c r="D388" s="177" t="s">
        <v>192</v>
      </c>
      <c r="E388" s="190" t="s">
        <v>22</v>
      </c>
      <c r="F388" s="191" t="s">
        <v>2041</v>
      </c>
      <c r="H388" s="192">
        <v>19.600000000000001</v>
      </c>
      <c r="I388" s="193"/>
      <c r="L388" s="189"/>
      <c r="M388" s="194"/>
      <c r="T388" s="195"/>
      <c r="AT388" s="190" t="s">
        <v>192</v>
      </c>
      <c r="AU388" s="190" t="s">
        <v>90</v>
      </c>
      <c r="AV388" s="13" t="s">
        <v>90</v>
      </c>
      <c r="AW388" s="13" t="s">
        <v>42</v>
      </c>
      <c r="AX388" s="13" t="s">
        <v>79</v>
      </c>
      <c r="AY388" s="190" t="s">
        <v>142</v>
      </c>
    </row>
    <row r="389" spans="2:51" s="14" customFormat="1">
      <c r="B389" s="196"/>
      <c r="D389" s="177" t="s">
        <v>192</v>
      </c>
      <c r="E389" s="197" t="s">
        <v>22</v>
      </c>
      <c r="F389" s="198" t="s">
        <v>198</v>
      </c>
      <c r="H389" s="199">
        <v>90.4</v>
      </c>
      <c r="I389" s="200"/>
      <c r="L389" s="196"/>
      <c r="M389" s="201"/>
      <c r="T389" s="202"/>
      <c r="AT389" s="197" t="s">
        <v>192</v>
      </c>
      <c r="AU389" s="197" t="s">
        <v>90</v>
      </c>
      <c r="AV389" s="14" t="s">
        <v>104</v>
      </c>
      <c r="AW389" s="14" t="s">
        <v>42</v>
      </c>
      <c r="AX389" s="14" t="s">
        <v>79</v>
      </c>
      <c r="AY389" s="197" t="s">
        <v>142</v>
      </c>
    </row>
    <row r="390" spans="2:51" s="12" customFormat="1">
      <c r="B390" s="183"/>
      <c r="D390" s="177" t="s">
        <v>192</v>
      </c>
      <c r="E390" s="184" t="s">
        <v>22</v>
      </c>
      <c r="F390" s="185" t="s">
        <v>2042</v>
      </c>
      <c r="H390" s="184" t="s">
        <v>22</v>
      </c>
      <c r="I390" s="186"/>
      <c r="L390" s="183"/>
      <c r="M390" s="187"/>
      <c r="T390" s="188"/>
      <c r="AT390" s="184" t="s">
        <v>192</v>
      </c>
      <c r="AU390" s="184" t="s">
        <v>90</v>
      </c>
      <c r="AV390" s="12" t="s">
        <v>24</v>
      </c>
      <c r="AW390" s="12" t="s">
        <v>42</v>
      </c>
      <c r="AX390" s="12" t="s">
        <v>79</v>
      </c>
      <c r="AY390" s="184" t="s">
        <v>142</v>
      </c>
    </row>
    <row r="391" spans="2:51" s="12" customFormat="1">
      <c r="B391" s="183"/>
      <c r="D391" s="177" t="s">
        <v>192</v>
      </c>
      <c r="E391" s="184" t="s">
        <v>22</v>
      </c>
      <c r="F391" s="185" t="s">
        <v>2037</v>
      </c>
      <c r="H391" s="184" t="s">
        <v>22</v>
      </c>
      <c r="I391" s="186"/>
      <c r="L391" s="183"/>
      <c r="M391" s="187"/>
      <c r="T391" s="188"/>
      <c r="AT391" s="184" t="s">
        <v>192</v>
      </c>
      <c r="AU391" s="184" t="s">
        <v>90</v>
      </c>
      <c r="AV391" s="12" t="s">
        <v>24</v>
      </c>
      <c r="AW391" s="12" t="s">
        <v>42</v>
      </c>
      <c r="AX391" s="12" t="s">
        <v>79</v>
      </c>
      <c r="AY391" s="184" t="s">
        <v>142</v>
      </c>
    </row>
    <row r="392" spans="2:51" s="13" customFormat="1">
      <c r="B392" s="189"/>
      <c r="D392" s="177" t="s">
        <v>192</v>
      </c>
      <c r="E392" s="190" t="s">
        <v>22</v>
      </c>
      <c r="F392" s="191" t="s">
        <v>2043</v>
      </c>
      <c r="H392" s="192">
        <v>11.8</v>
      </c>
      <c r="I392" s="193"/>
      <c r="L392" s="189"/>
      <c r="M392" s="194"/>
      <c r="T392" s="195"/>
      <c r="AT392" s="190" t="s">
        <v>192</v>
      </c>
      <c r="AU392" s="190" t="s">
        <v>90</v>
      </c>
      <c r="AV392" s="13" t="s">
        <v>90</v>
      </c>
      <c r="AW392" s="13" t="s">
        <v>42</v>
      </c>
      <c r="AX392" s="13" t="s">
        <v>79</v>
      </c>
      <c r="AY392" s="190" t="s">
        <v>142</v>
      </c>
    </row>
    <row r="393" spans="2:51" s="13" customFormat="1">
      <c r="B393" s="189"/>
      <c r="D393" s="177" t="s">
        <v>192</v>
      </c>
      <c r="E393" s="190" t="s">
        <v>22</v>
      </c>
      <c r="F393" s="191" t="s">
        <v>2044</v>
      </c>
      <c r="H393" s="192">
        <v>11.8</v>
      </c>
      <c r="I393" s="193"/>
      <c r="L393" s="189"/>
      <c r="M393" s="194"/>
      <c r="T393" s="195"/>
      <c r="AT393" s="190" t="s">
        <v>192</v>
      </c>
      <c r="AU393" s="190" t="s">
        <v>90</v>
      </c>
      <c r="AV393" s="13" t="s">
        <v>90</v>
      </c>
      <c r="AW393" s="13" t="s">
        <v>42</v>
      </c>
      <c r="AX393" s="13" t="s">
        <v>79</v>
      </c>
      <c r="AY393" s="190" t="s">
        <v>142</v>
      </c>
    </row>
    <row r="394" spans="2:51" s="13" customFormat="1">
      <c r="B394" s="189"/>
      <c r="D394" s="177" t="s">
        <v>192</v>
      </c>
      <c r="E394" s="190" t="s">
        <v>22</v>
      </c>
      <c r="F394" s="191" t="s">
        <v>2045</v>
      </c>
      <c r="H394" s="192">
        <v>11.8</v>
      </c>
      <c r="I394" s="193"/>
      <c r="L394" s="189"/>
      <c r="M394" s="194"/>
      <c r="T394" s="195"/>
      <c r="AT394" s="190" t="s">
        <v>192</v>
      </c>
      <c r="AU394" s="190" t="s">
        <v>90</v>
      </c>
      <c r="AV394" s="13" t="s">
        <v>90</v>
      </c>
      <c r="AW394" s="13" t="s">
        <v>42</v>
      </c>
      <c r="AX394" s="13" t="s">
        <v>79</v>
      </c>
      <c r="AY394" s="190" t="s">
        <v>142</v>
      </c>
    </row>
    <row r="395" spans="2:51" s="13" customFormat="1">
      <c r="B395" s="189"/>
      <c r="D395" s="177" t="s">
        <v>192</v>
      </c>
      <c r="E395" s="190" t="s">
        <v>22</v>
      </c>
      <c r="F395" s="191" t="s">
        <v>2046</v>
      </c>
      <c r="H395" s="192">
        <v>18</v>
      </c>
      <c r="I395" s="193"/>
      <c r="L395" s="189"/>
      <c r="M395" s="194"/>
      <c r="T395" s="195"/>
      <c r="AT395" s="190" t="s">
        <v>192</v>
      </c>
      <c r="AU395" s="190" t="s">
        <v>90</v>
      </c>
      <c r="AV395" s="13" t="s">
        <v>90</v>
      </c>
      <c r="AW395" s="13" t="s">
        <v>42</v>
      </c>
      <c r="AX395" s="13" t="s">
        <v>79</v>
      </c>
      <c r="AY395" s="190" t="s">
        <v>142</v>
      </c>
    </row>
    <row r="396" spans="2:51" s="14" customFormat="1">
      <c r="B396" s="196"/>
      <c r="D396" s="177" t="s">
        <v>192</v>
      </c>
      <c r="E396" s="197" t="s">
        <v>22</v>
      </c>
      <c r="F396" s="198" t="s">
        <v>198</v>
      </c>
      <c r="H396" s="199">
        <v>53.4</v>
      </c>
      <c r="I396" s="200"/>
      <c r="L396" s="196"/>
      <c r="M396" s="201"/>
      <c r="T396" s="202"/>
      <c r="AT396" s="197" t="s">
        <v>192</v>
      </c>
      <c r="AU396" s="197" t="s">
        <v>90</v>
      </c>
      <c r="AV396" s="14" t="s">
        <v>104</v>
      </c>
      <c r="AW396" s="14" t="s">
        <v>42</v>
      </c>
      <c r="AX396" s="14" t="s">
        <v>79</v>
      </c>
      <c r="AY396" s="197" t="s">
        <v>142</v>
      </c>
    </row>
    <row r="397" spans="2:51" s="12" customFormat="1">
      <c r="B397" s="183"/>
      <c r="D397" s="177" t="s">
        <v>192</v>
      </c>
      <c r="E397" s="184" t="s">
        <v>22</v>
      </c>
      <c r="F397" s="185" t="s">
        <v>2047</v>
      </c>
      <c r="H397" s="184" t="s">
        <v>22</v>
      </c>
      <c r="I397" s="186"/>
      <c r="L397" s="183"/>
      <c r="M397" s="187"/>
      <c r="T397" s="188"/>
      <c r="AT397" s="184" t="s">
        <v>192</v>
      </c>
      <c r="AU397" s="184" t="s">
        <v>90</v>
      </c>
      <c r="AV397" s="12" t="s">
        <v>24</v>
      </c>
      <c r="AW397" s="12" t="s">
        <v>42</v>
      </c>
      <c r="AX397" s="12" t="s">
        <v>79</v>
      </c>
      <c r="AY397" s="184" t="s">
        <v>142</v>
      </c>
    </row>
    <row r="398" spans="2:51" s="13" customFormat="1">
      <c r="B398" s="189"/>
      <c r="D398" s="177" t="s">
        <v>192</v>
      </c>
      <c r="E398" s="190" t="s">
        <v>22</v>
      </c>
      <c r="F398" s="191" t="s">
        <v>2048</v>
      </c>
      <c r="H398" s="192">
        <v>33.299999999999997</v>
      </c>
      <c r="I398" s="193"/>
      <c r="L398" s="189"/>
      <c r="M398" s="194"/>
      <c r="T398" s="195"/>
      <c r="AT398" s="190" t="s">
        <v>192</v>
      </c>
      <c r="AU398" s="190" t="s">
        <v>90</v>
      </c>
      <c r="AV398" s="13" t="s">
        <v>90</v>
      </c>
      <c r="AW398" s="13" t="s">
        <v>42</v>
      </c>
      <c r="AX398" s="13" t="s">
        <v>79</v>
      </c>
      <c r="AY398" s="190" t="s">
        <v>142</v>
      </c>
    </row>
    <row r="399" spans="2:51" s="14" customFormat="1">
      <c r="B399" s="196"/>
      <c r="D399" s="177" t="s">
        <v>192</v>
      </c>
      <c r="E399" s="197" t="s">
        <v>22</v>
      </c>
      <c r="F399" s="198" t="s">
        <v>198</v>
      </c>
      <c r="H399" s="199">
        <v>33.299999999999997</v>
      </c>
      <c r="I399" s="200"/>
      <c r="L399" s="196"/>
      <c r="M399" s="201"/>
      <c r="T399" s="202"/>
      <c r="AT399" s="197" t="s">
        <v>192</v>
      </c>
      <c r="AU399" s="197" t="s">
        <v>90</v>
      </c>
      <c r="AV399" s="14" t="s">
        <v>104</v>
      </c>
      <c r="AW399" s="14" t="s">
        <v>42</v>
      </c>
      <c r="AX399" s="14" t="s">
        <v>79</v>
      </c>
      <c r="AY399" s="197" t="s">
        <v>142</v>
      </c>
    </row>
    <row r="400" spans="2:51" s="15" customFormat="1">
      <c r="B400" s="203"/>
      <c r="D400" s="177" t="s">
        <v>192</v>
      </c>
      <c r="E400" s="204" t="s">
        <v>22</v>
      </c>
      <c r="F400" s="205" t="s">
        <v>202</v>
      </c>
      <c r="H400" s="206">
        <v>177.1</v>
      </c>
      <c r="I400" s="207"/>
      <c r="L400" s="203"/>
      <c r="M400" s="208"/>
      <c r="T400" s="209"/>
      <c r="AT400" s="204" t="s">
        <v>192</v>
      </c>
      <c r="AU400" s="204" t="s">
        <v>90</v>
      </c>
      <c r="AV400" s="15" t="s">
        <v>188</v>
      </c>
      <c r="AW400" s="15" t="s">
        <v>42</v>
      </c>
      <c r="AX400" s="15" t="s">
        <v>79</v>
      </c>
      <c r="AY400" s="204" t="s">
        <v>142</v>
      </c>
    </row>
    <row r="401" spans="2:65" s="13" customFormat="1">
      <c r="B401" s="189"/>
      <c r="D401" s="177" t="s">
        <v>192</v>
      </c>
      <c r="E401" s="190" t="s">
        <v>22</v>
      </c>
      <c r="F401" s="191" t="s">
        <v>2049</v>
      </c>
      <c r="H401" s="192">
        <v>194.81</v>
      </c>
      <c r="I401" s="193"/>
      <c r="L401" s="189"/>
      <c r="M401" s="194"/>
      <c r="T401" s="195"/>
      <c r="AT401" s="190" t="s">
        <v>192</v>
      </c>
      <c r="AU401" s="190" t="s">
        <v>90</v>
      </c>
      <c r="AV401" s="13" t="s">
        <v>90</v>
      </c>
      <c r="AW401" s="13" t="s">
        <v>42</v>
      </c>
      <c r="AX401" s="13" t="s">
        <v>24</v>
      </c>
      <c r="AY401" s="190" t="s">
        <v>142</v>
      </c>
    </row>
    <row r="402" spans="2:65" s="1" customFormat="1" ht="25.5" customHeight="1">
      <c r="B402" s="40"/>
      <c r="C402" s="165" t="s">
        <v>570</v>
      </c>
      <c r="D402" s="165" t="s">
        <v>145</v>
      </c>
      <c r="E402" s="166" t="s">
        <v>2050</v>
      </c>
      <c r="F402" s="167" t="s">
        <v>2051</v>
      </c>
      <c r="G402" s="168" t="s">
        <v>478</v>
      </c>
      <c r="H402" s="169">
        <v>41.326999999999998</v>
      </c>
      <c r="I402" s="170">
        <v>313</v>
      </c>
      <c r="J402" s="171">
        <f>ROUND(I402*H402,2)</f>
        <v>12935.35</v>
      </c>
      <c r="K402" s="167" t="s">
        <v>149</v>
      </c>
      <c r="L402" s="40"/>
      <c r="M402" s="172" t="s">
        <v>22</v>
      </c>
      <c r="N402" s="173" t="s">
        <v>51</v>
      </c>
      <c r="P402" s="174">
        <f>O402*H402</f>
        <v>0</v>
      </c>
      <c r="Q402" s="174">
        <v>9.1E-4</v>
      </c>
      <c r="R402" s="174">
        <f>Q402*H402</f>
        <v>3.760757E-2</v>
      </c>
      <c r="S402" s="174">
        <v>0</v>
      </c>
      <c r="T402" s="175">
        <f>S402*H402</f>
        <v>0</v>
      </c>
      <c r="AR402" s="24" t="s">
        <v>333</v>
      </c>
      <c r="AT402" s="24" t="s">
        <v>145</v>
      </c>
      <c r="AU402" s="24" t="s">
        <v>90</v>
      </c>
      <c r="AY402" s="24" t="s">
        <v>142</v>
      </c>
      <c r="BE402" s="176">
        <f>IF(N402="základní",J402,0)</f>
        <v>0</v>
      </c>
      <c r="BF402" s="176">
        <f>IF(N402="snížená",J402,0)</f>
        <v>12935.35</v>
      </c>
      <c r="BG402" s="176">
        <f>IF(N402="zákl. přenesená",J402,0)</f>
        <v>0</v>
      </c>
      <c r="BH402" s="176">
        <f>IF(N402="sníž. přenesená",J402,0)</f>
        <v>0</v>
      </c>
      <c r="BI402" s="176">
        <f>IF(N402="nulová",J402,0)</f>
        <v>0</v>
      </c>
      <c r="BJ402" s="24" t="s">
        <v>90</v>
      </c>
      <c r="BK402" s="176">
        <f>ROUND(I402*H402,2)</f>
        <v>12935.35</v>
      </c>
      <c r="BL402" s="24" t="s">
        <v>333</v>
      </c>
      <c r="BM402" s="24" t="s">
        <v>2052</v>
      </c>
    </row>
    <row r="403" spans="2:65" s="1" customFormat="1" ht="28.5">
      <c r="B403" s="40"/>
      <c r="D403" s="177" t="s">
        <v>190</v>
      </c>
      <c r="F403" s="178" t="s">
        <v>2035</v>
      </c>
      <c r="I403" s="106"/>
      <c r="L403" s="40"/>
      <c r="M403" s="182"/>
      <c r="T403" s="65"/>
      <c r="AT403" s="24" t="s">
        <v>190</v>
      </c>
      <c r="AU403" s="24" t="s">
        <v>90</v>
      </c>
    </row>
    <row r="404" spans="2:65" s="12" customFormat="1">
      <c r="B404" s="183"/>
      <c r="D404" s="177" t="s">
        <v>192</v>
      </c>
      <c r="E404" s="184" t="s">
        <v>22</v>
      </c>
      <c r="F404" s="185" t="s">
        <v>1897</v>
      </c>
      <c r="H404" s="184" t="s">
        <v>22</v>
      </c>
      <c r="I404" s="186"/>
      <c r="L404" s="183"/>
      <c r="M404" s="187"/>
      <c r="T404" s="188"/>
      <c r="AT404" s="184" t="s">
        <v>192</v>
      </c>
      <c r="AU404" s="184" t="s">
        <v>90</v>
      </c>
      <c r="AV404" s="12" t="s">
        <v>24</v>
      </c>
      <c r="AW404" s="12" t="s">
        <v>42</v>
      </c>
      <c r="AX404" s="12" t="s">
        <v>79</v>
      </c>
      <c r="AY404" s="184" t="s">
        <v>142</v>
      </c>
    </row>
    <row r="405" spans="2:65" s="12" customFormat="1">
      <c r="B405" s="183"/>
      <c r="D405" s="177" t="s">
        <v>192</v>
      </c>
      <c r="E405" s="184" t="s">
        <v>22</v>
      </c>
      <c r="F405" s="185" t="s">
        <v>2036</v>
      </c>
      <c r="H405" s="184" t="s">
        <v>22</v>
      </c>
      <c r="I405" s="186"/>
      <c r="L405" s="183"/>
      <c r="M405" s="187"/>
      <c r="T405" s="188"/>
      <c r="AT405" s="184" t="s">
        <v>192</v>
      </c>
      <c r="AU405" s="184" t="s">
        <v>90</v>
      </c>
      <c r="AV405" s="12" t="s">
        <v>24</v>
      </c>
      <c r="AW405" s="12" t="s">
        <v>42</v>
      </c>
      <c r="AX405" s="12" t="s">
        <v>79</v>
      </c>
      <c r="AY405" s="184" t="s">
        <v>142</v>
      </c>
    </row>
    <row r="406" spans="2:65" s="12" customFormat="1">
      <c r="B406" s="183"/>
      <c r="D406" s="177" t="s">
        <v>192</v>
      </c>
      <c r="E406" s="184" t="s">
        <v>22</v>
      </c>
      <c r="F406" s="185" t="s">
        <v>2037</v>
      </c>
      <c r="H406" s="184" t="s">
        <v>22</v>
      </c>
      <c r="I406" s="186"/>
      <c r="L406" s="183"/>
      <c r="M406" s="187"/>
      <c r="T406" s="188"/>
      <c r="AT406" s="184" t="s">
        <v>192</v>
      </c>
      <c r="AU406" s="184" t="s">
        <v>90</v>
      </c>
      <c r="AV406" s="12" t="s">
        <v>24</v>
      </c>
      <c r="AW406" s="12" t="s">
        <v>42</v>
      </c>
      <c r="AX406" s="12" t="s">
        <v>79</v>
      </c>
      <c r="AY406" s="184" t="s">
        <v>142</v>
      </c>
    </row>
    <row r="407" spans="2:65" s="13" customFormat="1">
      <c r="B407" s="189"/>
      <c r="D407" s="177" t="s">
        <v>192</v>
      </c>
      <c r="E407" s="190" t="s">
        <v>22</v>
      </c>
      <c r="F407" s="191" t="s">
        <v>2053</v>
      </c>
      <c r="H407" s="192">
        <v>1.8</v>
      </c>
      <c r="I407" s="193"/>
      <c r="L407" s="189"/>
      <c r="M407" s="194"/>
      <c r="T407" s="195"/>
      <c r="AT407" s="190" t="s">
        <v>192</v>
      </c>
      <c r="AU407" s="190" t="s">
        <v>90</v>
      </c>
      <c r="AV407" s="13" t="s">
        <v>90</v>
      </c>
      <c r="AW407" s="13" t="s">
        <v>42</v>
      </c>
      <c r="AX407" s="13" t="s">
        <v>79</v>
      </c>
      <c r="AY407" s="190" t="s">
        <v>142</v>
      </c>
    </row>
    <row r="408" spans="2:65" s="13" customFormat="1">
      <c r="B408" s="189"/>
      <c r="D408" s="177" t="s">
        <v>192</v>
      </c>
      <c r="E408" s="190" t="s">
        <v>22</v>
      </c>
      <c r="F408" s="191" t="s">
        <v>2054</v>
      </c>
      <c r="H408" s="192">
        <v>1.8</v>
      </c>
      <c r="I408" s="193"/>
      <c r="L408" s="189"/>
      <c r="M408" s="194"/>
      <c r="T408" s="195"/>
      <c r="AT408" s="190" t="s">
        <v>192</v>
      </c>
      <c r="AU408" s="190" t="s">
        <v>90</v>
      </c>
      <c r="AV408" s="13" t="s">
        <v>90</v>
      </c>
      <c r="AW408" s="13" t="s">
        <v>42</v>
      </c>
      <c r="AX408" s="13" t="s">
        <v>79</v>
      </c>
      <c r="AY408" s="190" t="s">
        <v>142</v>
      </c>
    </row>
    <row r="409" spans="2:65" s="13" customFormat="1">
      <c r="B409" s="189"/>
      <c r="D409" s="177" t="s">
        <v>192</v>
      </c>
      <c r="E409" s="190" t="s">
        <v>22</v>
      </c>
      <c r="F409" s="191" t="s">
        <v>2055</v>
      </c>
      <c r="H409" s="192">
        <v>1.8</v>
      </c>
      <c r="I409" s="193"/>
      <c r="L409" s="189"/>
      <c r="M409" s="194"/>
      <c r="T409" s="195"/>
      <c r="AT409" s="190" t="s">
        <v>192</v>
      </c>
      <c r="AU409" s="190" t="s">
        <v>90</v>
      </c>
      <c r="AV409" s="13" t="s">
        <v>90</v>
      </c>
      <c r="AW409" s="13" t="s">
        <v>42</v>
      </c>
      <c r="AX409" s="13" t="s">
        <v>79</v>
      </c>
      <c r="AY409" s="190" t="s">
        <v>142</v>
      </c>
    </row>
    <row r="410" spans="2:65" s="13" customFormat="1">
      <c r="B410" s="189"/>
      <c r="D410" s="177" t="s">
        <v>192</v>
      </c>
      <c r="E410" s="190" t="s">
        <v>22</v>
      </c>
      <c r="F410" s="191" t="s">
        <v>2056</v>
      </c>
      <c r="H410" s="192">
        <v>1.87</v>
      </c>
      <c r="I410" s="193"/>
      <c r="L410" s="189"/>
      <c r="M410" s="194"/>
      <c r="T410" s="195"/>
      <c r="AT410" s="190" t="s">
        <v>192</v>
      </c>
      <c r="AU410" s="190" t="s">
        <v>90</v>
      </c>
      <c r="AV410" s="13" t="s">
        <v>90</v>
      </c>
      <c r="AW410" s="13" t="s">
        <v>42</v>
      </c>
      <c r="AX410" s="13" t="s">
        <v>79</v>
      </c>
      <c r="AY410" s="190" t="s">
        <v>142</v>
      </c>
    </row>
    <row r="411" spans="2:65" s="13" customFormat="1">
      <c r="B411" s="189"/>
      <c r="D411" s="177" t="s">
        <v>192</v>
      </c>
      <c r="E411" s="190" t="s">
        <v>22</v>
      </c>
      <c r="F411" s="191" t="s">
        <v>2057</v>
      </c>
      <c r="H411" s="192">
        <v>8.4</v>
      </c>
      <c r="I411" s="193"/>
      <c r="L411" s="189"/>
      <c r="M411" s="194"/>
      <c r="T411" s="195"/>
      <c r="AT411" s="190" t="s">
        <v>192</v>
      </c>
      <c r="AU411" s="190" t="s">
        <v>90</v>
      </c>
      <c r="AV411" s="13" t="s">
        <v>90</v>
      </c>
      <c r="AW411" s="13" t="s">
        <v>42</v>
      </c>
      <c r="AX411" s="13" t="s">
        <v>79</v>
      </c>
      <c r="AY411" s="190" t="s">
        <v>142</v>
      </c>
    </row>
    <row r="412" spans="2:65" s="14" customFormat="1">
      <c r="B412" s="196"/>
      <c r="D412" s="177" t="s">
        <v>192</v>
      </c>
      <c r="E412" s="197" t="s">
        <v>22</v>
      </c>
      <c r="F412" s="198" t="s">
        <v>198</v>
      </c>
      <c r="H412" s="199">
        <v>15.67</v>
      </c>
      <c r="I412" s="200"/>
      <c r="L412" s="196"/>
      <c r="M412" s="201"/>
      <c r="T412" s="202"/>
      <c r="AT412" s="197" t="s">
        <v>192</v>
      </c>
      <c r="AU412" s="197" t="s">
        <v>90</v>
      </c>
      <c r="AV412" s="14" t="s">
        <v>104</v>
      </c>
      <c r="AW412" s="14" t="s">
        <v>42</v>
      </c>
      <c r="AX412" s="14" t="s">
        <v>79</v>
      </c>
      <c r="AY412" s="197" t="s">
        <v>142</v>
      </c>
    </row>
    <row r="413" spans="2:65" s="12" customFormat="1">
      <c r="B413" s="183"/>
      <c r="D413" s="177" t="s">
        <v>192</v>
      </c>
      <c r="E413" s="184" t="s">
        <v>22</v>
      </c>
      <c r="F413" s="185" t="s">
        <v>2042</v>
      </c>
      <c r="H413" s="184" t="s">
        <v>22</v>
      </c>
      <c r="I413" s="186"/>
      <c r="L413" s="183"/>
      <c r="M413" s="187"/>
      <c r="T413" s="188"/>
      <c r="AT413" s="184" t="s">
        <v>192</v>
      </c>
      <c r="AU413" s="184" t="s">
        <v>90</v>
      </c>
      <c r="AV413" s="12" t="s">
        <v>24</v>
      </c>
      <c r="AW413" s="12" t="s">
        <v>42</v>
      </c>
      <c r="AX413" s="12" t="s">
        <v>79</v>
      </c>
      <c r="AY413" s="184" t="s">
        <v>142</v>
      </c>
    </row>
    <row r="414" spans="2:65" s="13" customFormat="1">
      <c r="B414" s="189"/>
      <c r="D414" s="177" t="s">
        <v>192</v>
      </c>
      <c r="E414" s="190" t="s">
        <v>22</v>
      </c>
      <c r="F414" s="191" t="s">
        <v>2058</v>
      </c>
      <c r="H414" s="192">
        <v>9.3000000000000007</v>
      </c>
      <c r="I414" s="193"/>
      <c r="L414" s="189"/>
      <c r="M414" s="194"/>
      <c r="T414" s="195"/>
      <c r="AT414" s="190" t="s">
        <v>192</v>
      </c>
      <c r="AU414" s="190" t="s">
        <v>90</v>
      </c>
      <c r="AV414" s="13" t="s">
        <v>90</v>
      </c>
      <c r="AW414" s="13" t="s">
        <v>42</v>
      </c>
      <c r="AX414" s="13" t="s">
        <v>79</v>
      </c>
      <c r="AY414" s="190" t="s">
        <v>142</v>
      </c>
    </row>
    <row r="415" spans="2:65" s="12" customFormat="1">
      <c r="B415" s="183"/>
      <c r="D415" s="177" t="s">
        <v>192</v>
      </c>
      <c r="E415" s="184" t="s">
        <v>22</v>
      </c>
      <c r="F415" s="185" t="s">
        <v>2059</v>
      </c>
      <c r="H415" s="184" t="s">
        <v>22</v>
      </c>
      <c r="I415" s="186"/>
      <c r="L415" s="183"/>
      <c r="M415" s="187"/>
      <c r="T415" s="188"/>
      <c r="AT415" s="184" t="s">
        <v>192</v>
      </c>
      <c r="AU415" s="184" t="s">
        <v>90</v>
      </c>
      <c r="AV415" s="12" t="s">
        <v>24</v>
      </c>
      <c r="AW415" s="12" t="s">
        <v>42</v>
      </c>
      <c r="AX415" s="12" t="s">
        <v>79</v>
      </c>
      <c r="AY415" s="184" t="s">
        <v>142</v>
      </c>
    </row>
    <row r="416" spans="2:65" s="12" customFormat="1">
      <c r="B416" s="183"/>
      <c r="D416" s="177" t="s">
        <v>192</v>
      </c>
      <c r="E416" s="184" t="s">
        <v>22</v>
      </c>
      <c r="F416" s="185" t="s">
        <v>2060</v>
      </c>
      <c r="H416" s="184" t="s">
        <v>22</v>
      </c>
      <c r="I416" s="186"/>
      <c r="L416" s="183"/>
      <c r="M416" s="187"/>
      <c r="T416" s="188"/>
      <c r="AT416" s="184" t="s">
        <v>192</v>
      </c>
      <c r="AU416" s="184" t="s">
        <v>90</v>
      </c>
      <c r="AV416" s="12" t="s">
        <v>24</v>
      </c>
      <c r="AW416" s="12" t="s">
        <v>42</v>
      </c>
      <c r="AX416" s="12" t="s">
        <v>79</v>
      </c>
      <c r="AY416" s="184" t="s">
        <v>142</v>
      </c>
    </row>
    <row r="417" spans="2:65" s="12" customFormat="1">
      <c r="B417" s="183"/>
      <c r="D417" s="177" t="s">
        <v>192</v>
      </c>
      <c r="E417" s="184" t="s">
        <v>22</v>
      </c>
      <c r="F417" s="185" t="s">
        <v>2061</v>
      </c>
      <c r="H417" s="184" t="s">
        <v>22</v>
      </c>
      <c r="I417" s="186"/>
      <c r="L417" s="183"/>
      <c r="M417" s="187"/>
      <c r="T417" s="188"/>
      <c r="AT417" s="184" t="s">
        <v>192</v>
      </c>
      <c r="AU417" s="184" t="s">
        <v>90</v>
      </c>
      <c r="AV417" s="12" t="s">
        <v>24</v>
      </c>
      <c r="AW417" s="12" t="s">
        <v>42</v>
      </c>
      <c r="AX417" s="12" t="s">
        <v>79</v>
      </c>
      <c r="AY417" s="184" t="s">
        <v>142</v>
      </c>
    </row>
    <row r="418" spans="2:65" s="12" customFormat="1">
      <c r="B418" s="183"/>
      <c r="D418" s="177" t="s">
        <v>192</v>
      </c>
      <c r="E418" s="184" t="s">
        <v>22</v>
      </c>
      <c r="F418" s="185" t="s">
        <v>2062</v>
      </c>
      <c r="H418" s="184" t="s">
        <v>22</v>
      </c>
      <c r="I418" s="186"/>
      <c r="L418" s="183"/>
      <c r="M418" s="187"/>
      <c r="T418" s="188"/>
      <c r="AT418" s="184" t="s">
        <v>192</v>
      </c>
      <c r="AU418" s="184" t="s">
        <v>90</v>
      </c>
      <c r="AV418" s="12" t="s">
        <v>24</v>
      </c>
      <c r="AW418" s="12" t="s">
        <v>42</v>
      </c>
      <c r="AX418" s="12" t="s">
        <v>79</v>
      </c>
      <c r="AY418" s="184" t="s">
        <v>142</v>
      </c>
    </row>
    <row r="419" spans="2:65" s="13" customFormat="1">
      <c r="B419" s="189"/>
      <c r="D419" s="177" t="s">
        <v>192</v>
      </c>
      <c r="E419" s="190" t="s">
        <v>22</v>
      </c>
      <c r="F419" s="191" t="s">
        <v>2063</v>
      </c>
      <c r="H419" s="192">
        <v>12.6</v>
      </c>
      <c r="I419" s="193"/>
      <c r="L419" s="189"/>
      <c r="M419" s="194"/>
      <c r="T419" s="195"/>
      <c r="AT419" s="190" t="s">
        <v>192</v>
      </c>
      <c r="AU419" s="190" t="s">
        <v>90</v>
      </c>
      <c r="AV419" s="13" t="s">
        <v>90</v>
      </c>
      <c r="AW419" s="13" t="s">
        <v>42</v>
      </c>
      <c r="AX419" s="13" t="s">
        <v>79</v>
      </c>
      <c r="AY419" s="190" t="s">
        <v>142</v>
      </c>
    </row>
    <row r="420" spans="2:65" s="14" customFormat="1">
      <c r="B420" s="196"/>
      <c r="D420" s="177" t="s">
        <v>192</v>
      </c>
      <c r="E420" s="197" t="s">
        <v>22</v>
      </c>
      <c r="F420" s="198" t="s">
        <v>198</v>
      </c>
      <c r="H420" s="199">
        <v>21.9</v>
      </c>
      <c r="I420" s="200"/>
      <c r="L420" s="196"/>
      <c r="M420" s="201"/>
      <c r="T420" s="202"/>
      <c r="AT420" s="197" t="s">
        <v>192</v>
      </c>
      <c r="AU420" s="197" t="s">
        <v>90</v>
      </c>
      <c r="AV420" s="14" t="s">
        <v>104</v>
      </c>
      <c r="AW420" s="14" t="s">
        <v>42</v>
      </c>
      <c r="AX420" s="14" t="s">
        <v>79</v>
      </c>
      <c r="AY420" s="197" t="s">
        <v>142</v>
      </c>
    </row>
    <row r="421" spans="2:65" s="12" customFormat="1">
      <c r="B421" s="183"/>
      <c r="D421" s="177" t="s">
        <v>192</v>
      </c>
      <c r="E421" s="184" t="s">
        <v>22</v>
      </c>
      <c r="F421" s="185" t="s">
        <v>2047</v>
      </c>
      <c r="H421" s="184" t="s">
        <v>22</v>
      </c>
      <c r="I421" s="186"/>
      <c r="L421" s="183"/>
      <c r="M421" s="187"/>
      <c r="T421" s="188"/>
      <c r="AT421" s="184" t="s">
        <v>192</v>
      </c>
      <c r="AU421" s="184" t="s">
        <v>90</v>
      </c>
      <c r="AV421" s="12" t="s">
        <v>24</v>
      </c>
      <c r="AW421" s="12" t="s">
        <v>42</v>
      </c>
      <c r="AX421" s="12" t="s">
        <v>79</v>
      </c>
      <c r="AY421" s="184" t="s">
        <v>142</v>
      </c>
    </row>
    <row r="422" spans="2:65" s="13" customFormat="1">
      <c r="B422" s="189"/>
      <c r="D422" s="177" t="s">
        <v>192</v>
      </c>
      <c r="E422" s="190" t="s">
        <v>22</v>
      </c>
      <c r="F422" s="191" t="s">
        <v>79</v>
      </c>
      <c r="H422" s="192">
        <v>0</v>
      </c>
      <c r="I422" s="193"/>
      <c r="L422" s="189"/>
      <c r="M422" s="194"/>
      <c r="T422" s="195"/>
      <c r="AT422" s="190" t="s">
        <v>192</v>
      </c>
      <c r="AU422" s="190" t="s">
        <v>90</v>
      </c>
      <c r="AV422" s="13" t="s">
        <v>90</v>
      </c>
      <c r="AW422" s="13" t="s">
        <v>42</v>
      </c>
      <c r="AX422" s="13" t="s">
        <v>79</v>
      </c>
      <c r="AY422" s="190" t="s">
        <v>142</v>
      </c>
    </row>
    <row r="423" spans="2:65" s="14" customFormat="1">
      <c r="B423" s="196"/>
      <c r="D423" s="177" t="s">
        <v>192</v>
      </c>
      <c r="E423" s="197" t="s">
        <v>22</v>
      </c>
      <c r="F423" s="198" t="s">
        <v>198</v>
      </c>
      <c r="H423" s="199">
        <v>0</v>
      </c>
      <c r="I423" s="200"/>
      <c r="L423" s="196"/>
      <c r="M423" s="201"/>
      <c r="T423" s="202"/>
      <c r="AT423" s="197" t="s">
        <v>192</v>
      </c>
      <c r="AU423" s="197" t="s">
        <v>90</v>
      </c>
      <c r="AV423" s="14" t="s">
        <v>104</v>
      </c>
      <c r="AW423" s="14" t="s">
        <v>42</v>
      </c>
      <c r="AX423" s="14" t="s">
        <v>79</v>
      </c>
      <c r="AY423" s="197" t="s">
        <v>142</v>
      </c>
    </row>
    <row r="424" spans="2:65" s="15" customFormat="1">
      <c r="B424" s="203"/>
      <c r="D424" s="177" t="s">
        <v>192</v>
      </c>
      <c r="E424" s="204" t="s">
        <v>22</v>
      </c>
      <c r="F424" s="205" t="s">
        <v>202</v>
      </c>
      <c r="H424" s="206">
        <v>37.57</v>
      </c>
      <c r="I424" s="207"/>
      <c r="L424" s="203"/>
      <c r="M424" s="208"/>
      <c r="T424" s="209"/>
      <c r="AT424" s="204" t="s">
        <v>192</v>
      </c>
      <c r="AU424" s="204" t="s">
        <v>90</v>
      </c>
      <c r="AV424" s="15" t="s">
        <v>188</v>
      </c>
      <c r="AW424" s="15" t="s">
        <v>42</v>
      </c>
      <c r="AX424" s="15" t="s">
        <v>79</v>
      </c>
      <c r="AY424" s="204" t="s">
        <v>142</v>
      </c>
    </row>
    <row r="425" spans="2:65" s="13" customFormat="1">
      <c r="B425" s="189"/>
      <c r="D425" s="177" t="s">
        <v>192</v>
      </c>
      <c r="E425" s="190" t="s">
        <v>22</v>
      </c>
      <c r="F425" s="191" t="s">
        <v>2064</v>
      </c>
      <c r="H425" s="192">
        <v>41.326999999999998</v>
      </c>
      <c r="I425" s="193"/>
      <c r="L425" s="189"/>
      <c r="M425" s="194"/>
      <c r="T425" s="195"/>
      <c r="AT425" s="190" t="s">
        <v>192</v>
      </c>
      <c r="AU425" s="190" t="s">
        <v>90</v>
      </c>
      <c r="AV425" s="13" t="s">
        <v>90</v>
      </c>
      <c r="AW425" s="13" t="s">
        <v>42</v>
      </c>
      <c r="AX425" s="13" t="s">
        <v>24</v>
      </c>
      <c r="AY425" s="190" t="s">
        <v>142</v>
      </c>
    </row>
    <row r="426" spans="2:65" s="1" customFormat="1" ht="25.5" customHeight="1">
      <c r="B426" s="40"/>
      <c r="C426" s="165" t="s">
        <v>576</v>
      </c>
      <c r="D426" s="165" t="s">
        <v>145</v>
      </c>
      <c r="E426" s="166" t="s">
        <v>2065</v>
      </c>
      <c r="F426" s="167" t="s">
        <v>2066</v>
      </c>
      <c r="G426" s="168" t="s">
        <v>478</v>
      </c>
      <c r="H426" s="169">
        <v>37.619999999999997</v>
      </c>
      <c r="I426" s="170">
        <v>370</v>
      </c>
      <c r="J426" s="171">
        <f>ROUND(I426*H426,2)</f>
        <v>13919.4</v>
      </c>
      <c r="K426" s="167" t="s">
        <v>149</v>
      </c>
      <c r="L426" s="40"/>
      <c r="M426" s="172" t="s">
        <v>22</v>
      </c>
      <c r="N426" s="173" t="s">
        <v>51</v>
      </c>
      <c r="P426" s="174">
        <f>O426*H426</f>
        <v>0</v>
      </c>
      <c r="Q426" s="174">
        <v>1.1900000000000001E-3</v>
      </c>
      <c r="R426" s="174">
        <f>Q426*H426</f>
        <v>4.4767800000000003E-2</v>
      </c>
      <c r="S426" s="174">
        <v>0</v>
      </c>
      <c r="T426" s="175">
        <f>S426*H426</f>
        <v>0</v>
      </c>
      <c r="AR426" s="24" t="s">
        <v>333</v>
      </c>
      <c r="AT426" s="24" t="s">
        <v>145</v>
      </c>
      <c r="AU426" s="24" t="s">
        <v>90</v>
      </c>
      <c r="AY426" s="24" t="s">
        <v>142</v>
      </c>
      <c r="BE426" s="176">
        <f>IF(N426="základní",J426,0)</f>
        <v>0</v>
      </c>
      <c r="BF426" s="176">
        <f>IF(N426="snížená",J426,0)</f>
        <v>13919.4</v>
      </c>
      <c r="BG426" s="176">
        <f>IF(N426="zákl. přenesená",J426,0)</f>
        <v>0</v>
      </c>
      <c r="BH426" s="176">
        <f>IF(N426="sníž. přenesená",J426,0)</f>
        <v>0</v>
      </c>
      <c r="BI426" s="176">
        <f>IF(N426="nulová",J426,0)</f>
        <v>0</v>
      </c>
      <c r="BJ426" s="24" t="s">
        <v>90</v>
      </c>
      <c r="BK426" s="176">
        <f>ROUND(I426*H426,2)</f>
        <v>13919.4</v>
      </c>
      <c r="BL426" s="24" t="s">
        <v>333</v>
      </c>
      <c r="BM426" s="24" t="s">
        <v>2067</v>
      </c>
    </row>
    <row r="427" spans="2:65" s="1" customFormat="1" ht="28.5">
      <c r="B427" s="40"/>
      <c r="D427" s="177" t="s">
        <v>190</v>
      </c>
      <c r="F427" s="178" t="s">
        <v>2035</v>
      </c>
      <c r="I427" s="106"/>
      <c r="L427" s="40"/>
      <c r="M427" s="182"/>
      <c r="T427" s="65"/>
      <c r="AT427" s="24" t="s">
        <v>190</v>
      </c>
      <c r="AU427" s="24" t="s">
        <v>90</v>
      </c>
    </row>
    <row r="428" spans="2:65" s="12" customFormat="1">
      <c r="B428" s="183"/>
      <c r="D428" s="177" t="s">
        <v>192</v>
      </c>
      <c r="E428" s="184" t="s">
        <v>22</v>
      </c>
      <c r="F428" s="185" t="s">
        <v>1897</v>
      </c>
      <c r="H428" s="184" t="s">
        <v>22</v>
      </c>
      <c r="I428" s="186"/>
      <c r="L428" s="183"/>
      <c r="M428" s="187"/>
      <c r="T428" s="188"/>
      <c r="AT428" s="184" t="s">
        <v>192</v>
      </c>
      <c r="AU428" s="184" t="s">
        <v>90</v>
      </c>
      <c r="AV428" s="12" t="s">
        <v>24</v>
      </c>
      <c r="AW428" s="12" t="s">
        <v>42</v>
      </c>
      <c r="AX428" s="12" t="s">
        <v>79</v>
      </c>
      <c r="AY428" s="184" t="s">
        <v>142</v>
      </c>
    </row>
    <row r="429" spans="2:65" s="12" customFormat="1">
      <c r="B429" s="183"/>
      <c r="D429" s="177" t="s">
        <v>192</v>
      </c>
      <c r="E429" s="184" t="s">
        <v>22</v>
      </c>
      <c r="F429" s="185" t="s">
        <v>2036</v>
      </c>
      <c r="H429" s="184" t="s">
        <v>22</v>
      </c>
      <c r="I429" s="186"/>
      <c r="L429" s="183"/>
      <c r="M429" s="187"/>
      <c r="T429" s="188"/>
      <c r="AT429" s="184" t="s">
        <v>192</v>
      </c>
      <c r="AU429" s="184" t="s">
        <v>90</v>
      </c>
      <c r="AV429" s="12" t="s">
        <v>24</v>
      </c>
      <c r="AW429" s="12" t="s">
        <v>42</v>
      </c>
      <c r="AX429" s="12" t="s">
        <v>79</v>
      </c>
      <c r="AY429" s="184" t="s">
        <v>142</v>
      </c>
    </row>
    <row r="430" spans="2:65" s="13" customFormat="1">
      <c r="B430" s="189"/>
      <c r="D430" s="177" t="s">
        <v>192</v>
      </c>
      <c r="E430" s="190" t="s">
        <v>22</v>
      </c>
      <c r="F430" s="191" t="s">
        <v>2058</v>
      </c>
      <c r="H430" s="192">
        <v>9.3000000000000007</v>
      </c>
      <c r="I430" s="193"/>
      <c r="L430" s="189"/>
      <c r="M430" s="194"/>
      <c r="T430" s="195"/>
      <c r="AT430" s="190" t="s">
        <v>192</v>
      </c>
      <c r="AU430" s="190" t="s">
        <v>90</v>
      </c>
      <c r="AV430" s="13" t="s">
        <v>90</v>
      </c>
      <c r="AW430" s="13" t="s">
        <v>42</v>
      </c>
      <c r="AX430" s="13" t="s">
        <v>79</v>
      </c>
      <c r="AY430" s="190" t="s">
        <v>142</v>
      </c>
    </row>
    <row r="431" spans="2:65" s="13" customFormat="1">
      <c r="B431" s="189"/>
      <c r="D431" s="177" t="s">
        <v>192</v>
      </c>
      <c r="E431" s="190" t="s">
        <v>22</v>
      </c>
      <c r="F431" s="191" t="s">
        <v>2053</v>
      </c>
      <c r="H431" s="192">
        <v>1.8</v>
      </c>
      <c r="I431" s="193"/>
      <c r="L431" s="189"/>
      <c r="M431" s="194"/>
      <c r="T431" s="195"/>
      <c r="AT431" s="190" t="s">
        <v>192</v>
      </c>
      <c r="AU431" s="190" t="s">
        <v>90</v>
      </c>
      <c r="AV431" s="13" t="s">
        <v>90</v>
      </c>
      <c r="AW431" s="13" t="s">
        <v>42</v>
      </c>
      <c r="AX431" s="13" t="s">
        <v>79</v>
      </c>
      <c r="AY431" s="190" t="s">
        <v>142</v>
      </c>
    </row>
    <row r="432" spans="2:65" s="13" customFormat="1">
      <c r="B432" s="189"/>
      <c r="D432" s="177" t="s">
        <v>192</v>
      </c>
      <c r="E432" s="190" t="s">
        <v>22</v>
      </c>
      <c r="F432" s="191" t="s">
        <v>2054</v>
      </c>
      <c r="H432" s="192">
        <v>1.8</v>
      </c>
      <c r="I432" s="193"/>
      <c r="L432" s="189"/>
      <c r="M432" s="194"/>
      <c r="T432" s="195"/>
      <c r="AT432" s="190" t="s">
        <v>192</v>
      </c>
      <c r="AU432" s="190" t="s">
        <v>90</v>
      </c>
      <c r="AV432" s="13" t="s">
        <v>90</v>
      </c>
      <c r="AW432" s="13" t="s">
        <v>42</v>
      </c>
      <c r="AX432" s="13" t="s">
        <v>79</v>
      </c>
      <c r="AY432" s="190" t="s">
        <v>142</v>
      </c>
    </row>
    <row r="433" spans="2:51" s="13" customFormat="1">
      <c r="B433" s="189"/>
      <c r="D433" s="177" t="s">
        <v>192</v>
      </c>
      <c r="E433" s="190" t="s">
        <v>22</v>
      </c>
      <c r="F433" s="191" t="s">
        <v>2055</v>
      </c>
      <c r="H433" s="192">
        <v>1.8</v>
      </c>
      <c r="I433" s="193"/>
      <c r="L433" s="189"/>
      <c r="M433" s="194"/>
      <c r="T433" s="195"/>
      <c r="AT433" s="190" t="s">
        <v>192</v>
      </c>
      <c r="AU433" s="190" t="s">
        <v>90</v>
      </c>
      <c r="AV433" s="13" t="s">
        <v>90</v>
      </c>
      <c r="AW433" s="13" t="s">
        <v>42</v>
      </c>
      <c r="AX433" s="13" t="s">
        <v>79</v>
      </c>
      <c r="AY433" s="190" t="s">
        <v>142</v>
      </c>
    </row>
    <row r="434" spans="2:51" s="13" customFormat="1">
      <c r="B434" s="189"/>
      <c r="D434" s="177" t="s">
        <v>192</v>
      </c>
      <c r="E434" s="190" t="s">
        <v>22</v>
      </c>
      <c r="F434" s="191" t="s">
        <v>2068</v>
      </c>
      <c r="H434" s="192">
        <v>1.7</v>
      </c>
      <c r="I434" s="193"/>
      <c r="L434" s="189"/>
      <c r="M434" s="194"/>
      <c r="T434" s="195"/>
      <c r="AT434" s="190" t="s">
        <v>192</v>
      </c>
      <c r="AU434" s="190" t="s">
        <v>90</v>
      </c>
      <c r="AV434" s="13" t="s">
        <v>90</v>
      </c>
      <c r="AW434" s="13" t="s">
        <v>42</v>
      </c>
      <c r="AX434" s="13" t="s">
        <v>79</v>
      </c>
      <c r="AY434" s="190" t="s">
        <v>142</v>
      </c>
    </row>
    <row r="435" spans="2:51" s="13" customFormat="1">
      <c r="B435" s="189"/>
      <c r="D435" s="177" t="s">
        <v>192</v>
      </c>
      <c r="E435" s="190" t="s">
        <v>22</v>
      </c>
      <c r="F435" s="191" t="s">
        <v>2063</v>
      </c>
      <c r="H435" s="192">
        <v>12.6</v>
      </c>
      <c r="I435" s="193"/>
      <c r="L435" s="189"/>
      <c r="M435" s="194"/>
      <c r="T435" s="195"/>
      <c r="AT435" s="190" t="s">
        <v>192</v>
      </c>
      <c r="AU435" s="190" t="s">
        <v>90</v>
      </c>
      <c r="AV435" s="13" t="s">
        <v>90</v>
      </c>
      <c r="AW435" s="13" t="s">
        <v>42</v>
      </c>
      <c r="AX435" s="13" t="s">
        <v>79</v>
      </c>
      <c r="AY435" s="190" t="s">
        <v>142</v>
      </c>
    </row>
    <row r="436" spans="2:51" s="14" customFormat="1">
      <c r="B436" s="196"/>
      <c r="D436" s="177" t="s">
        <v>192</v>
      </c>
      <c r="E436" s="197" t="s">
        <v>22</v>
      </c>
      <c r="F436" s="198" t="s">
        <v>198</v>
      </c>
      <c r="H436" s="199">
        <v>29</v>
      </c>
      <c r="I436" s="200"/>
      <c r="L436" s="196"/>
      <c r="M436" s="201"/>
      <c r="T436" s="202"/>
      <c r="AT436" s="197" t="s">
        <v>192</v>
      </c>
      <c r="AU436" s="197" t="s">
        <v>90</v>
      </c>
      <c r="AV436" s="14" t="s">
        <v>104</v>
      </c>
      <c r="AW436" s="14" t="s">
        <v>42</v>
      </c>
      <c r="AX436" s="14" t="s">
        <v>79</v>
      </c>
      <c r="AY436" s="197" t="s">
        <v>142</v>
      </c>
    </row>
    <row r="437" spans="2:51" s="12" customFormat="1">
      <c r="B437" s="183"/>
      <c r="D437" s="177" t="s">
        <v>192</v>
      </c>
      <c r="E437" s="184" t="s">
        <v>22</v>
      </c>
      <c r="F437" s="185" t="s">
        <v>2042</v>
      </c>
      <c r="H437" s="184" t="s">
        <v>22</v>
      </c>
      <c r="I437" s="186"/>
      <c r="L437" s="183"/>
      <c r="M437" s="187"/>
      <c r="T437" s="188"/>
      <c r="AT437" s="184" t="s">
        <v>192</v>
      </c>
      <c r="AU437" s="184" t="s">
        <v>90</v>
      </c>
      <c r="AV437" s="12" t="s">
        <v>24</v>
      </c>
      <c r="AW437" s="12" t="s">
        <v>42</v>
      </c>
      <c r="AX437" s="12" t="s">
        <v>79</v>
      </c>
      <c r="AY437" s="184" t="s">
        <v>142</v>
      </c>
    </row>
    <row r="438" spans="2:51" s="12" customFormat="1">
      <c r="B438" s="183"/>
      <c r="D438" s="177" t="s">
        <v>192</v>
      </c>
      <c r="E438" s="184" t="s">
        <v>22</v>
      </c>
      <c r="F438" s="185" t="s">
        <v>2037</v>
      </c>
      <c r="H438" s="184" t="s">
        <v>22</v>
      </c>
      <c r="I438" s="186"/>
      <c r="L438" s="183"/>
      <c r="M438" s="187"/>
      <c r="T438" s="188"/>
      <c r="AT438" s="184" t="s">
        <v>192</v>
      </c>
      <c r="AU438" s="184" t="s">
        <v>90</v>
      </c>
      <c r="AV438" s="12" t="s">
        <v>24</v>
      </c>
      <c r="AW438" s="12" t="s">
        <v>42</v>
      </c>
      <c r="AX438" s="12" t="s">
        <v>79</v>
      </c>
      <c r="AY438" s="184" t="s">
        <v>142</v>
      </c>
    </row>
    <row r="439" spans="2:51" s="12" customFormat="1">
      <c r="B439" s="183"/>
      <c r="D439" s="177" t="s">
        <v>192</v>
      </c>
      <c r="E439" s="184" t="s">
        <v>22</v>
      </c>
      <c r="F439" s="185" t="s">
        <v>2059</v>
      </c>
      <c r="H439" s="184" t="s">
        <v>22</v>
      </c>
      <c r="I439" s="186"/>
      <c r="L439" s="183"/>
      <c r="M439" s="187"/>
      <c r="T439" s="188"/>
      <c r="AT439" s="184" t="s">
        <v>192</v>
      </c>
      <c r="AU439" s="184" t="s">
        <v>90</v>
      </c>
      <c r="AV439" s="12" t="s">
        <v>24</v>
      </c>
      <c r="AW439" s="12" t="s">
        <v>42</v>
      </c>
      <c r="AX439" s="12" t="s">
        <v>79</v>
      </c>
      <c r="AY439" s="184" t="s">
        <v>142</v>
      </c>
    </row>
    <row r="440" spans="2:51" s="12" customFormat="1">
      <c r="B440" s="183"/>
      <c r="D440" s="177" t="s">
        <v>192</v>
      </c>
      <c r="E440" s="184" t="s">
        <v>22</v>
      </c>
      <c r="F440" s="185" t="s">
        <v>2060</v>
      </c>
      <c r="H440" s="184" t="s">
        <v>22</v>
      </c>
      <c r="I440" s="186"/>
      <c r="L440" s="183"/>
      <c r="M440" s="187"/>
      <c r="T440" s="188"/>
      <c r="AT440" s="184" t="s">
        <v>192</v>
      </c>
      <c r="AU440" s="184" t="s">
        <v>90</v>
      </c>
      <c r="AV440" s="12" t="s">
        <v>24</v>
      </c>
      <c r="AW440" s="12" t="s">
        <v>42</v>
      </c>
      <c r="AX440" s="12" t="s">
        <v>79</v>
      </c>
      <c r="AY440" s="184" t="s">
        <v>142</v>
      </c>
    </row>
    <row r="441" spans="2:51" s="12" customFormat="1">
      <c r="B441" s="183"/>
      <c r="D441" s="177" t="s">
        <v>192</v>
      </c>
      <c r="E441" s="184" t="s">
        <v>22</v>
      </c>
      <c r="F441" s="185" t="s">
        <v>2061</v>
      </c>
      <c r="H441" s="184" t="s">
        <v>22</v>
      </c>
      <c r="I441" s="186"/>
      <c r="L441" s="183"/>
      <c r="M441" s="187"/>
      <c r="T441" s="188"/>
      <c r="AT441" s="184" t="s">
        <v>192</v>
      </c>
      <c r="AU441" s="184" t="s">
        <v>90</v>
      </c>
      <c r="AV441" s="12" t="s">
        <v>24</v>
      </c>
      <c r="AW441" s="12" t="s">
        <v>42</v>
      </c>
      <c r="AX441" s="12" t="s">
        <v>79</v>
      </c>
      <c r="AY441" s="184" t="s">
        <v>142</v>
      </c>
    </row>
    <row r="442" spans="2:51" s="12" customFormat="1">
      <c r="B442" s="183"/>
      <c r="D442" s="177" t="s">
        <v>192</v>
      </c>
      <c r="E442" s="184" t="s">
        <v>22</v>
      </c>
      <c r="F442" s="185" t="s">
        <v>2062</v>
      </c>
      <c r="H442" s="184" t="s">
        <v>22</v>
      </c>
      <c r="I442" s="186"/>
      <c r="L442" s="183"/>
      <c r="M442" s="187"/>
      <c r="T442" s="188"/>
      <c r="AT442" s="184" t="s">
        <v>192</v>
      </c>
      <c r="AU442" s="184" t="s">
        <v>90</v>
      </c>
      <c r="AV442" s="12" t="s">
        <v>24</v>
      </c>
      <c r="AW442" s="12" t="s">
        <v>42</v>
      </c>
      <c r="AX442" s="12" t="s">
        <v>79</v>
      </c>
      <c r="AY442" s="184" t="s">
        <v>142</v>
      </c>
    </row>
    <row r="443" spans="2:51" s="12" customFormat="1">
      <c r="B443" s="183"/>
      <c r="D443" s="177" t="s">
        <v>192</v>
      </c>
      <c r="E443" s="184" t="s">
        <v>22</v>
      </c>
      <c r="F443" s="185" t="s">
        <v>2069</v>
      </c>
      <c r="H443" s="184" t="s">
        <v>22</v>
      </c>
      <c r="I443" s="186"/>
      <c r="L443" s="183"/>
      <c r="M443" s="187"/>
      <c r="T443" s="188"/>
      <c r="AT443" s="184" t="s">
        <v>192</v>
      </c>
      <c r="AU443" s="184" t="s">
        <v>90</v>
      </c>
      <c r="AV443" s="12" t="s">
        <v>24</v>
      </c>
      <c r="AW443" s="12" t="s">
        <v>42</v>
      </c>
      <c r="AX443" s="12" t="s">
        <v>79</v>
      </c>
      <c r="AY443" s="184" t="s">
        <v>142</v>
      </c>
    </row>
    <row r="444" spans="2:51" s="14" customFormat="1">
      <c r="B444" s="196"/>
      <c r="D444" s="177" t="s">
        <v>192</v>
      </c>
      <c r="E444" s="197" t="s">
        <v>22</v>
      </c>
      <c r="F444" s="198" t="s">
        <v>198</v>
      </c>
      <c r="H444" s="199">
        <v>0</v>
      </c>
      <c r="I444" s="200"/>
      <c r="L444" s="196"/>
      <c r="M444" s="201"/>
      <c r="T444" s="202"/>
      <c r="AT444" s="197" t="s">
        <v>192</v>
      </c>
      <c r="AU444" s="197" t="s">
        <v>90</v>
      </c>
      <c r="AV444" s="14" t="s">
        <v>104</v>
      </c>
      <c r="AW444" s="14" t="s">
        <v>42</v>
      </c>
      <c r="AX444" s="14" t="s">
        <v>79</v>
      </c>
      <c r="AY444" s="197" t="s">
        <v>142</v>
      </c>
    </row>
    <row r="445" spans="2:51" s="12" customFormat="1">
      <c r="B445" s="183"/>
      <c r="D445" s="177" t="s">
        <v>192</v>
      </c>
      <c r="E445" s="184" t="s">
        <v>22</v>
      </c>
      <c r="F445" s="185" t="s">
        <v>2047</v>
      </c>
      <c r="H445" s="184" t="s">
        <v>22</v>
      </c>
      <c r="I445" s="186"/>
      <c r="L445" s="183"/>
      <c r="M445" s="187"/>
      <c r="T445" s="188"/>
      <c r="AT445" s="184" t="s">
        <v>192</v>
      </c>
      <c r="AU445" s="184" t="s">
        <v>90</v>
      </c>
      <c r="AV445" s="12" t="s">
        <v>24</v>
      </c>
      <c r="AW445" s="12" t="s">
        <v>42</v>
      </c>
      <c r="AX445" s="12" t="s">
        <v>79</v>
      </c>
      <c r="AY445" s="184" t="s">
        <v>142</v>
      </c>
    </row>
    <row r="446" spans="2:51" s="13" customFormat="1">
      <c r="B446" s="189"/>
      <c r="D446" s="177" t="s">
        <v>192</v>
      </c>
      <c r="E446" s="190" t="s">
        <v>22</v>
      </c>
      <c r="F446" s="191" t="s">
        <v>2070</v>
      </c>
      <c r="H446" s="192">
        <v>5.2</v>
      </c>
      <c r="I446" s="193"/>
      <c r="L446" s="189"/>
      <c r="M446" s="194"/>
      <c r="T446" s="195"/>
      <c r="AT446" s="190" t="s">
        <v>192</v>
      </c>
      <c r="AU446" s="190" t="s">
        <v>90</v>
      </c>
      <c r="AV446" s="13" t="s">
        <v>90</v>
      </c>
      <c r="AW446" s="13" t="s">
        <v>42</v>
      </c>
      <c r="AX446" s="13" t="s">
        <v>79</v>
      </c>
      <c r="AY446" s="190" t="s">
        <v>142</v>
      </c>
    </row>
    <row r="447" spans="2:51" s="14" customFormat="1">
      <c r="B447" s="196"/>
      <c r="D447" s="177" t="s">
        <v>192</v>
      </c>
      <c r="E447" s="197" t="s">
        <v>22</v>
      </c>
      <c r="F447" s="198" t="s">
        <v>198</v>
      </c>
      <c r="H447" s="199">
        <v>5.2</v>
      </c>
      <c r="I447" s="200"/>
      <c r="L447" s="196"/>
      <c r="M447" s="201"/>
      <c r="T447" s="202"/>
      <c r="AT447" s="197" t="s">
        <v>192</v>
      </c>
      <c r="AU447" s="197" t="s">
        <v>90</v>
      </c>
      <c r="AV447" s="14" t="s">
        <v>104</v>
      </c>
      <c r="AW447" s="14" t="s">
        <v>42</v>
      </c>
      <c r="AX447" s="14" t="s">
        <v>79</v>
      </c>
      <c r="AY447" s="197" t="s">
        <v>142</v>
      </c>
    </row>
    <row r="448" spans="2:51" s="15" customFormat="1">
      <c r="B448" s="203"/>
      <c r="D448" s="177" t="s">
        <v>192</v>
      </c>
      <c r="E448" s="204" t="s">
        <v>22</v>
      </c>
      <c r="F448" s="205" t="s">
        <v>202</v>
      </c>
      <c r="H448" s="206">
        <v>34.200000000000003</v>
      </c>
      <c r="I448" s="207"/>
      <c r="L448" s="203"/>
      <c r="M448" s="208"/>
      <c r="T448" s="209"/>
      <c r="AT448" s="204" t="s">
        <v>192</v>
      </c>
      <c r="AU448" s="204" t="s">
        <v>90</v>
      </c>
      <c r="AV448" s="15" t="s">
        <v>188</v>
      </c>
      <c r="AW448" s="15" t="s">
        <v>42</v>
      </c>
      <c r="AX448" s="15" t="s">
        <v>79</v>
      </c>
      <c r="AY448" s="204" t="s">
        <v>142</v>
      </c>
    </row>
    <row r="449" spans="2:65" s="13" customFormat="1">
      <c r="B449" s="189"/>
      <c r="D449" s="177" t="s">
        <v>192</v>
      </c>
      <c r="E449" s="190" t="s">
        <v>22</v>
      </c>
      <c r="F449" s="191" t="s">
        <v>2071</v>
      </c>
      <c r="H449" s="192">
        <v>37.619999999999997</v>
      </c>
      <c r="I449" s="193"/>
      <c r="L449" s="189"/>
      <c r="M449" s="194"/>
      <c r="T449" s="195"/>
      <c r="AT449" s="190" t="s">
        <v>192</v>
      </c>
      <c r="AU449" s="190" t="s">
        <v>90</v>
      </c>
      <c r="AV449" s="13" t="s">
        <v>90</v>
      </c>
      <c r="AW449" s="13" t="s">
        <v>42</v>
      </c>
      <c r="AX449" s="13" t="s">
        <v>24</v>
      </c>
      <c r="AY449" s="190" t="s">
        <v>142</v>
      </c>
    </row>
    <row r="450" spans="2:65" s="1" customFormat="1" ht="25.5" customHeight="1">
      <c r="B450" s="40"/>
      <c r="C450" s="165" t="s">
        <v>583</v>
      </c>
      <c r="D450" s="165" t="s">
        <v>145</v>
      </c>
      <c r="E450" s="166" t="s">
        <v>2072</v>
      </c>
      <c r="F450" s="167" t="s">
        <v>2073</v>
      </c>
      <c r="G450" s="168" t="s">
        <v>478</v>
      </c>
      <c r="H450" s="169">
        <v>17.93</v>
      </c>
      <c r="I450" s="170">
        <v>448</v>
      </c>
      <c r="J450" s="171">
        <f>ROUND(I450*H450,2)</f>
        <v>8032.64</v>
      </c>
      <c r="K450" s="167" t="s">
        <v>149</v>
      </c>
      <c r="L450" s="40"/>
      <c r="M450" s="172" t="s">
        <v>22</v>
      </c>
      <c r="N450" s="173" t="s">
        <v>51</v>
      </c>
      <c r="P450" s="174">
        <f>O450*H450</f>
        <v>0</v>
      </c>
      <c r="Q450" s="174">
        <v>2.5200000000000001E-3</v>
      </c>
      <c r="R450" s="174">
        <f>Q450*H450</f>
        <v>4.5183600000000004E-2</v>
      </c>
      <c r="S450" s="174">
        <v>0</v>
      </c>
      <c r="T450" s="175">
        <f>S450*H450</f>
        <v>0</v>
      </c>
      <c r="AR450" s="24" t="s">
        <v>333</v>
      </c>
      <c r="AT450" s="24" t="s">
        <v>145</v>
      </c>
      <c r="AU450" s="24" t="s">
        <v>90</v>
      </c>
      <c r="AY450" s="24" t="s">
        <v>142</v>
      </c>
      <c r="BE450" s="176">
        <f>IF(N450="základní",J450,0)</f>
        <v>0</v>
      </c>
      <c r="BF450" s="176">
        <f>IF(N450="snížená",J450,0)</f>
        <v>8032.64</v>
      </c>
      <c r="BG450" s="176">
        <f>IF(N450="zákl. přenesená",J450,0)</f>
        <v>0</v>
      </c>
      <c r="BH450" s="176">
        <f>IF(N450="sníž. přenesená",J450,0)</f>
        <v>0</v>
      </c>
      <c r="BI450" s="176">
        <f>IF(N450="nulová",J450,0)</f>
        <v>0</v>
      </c>
      <c r="BJ450" s="24" t="s">
        <v>90</v>
      </c>
      <c r="BK450" s="176">
        <f>ROUND(I450*H450,2)</f>
        <v>8032.64</v>
      </c>
      <c r="BL450" s="24" t="s">
        <v>333</v>
      </c>
      <c r="BM450" s="24" t="s">
        <v>2074</v>
      </c>
    </row>
    <row r="451" spans="2:65" s="1" customFormat="1" ht="28.5">
      <c r="B451" s="40"/>
      <c r="D451" s="177" t="s">
        <v>190</v>
      </c>
      <c r="F451" s="178" t="s">
        <v>2035</v>
      </c>
      <c r="I451" s="106"/>
      <c r="L451" s="40"/>
      <c r="M451" s="182"/>
      <c r="T451" s="65"/>
      <c r="AT451" s="24" t="s">
        <v>190</v>
      </c>
      <c r="AU451" s="24" t="s">
        <v>90</v>
      </c>
    </row>
    <row r="452" spans="2:65" s="12" customFormat="1">
      <c r="B452" s="183"/>
      <c r="D452" s="177" t="s">
        <v>192</v>
      </c>
      <c r="E452" s="184" t="s">
        <v>22</v>
      </c>
      <c r="F452" s="185" t="s">
        <v>1897</v>
      </c>
      <c r="H452" s="184" t="s">
        <v>22</v>
      </c>
      <c r="I452" s="186"/>
      <c r="L452" s="183"/>
      <c r="M452" s="187"/>
      <c r="T452" s="188"/>
      <c r="AT452" s="184" t="s">
        <v>192</v>
      </c>
      <c r="AU452" s="184" t="s">
        <v>90</v>
      </c>
      <c r="AV452" s="12" t="s">
        <v>24</v>
      </c>
      <c r="AW452" s="12" t="s">
        <v>42</v>
      </c>
      <c r="AX452" s="12" t="s">
        <v>79</v>
      </c>
      <c r="AY452" s="184" t="s">
        <v>142</v>
      </c>
    </row>
    <row r="453" spans="2:65" s="12" customFormat="1">
      <c r="B453" s="183"/>
      <c r="D453" s="177" t="s">
        <v>192</v>
      </c>
      <c r="E453" s="184" t="s">
        <v>22</v>
      </c>
      <c r="F453" s="185" t="s">
        <v>2036</v>
      </c>
      <c r="H453" s="184" t="s">
        <v>22</v>
      </c>
      <c r="I453" s="186"/>
      <c r="L453" s="183"/>
      <c r="M453" s="187"/>
      <c r="T453" s="188"/>
      <c r="AT453" s="184" t="s">
        <v>192</v>
      </c>
      <c r="AU453" s="184" t="s">
        <v>90</v>
      </c>
      <c r="AV453" s="12" t="s">
        <v>24</v>
      </c>
      <c r="AW453" s="12" t="s">
        <v>42</v>
      </c>
      <c r="AX453" s="12" t="s">
        <v>79</v>
      </c>
      <c r="AY453" s="184" t="s">
        <v>142</v>
      </c>
    </row>
    <row r="454" spans="2:65" s="13" customFormat="1">
      <c r="B454" s="189"/>
      <c r="D454" s="177" t="s">
        <v>192</v>
      </c>
      <c r="E454" s="190" t="s">
        <v>22</v>
      </c>
      <c r="F454" s="191" t="s">
        <v>2075</v>
      </c>
      <c r="H454" s="192">
        <v>10</v>
      </c>
      <c r="I454" s="193"/>
      <c r="L454" s="189"/>
      <c r="M454" s="194"/>
      <c r="T454" s="195"/>
      <c r="AT454" s="190" t="s">
        <v>192</v>
      </c>
      <c r="AU454" s="190" t="s">
        <v>90</v>
      </c>
      <c r="AV454" s="13" t="s">
        <v>90</v>
      </c>
      <c r="AW454" s="13" t="s">
        <v>42</v>
      </c>
      <c r="AX454" s="13" t="s">
        <v>79</v>
      </c>
      <c r="AY454" s="190" t="s">
        <v>142</v>
      </c>
    </row>
    <row r="455" spans="2:65" s="14" customFormat="1">
      <c r="B455" s="196"/>
      <c r="D455" s="177" t="s">
        <v>192</v>
      </c>
      <c r="E455" s="197" t="s">
        <v>22</v>
      </c>
      <c r="F455" s="198" t="s">
        <v>198</v>
      </c>
      <c r="H455" s="199">
        <v>10</v>
      </c>
      <c r="I455" s="200"/>
      <c r="L455" s="196"/>
      <c r="M455" s="201"/>
      <c r="T455" s="202"/>
      <c r="AT455" s="197" t="s">
        <v>192</v>
      </c>
      <c r="AU455" s="197" t="s">
        <v>90</v>
      </c>
      <c r="AV455" s="14" t="s">
        <v>104</v>
      </c>
      <c r="AW455" s="14" t="s">
        <v>42</v>
      </c>
      <c r="AX455" s="14" t="s">
        <v>79</v>
      </c>
      <c r="AY455" s="197" t="s">
        <v>142</v>
      </c>
    </row>
    <row r="456" spans="2:65" s="12" customFormat="1">
      <c r="B456" s="183"/>
      <c r="D456" s="177" t="s">
        <v>192</v>
      </c>
      <c r="E456" s="184" t="s">
        <v>22</v>
      </c>
      <c r="F456" s="185" t="s">
        <v>2042</v>
      </c>
      <c r="H456" s="184" t="s">
        <v>22</v>
      </c>
      <c r="I456" s="186"/>
      <c r="L456" s="183"/>
      <c r="M456" s="187"/>
      <c r="T456" s="188"/>
      <c r="AT456" s="184" t="s">
        <v>192</v>
      </c>
      <c r="AU456" s="184" t="s">
        <v>90</v>
      </c>
      <c r="AV456" s="12" t="s">
        <v>24</v>
      </c>
      <c r="AW456" s="12" t="s">
        <v>42</v>
      </c>
      <c r="AX456" s="12" t="s">
        <v>79</v>
      </c>
      <c r="AY456" s="184" t="s">
        <v>142</v>
      </c>
    </row>
    <row r="457" spans="2:65" s="13" customFormat="1">
      <c r="B457" s="189"/>
      <c r="D457" s="177" t="s">
        <v>192</v>
      </c>
      <c r="E457" s="190" t="s">
        <v>22</v>
      </c>
      <c r="F457" s="191" t="s">
        <v>2076</v>
      </c>
      <c r="H457" s="192">
        <v>6.3</v>
      </c>
      <c r="I457" s="193"/>
      <c r="L457" s="189"/>
      <c r="M457" s="194"/>
      <c r="T457" s="195"/>
      <c r="AT457" s="190" t="s">
        <v>192</v>
      </c>
      <c r="AU457" s="190" t="s">
        <v>90</v>
      </c>
      <c r="AV457" s="13" t="s">
        <v>90</v>
      </c>
      <c r="AW457" s="13" t="s">
        <v>42</v>
      </c>
      <c r="AX457" s="13" t="s">
        <v>79</v>
      </c>
      <c r="AY457" s="190" t="s">
        <v>142</v>
      </c>
    </row>
    <row r="458" spans="2:65" s="14" customFormat="1">
      <c r="B458" s="196"/>
      <c r="D458" s="177" t="s">
        <v>192</v>
      </c>
      <c r="E458" s="197" t="s">
        <v>22</v>
      </c>
      <c r="F458" s="198" t="s">
        <v>198</v>
      </c>
      <c r="H458" s="199">
        <v>6.3</v>
      </c>
      <c r="I458" s="200"/>
      <c r="L458" s="196"/>
      <c r="M458" s="201"/>
      <c r="T458" s="202"/>
      <c r="AT458" s="197" t="s">
        <v>192</v>
      </c>
      <c r="AU458" s="197" t="s">
        <v>90</v>
      </c>
      <c r="AV458" s="14" t="s">
        <v>104</v>
      </c>
      <c r="AW458" s="14" t="s">
        <v>42</v>
      </c>
      <c r="AX458" s="14" t="s">
        <v>79</v>
      </c>
      <c r="AY458" s="197" t="s">
        <v>142</v>
      </c>
    </row>
    <row r="459" spans="2:65" s="15" customFormat="1">
      <c r="B459" s="203"/>
      <c r="D459" s="177" t="s">
        <v>192</v>
      </c>
      <c r="E459" s="204" t="s">
        <v>22</v>
      </c>
      <c r="F459" s="205" t="s">
        <v>202</v>
      </c>
      <c r="H459" s="206">
        <v>16.3</v>
      </c>
      <c r="I459" s="207"/>
      <c r="L459" s="203"/>
      <c r="M459" s="208"/>
      <c r="T459" s="209"/>
      <c r="AT459" s="204" t="s">
        <v>192</v>
      </c>
      <c r="AU459" s="204" t="s">
        <v>90</v>
      </c>
      <c r="AV459" s="15" t="s">
        <v>188</v>
      </c>
      <c r="AW459" s="15" t="s">
        <v>42</v>
      </c>
      <c r="AX459" s="15" t="s">
        <v>79</v>
      </c>
      <c r="AY459" s="204" t="s">
        <v>142</v>
      </c>
    </row>
    <row r="460" spans="2:65" s="13" customFormat="1">
      <c r="B460" s="189"/>
      <c r="D460" s="177" t="s">
        <v>192</v>
      </c>
      <c r="E460" s="190" t="s">
        <v>22</v>
      </c>
      <c r="F460" s="191" t="s">
        <v>2077</v>
      </c>
      <c r="H460" s="192">
        <v>17.93</v>
      </c>
      <c r="I460" s="193"/>
      <c r="L460" s="189"/>
      <c r="M460" s="194"/>
      <c r="T460" s="195"/>
      <c r="AT460" s="190" t="s">
        <v>192</v>
      </c>
      <c r="AU460" s="190" t="s">
        <v>90</v>
      </c>
      <c r="AV460" s="13" t="s">
        <v>90</v>
      </c>
      <c r="AW460" s="13" t="s">
        <v>42</v>
      </c>
      <c r="AX460" s="13" t="s">
        <v>24</v>
      </c>
      <c r="AY460" s="190" t="s">
        <v>142</v>
      </c>
    </row>
    <row r="461" spans="2:65" s="1" customFormat="1" ht="38.25" customHeight="1">
      <c r="B461" s="40"/>
      <c r="C461" s="165" t="s">
        <v>591</v>
      </c>
      <c r="D461" s="165" t="s">
        <v>145</v>
      </c>
      <c r="E461" s="166" t="s">
        <v>2078</v>
      </c>
      <c r="F461" s="167" t="s">
        <v>2079</v>
      </c>
      <c r="G461" s="168" t="s">
        <v>478</v>
      </c>
      <c r="H461" s="169">
        <v>194.81</v>
      </c>
      <c r="I461" s="170">
        <v>55.2</v>
      </c>
      <c r="J461" s="171">
        <f>ROUND(I461*H461,2)</f>
        <v>10753.51</v>
      </c>
      <c r="K461" s="167" t="s">
        <v>149</v>
      </c>
      <c r="L461" s="40"/>
      <c r="M461" s="172" t="s">
        <v>22</v>
      </c>
      <c r="N461" s="173" t="s">
        <v>51</v>
      </c>
      <c r="P461" s="174">
        <f>O461*H461</f>
        <v>0</v>
      </c>
      <c r="Q461" s="174">
        <v>5.0000000000000002E-5</v>
      </c>
      <c r="R461" s="174">
        <f>Q461*H461</f>
        <v>9.7405000000000009E-3</v>
      </c>
      <c r="S461" s="174">
        <v>0</v>
      </c>
      <c r="T461" s="175">
        <f>S461*H461</f>
        <v>0</v>
      </c>
      <c r="AR461" s="24" t="s">
        <v>333</v>
      </c>
      <c r="AT461" s="24" t="s">
        <v>145</v>
      </c>
      <c r="AU461" s="24" t="s">
        <v>90</v>
      </c>
      <c r="AY461" s="24" t="s">
        <v>142</v>
      </c>
      <c r="BE461" s="176">
        <f>IF(N461="základní",J461,0)</f>
        <v>0</v>
      </c>
      <c r="BF461" s="176">
        <f>IF(N461="snížená",J461,0)</f>
        <v>10753.51</v>
      </c>
      <c r="BG461" s="176">
        <f>IF(N461="zákl. přenesená",J461,0)</f>
        <v>0</v>
      </c>
      <c r="BH461" s="176">
        <f>IF(N461="sníž. přenesená",J461,0)</f>
        <v>0</v>
      </c>
      <c r="BI461" s="176">
        <f>IF(N461="nulová",J461,0)</f>
        <v>0</v>
      </c>
      <c r="BJ461" s="24" t="s">
        <v>90</v>
      </c>
      <c r="BK461" s="176">
        <f>ROUND(I461*H461,2)</f>
        <v>10753.51</v>
      </c>
      <c r="BL461" s="24" t="s">
        <v>333</v>
      </c>
      <c r="BM461" s="24" t="s">
        <v>2080</v>
      </c>
    </row>
    <row r="462" spans="2:65" s="1" customFormat="1" ht="19">
      <c r="B462" s="40"/>
      <c r="D462" s="177" t="s">
        <v>190</v>
      </c>
      <c r="F462" s="178" t="s">
        <v>2081</v>
      </c>
      <c r="I462" s="106"/>
      <c r="L462" s="40"/>
      <c r="M462" s="182"/>
      <c r="T462" s="65"/>
      <c r="AT462" s="24" t="s">
        <v>190</v>
      </c>
      <c r="AU462" s="24" t="s">
        <v>90</v>
      </c>
    </row>
    <row r="463" spans="2:65" s="13" customFormat="1">
      <c r="B463" s="189"/>
      <c r="D463" s="177" t="s">
        <v>192</v>
      </c>
      <c r="E463" s="190" t="s">
        <v>22</v>
      </c>
      <c r="F463" s="191" t="s">
        <v>2082</v>
      </c>
      <c r="H463" s="192">
        <v>194.81</v>
      </c>
      <c r="I463" s="193"/>
      <c r="L463" s="189"/>
      <c r="M463" s="194"/>
      <c r="T463" s="195"/>
      <c r="AT463" s="190" t="s">
        <v>192</v>
      </c>
      <c r="AU463" s="190" t="s">
        <v>90</v>
      </c>
      <c r="AV463" s="13" t="s">
        <v>90</v>
      </c>
      <c r="AW463" s="13" t="s">
        <v>42</v>
      </c>
      <c r="AX463" s="13" t="s">
        <v>24</v>
      </c>
      <c r="AY463" s="190" t="s">
        <v>142</v>
      </c>
    </row>
    <row r="464" spans="2:65" s="1" customFormat="1" ht="38.25" customHeight="1">
      <c r="B464" s="40"/>
      <c r="C464" s="165" t="s">
        <v>596</v>
      </c>
      <c r="D464" s="165" t="s">
        <v>145</v>
      </c>
      <c r="E464" s="166" t="s">
        <v>2083</v>
      </c>
      <c r="F464" s="167" t="s">
        <v>2084</v>
      </c>
      <c r="G464" s="168" t="s">
        <v>478</v>
      </c>
      <c r="H464" s="169">
        <v>96.69</v>
      </c>
      <c r="I464" s="170">
        <v>65</v>
      </c>
      <c r="J464" s="171">
        <f>ROUND(I464*H464,2)</f>
        <v>6284.85</v>
      </c>
      <c r="K464" s="167" t="s">
        <v>149</v>
      </c>
      <c r="L464" s="40"/>
      <c r="M464" s="172" t="s">
        <v>22</v>
      </c>
      <c r="N464" s="173" t="s">
        <v>51</v>
      </c>
      <c r="P464" s="174">
        <f>O464*H464</f>
        <v>0</v>
      </c>
      <c r="Q464" s="174">
        <v>6.9999999999999994E-5</v>
      </c>
      <c r="R464" s="174">
        <f>Q464*H464</f>
        <v>6.7682999999999997E-3</v>
      </c>
      <c r="S464" s="174">
        <v>0</v>
      </c>
      <c r="T464" s="175">
        <f>S464*H464</f>
        <v>0</v>
      </c>
      <c r="AR464" s="24" t="s">
        <v>333</v>
      </c>
      <c r="AT464" s="24" t="s">
        <v>145</v>
      </c>
      <c r="AU464" s="24" t="s">
        <v>90</v>
      </c>
      <c r="AY464" s="24" t="s">
        <v>142</v>
      </c>
      <c r="BE464" s="176">
        <f>IF(N464="základní",J464,0)</f>
        <v>0</v>
      </c>
      <c r="BF464" s="176">
        <f>IF(N464="snížená",J464,0)</f>
        <v>6284.85</v>
      </c>
      <c r="BG464" s="176">
        <f>IF(N464="zákl. přenesená",J464,0)</f>
        <v>0</v>
      </c>
      <c r="BH464" s="176">
        <f>IF(N464="sníž. přenesená",J464,0)</f>
        <v>0</v>
      </c>
      <c r="BI464" s="176">
        <f>IF(N464="nulová",J464,0)</f>
        <v>0</v>
      </c>
      <c r="BJ464" s="24" t="s">
        <v>90</v>
      </c>
      <c r="BK464" s="176">
        <f>ROUND(I464*H464,2)</f>
        <v>6284.85</v>
      </c>
      <c r="BL464" s="24" t="s">
        <v>333</v>
      </c>
      <c r="BM464" s="24" t="s">
        <v>2085</v>
      </c>
    </row>
    <row r="465" spans="2:65" s="1" customFormat="1" ht="19">
      <c r="B465" s="40"/>
      <c r="D465" s="177" t="s">
        <v>190</v>
      </c>
      <c r="F465" s="178" t="s">
        <v>2081</v>
      </c>
      <c r="I465" s="106"/>
      <c r="L465" s="40"/>
      <c r="M465" s="182"/>
      <c r="T465" s="65"/>
      <c r="AT465" s="24" t="s">
        <v>190</v>
      </c>
      <c r="AU465" s="24" t="s">
        <v>90</v>
      </c>
    </row>
    <row r="466" spans="2:65" s="13" customFormat="1">
      <c r="B466" s="189"/>
      <c r="D466" s="177" t="s">
        <v>192</v>
      </c>
      <c r="E466" s="190" t="s">
        <v>22</v>
      </c>
      <c r="F466" s="191" t="s">
        <v>2086</v>
      </c>
      <c r="H466" s="192">
        <v>96.69</v>
      </c>
      <c r="I466" s="193"/>
      <c r="L466" s="189"/>
      <c r="M466" s="194"/>
      <c r="T466" s="195"/>
      <c r="AT466" s="190" t="s">
        <v>192</v>
      </c>
      <c r="AU466" s="190" t="s">
        <v>90</v>
      </c>
      <c r="AV466" s="13" t="s">
        <v>90</v>
      </c>
      <c r="AW466" s="13" t="s">
        <v>42</v>
      </c>
      <c r="AX466" s="13" t="s">
        <v>24</v>
      </c>
      <c r="AY466" s="190" t="s">
        <v>142</v>
      </c>
    </row>
    <row r="467" spans="2:65" s="1" customFormat="1" ht="16.5" customHeight="1">
      <c r="B467" s="40"/>
      <c r="C467" s="165" t="s">
        <v>602</v>
      </c>
      <c r="D467" s="165" t="s">
        <v>145</v>
      </c>
      <c r="E467" s="166" t="s">
        <v>2087</v>
      </c>
      <c r="F467" s="167" t="s">
        <v>2088</v>
      </c>
      <c r="G467" s="168" t="s">
        <v>187</v>
      </c>
      <c r="H467" s="169">
        <v>64</v>
      </c>
      <c r="I467" s="170">
        <v>174</v>
      </c>
      <c r="J467" s="171">
        <f>ROUND(I467*H467,2)</f>
        <v>11136</v>
      </c>
      <c r="K467" s="167" t="s">
        <v>149</v>
      </c>
      <c r="L467" s="40"/>
      <c r="M467" s="172" t="s">
        <v>22</v>
      </c>
      <c r="N467" s="173" t="s">
        <v>51</v>
      </c>
      <c r="P467" s="174">
        <f>O467*H467</f>
        <v>0</v>
      </c>
      <c r="Q467" s="174">
        <v>0</v>
      </c>
      <c r="R467" s="174">
        <f>Q467*H467</f>
        <v>0</v>
      </c>
      <c r="S467" s="174">
        <v>0</v>
      </c>
      <c r="T467" s="175">
        <f>S467*H467</f>
        <v>0</v>
      </c>
      <c r="AR467" s="24" t="s">
        <v>333</v>
      </c>
      <c r="AT467" s="24" t="s">
        <v>145</v>
      </c>
      <c r="AU467" s="24" t="s">
        <v>90</v>
      </c>
      <c r="AY467" s="24" t="s">
        <v>142</v>
      </c>
      <c r="BE467" s="176">
        <f>IF(N467="základní",J467,0)</f>
        <v>0</v>
      </c>
      <c r="BF467" s="176">
        <f>IF(N467="snížená",J467,0)</f>
        <v>11136</v>
      </c>
      <c r="BG467" s="176">
        <f>IF(N467="zákl. přenesená",J467,0)</f>
        <v>0</v>
      </c>
      <c r="BH467" s="176">
        <f>IF(N467="sníž. přenesená",J467,0)</f>
        <v>0</v>
      </c>
      <c r="BI467" s="176">
        <f>IF(N467="nulová",J467,0)</f>
        <v>0</v>
      </c>
      <c r="BJ467" s="24" t="s">
        <v>90</v>
      </c>
      <c r="BK467" s="176">
        <f>ROUND(I467*H467,2)</f>
        <v>11136</v>
      </c>
      <c r="BL467" s="24" t="s">
        <v>333</v>
      </c>
      <c r="BM467" s="24" t="s">
        <v>2089</v>
      </c>
    </row>
    <row r="468" spans="2:65" s="1" customFormat="1" ht="47.5">
      <c r="B468" s="40"/>
      <c r="D468" s="177" t="s">
        <v>190</v>
      </c>
      <c r="F468" s="178" t="s">
        <v>2090</v>
      </c>
      <c r="I468" s="106"/>
      <c r="L468" s="40"/>
      <c r="M468" s="182"/>
      <c r="T468" s="65"/>
      <c r="AT468" s="24" t="s">
        <v>190</v>
      </c>
      <c r="AU468" s="24" t="s">
        <v>90</v>
      </c>
    </row>
    <row r="469" spans="2:65" s="12" customFormat="1">
      <c r="B469" s="183"/>
      <c r="D469" s="177" t="s">
        <v>192</v>
      </c>
      <c r="E469" s="184" t="s">
        <v>22</v>
      </c>
      <c r="F469" s="185" t="s">
        <v>1897</v>
      </c>
      <c r="H469" s="184" t="s">
        <v>22</v>
      </c>
      <c r="I469" s="186"/>
      <c r="L469" s="183"/>
      <c r="M469" s="187"/>
      <c r="T469" s="188"/>
      <c r="AT469" s="184" t="s">
        <v>192</v>
      </c>
      <c r="AU469" s="184" t="s">
        <v>90</v>
      </c>
      <c r="AV469" s="12" t="s">
        <v>24</v>
      </c>
      <c r="AW469" s="12" t="s">
        <v>42</v>
      </c>
      <c r="AX469" s="12" t="s">
        <v>79</v>
      </c>
      <c r="AY469" s="184" t="s">
        <v>142</v>
      </c>
    </row>
    <row r="470" spans="2:65" s="13" customFormat="1">
      <c r="B470" s="189"/>
      <c r="D470" s="177" t="s">
        <v>192</v>
      </c>
      <c r="E470" s="190" t="s">
        <v>22</v>
      </c>
      <c r="F470" s="191" t="s">
        <v>2091</v>
      </c>
      <c r="H470" s="192">
        <v>7</v>
      </c>
      <c r="I470" s="193"/>
      <c r="L470" s="189"/>
      <c r="M470" s="194"/>
      <c r="T470" s="195"/>
      <c r="AT470" s="190" t="s">
        <v>192</v>
      </c>
      <c r="AU470" s="190" t="s">
        <v>90</v>
      </c>
      <c r="AV470" s="13" t="s">
        <v>90</v>
      </c>
      <c r="AW470" s="13" t="s">
        <v>42</v>
      </c>
      <c r="AX470" s="13" t="s">
        <v>79</v>
      </c>
      <c r="AY470" s="190" t="s">
        <v>142</v>
      </c>
    </row>
    <row r="471" spans="2:65" s="13" customFormat="1">
      <c r="B471" s="189"/>
      <c r="D471" s="177" t="s">
        <v>192</v>
      </c>
      <c r="E471" s="190" t="s">
        <v>22</v>
      </c>
      <c r="F471" s="191" t="s">
        <v>2092</v>
      </c>
      <c r="H471" s="192">
        <v>14</v>
      </c>
      <c r="I471" s="193"/>
      <c r="L471" s="189"/>
      <c r="M471" s="194"/>
      <c r="T471" s="195"/>
      <c r="AT471" s="190" t="s">
        <v>192</v>
      </c>
      <c r="AU471" s="190" t="s">
        <v>90</v>
      </c>
      <c r="AV471" s="13" t="s">
        <v>90</v>
      </c>
      <c r="AW471" s="13" t="s">
        <v>42</v>
      </c>
      <c r="AX471" s="13" t="s">
        <v>79</v>
      </c>
      <c r="AY471" s="190" t="s">
        <v>142</v>
      </c>
    </row>
    <row r="472" spans="2:65" s="13" customFormat="1">
      <c r="B472" s="189"/>
      <c r="D472" s="177" t="s">
        <v>192</v>
      </c>
      <c r="E472" s="190" t="s">
        <v>22</v>
      </c>
      <c r="F472" s="191" t="s">
        <v>2093</v>
      </c>
      <c r="H472" s="192">
        <v>21</v>
      </c>
      <c r="I472" s="193"/>
      <c r="L472" s="189"/>
      <c r="M472" s="194"/>
      <c r="T472" s="195"/>
      <c r="AT472" s="190" t="s">
        <v>192</v>
      </c>
      <c r="AU472" s="190" t="s">
        <v>90</v>
      </c>
      <c r="AV472" s="13" t="s">
        <v>90</v>
      </c>
      <c r="AW472" s="13" t="s">
        <v>42</v>
      </c>
      <c r="AX472" s="13" t="s">
        <v>79</v>
      </c>
      <c r="AY472" s="190" t="s">
        <v>142</v>
      </c>
    </row>
    <row r="473" spans="2:65" s="13" customFormat="1">
      <c r="B473" s="189"/>
      <c r="D473" s="177" t="s">
        <v>192</v>
      </c>
      <c r="E473" s="190" t="s">
        <v>22</v>
      </c>
      <c r="F473" s="191" t="s">
        <v>2094</v>
      </c>
      <c r="H473" s="192">
        <v>7</v>
      </c>
      <c r="I473" s="193"/>
      <c r="L473" s="189"/>
      <c r="M473" s="194"/>
      <c r="T473" s="195"/>
      <c r="AT473" s="190" t="s">
        <v>192</v>
      </c>
      <c r="AU473" s="190" t="s">
        <v>90</v>
      </c>
      <c r="AV473" s="13" t="s">
        <v>90</v>
      </c>
      <c r="AW473" s="13" t="s">
        <v>42</v>
      </c>
      <c r="AX473" s="13" t="s">
        <v>79</v>
      </c>
      <c r="AY473" s="190" t="s">
        <v>142</v>
      </c>
    </row>
    <row r="474" spans="2:65" s="13" customFormat="1">
      <c r="B474" s="189"/>
      <c r="D474" s="177" t="s">
        <v>192</v>
      </c>
      <c r="E474" s="190" t="s">
        <v>22</v>
      </c>
      <c r="F474" s="191" t="s">
        <v>2095</v>
      </c>
      <c r="H474" s="192">
        <v>2</v>
      </c>
      <c r="I474" s="193"/>
      <c r="L474" s="189"/>
      <c r="M474" s="194"/>
      <c r="T474" s="195"/>
      <c r="AT474" s="190" t="s">
        <v>192</v>
      </c>
      <c r="AU474" s="190" t="s">
        <v>90</v>
      </c>
      <c r="AV474" s="13" t="s">
        <v>90</v>
      </c>
      <c r="AW474" s="13" t="s">
        <v>42</v>
      </c>
      <c r="AX474" s="13" t="s">
        <v>79</v>
      </c>
      <c r="AY474" s="190" t="s">
        <v>142</v>
      </c>
    </row>
    <row r="475" spans="2:65" s="13" customFormat="1">
      <c r="B475" s="189"/>
      <c r="D475" s="177" t="s">
        <v>192</v>
      </c>
      <c r="E475" s="190" t="s">
        <v>22</v>
      </c>
      <c r="F475" s="191" t="s">
        <v>2096</v>
      </c>
      <c r="H475" s="192">
        <v>12</v>
      </c>
      <c r="I475" s="193"/>
      <c r="L475" s="189"/>
      <c r="M475" s="194"/>
      <c r="T475" s="195"/>
      <c r="AT475" s="190" t="s">
        <v>192</v>
      </c>
      <c r="AU475" s="190" t="s">
        <v>90</v>
      </c>
      <c r="AV475" s="13" t="s">
        <v>90</v>
      </c>
      <c r="AW475" s="13" t="s">
        <v>42</v>
      </c>
      <c r="AX475" s="13" t="s">
        <v>79</v>
      </c>
      <c r="AY475" s="190" t="s">
        <v>142</v>
      </c>
    </row>
    <row r="476" spans="2:65" s="13" customFormat="1">
      <c r="B476" s="189"/>
      <c r="D476" s="177" t="s">
        <v>192</v>
      </c>
      <c r="E476" s="190" t="s">
        <v>22</v>
      </c>
      <c r="F476" s="191" t="s">
        <v>2097</v>
      </c>
      <c r="H476" s="192">
        <v>1</v>
      </c>
      <c r="I476" s="193"/>
      <c r="L476" s="189"/>
      <c r="M476" s="194"/>
      <c r="T476" s="195"/>
      <c r="AT476" s="190" t="s">
        <v>192</v>
      </c>
      <c r="AU476" s="190" t="s">
        <v>90</v>
      </c>
      <c r="AV476" s="13" t="s">
        <v>90</v>
      </c>
      <c r="AW476" s="13" t="s">
        <v>42</v>
      </c>
      <c r="AX476" s="13" t="s">
        <v>79</v>
      </c>
      <c r="AY476" s="190" t="s">
        <v>142</v>
      </c>
    </row>
    <row r="477" spans="2:65" s="14" customFormat="1">
      <c r="B477" s="196"/>
      <c r="D477" s="177" t="s">
        <v>192</v>
      </c>
      <c r="E477" s="197" t="s">
        <v>22</v>
      </c>
      <c r="F477" s="198" t="s">
        <v>198</v>
      </c>
      <c r="H477" s="199">
        <v>64</v>
      </c>
      <c r="I477" s="200"/>
      <c r="L477" s="196"/>
      <c r="M477" s="201"/>
      <c r="T477" s="202"/>
      <c r="AT477" s="197" t="s">
        <v>192</v>
      </c>
      <c r="AU477" s="197" t="s">
        <v>90</v>
      </c>
      <c r="AV477" s="14" t="s">
        <v>104</v>
      </c>
      <c r="AW477" s="14" t="s">
        <v>42</v>
      </c>
      <c r="AX477" s="14" t="s">
        <v>24</v>
      </c>
      <c r="AY477" s="197" t="s">
        <v>142</v>
      </c>
    </row>
    <row r="478" spans="2:65" s="1" customFormat="1" ht="16.5" customHeight="1">
      <c r="B478" s="40"/>
      <c r="C478" s="165" t="s">
        <v>661</v>
      </c>
      <c r="D478" s="165" t="s">
        <v>145</v>
      </c>
      <c r="E478" s="166" t="s">
        <v>2098</v>
      </c>
      <c r="F478" s="167" t="s">
        <v>2099</v>
      </c>
      <c r="G478" s="168" t="s">
        <v>187</v>
      </c>
      <c r="H478" s="169">
        <v>50</v>
      </c>
      <c r="I478" s="170">
        <v>125</v>
      </c>
      <c r="J478" s="171">
        <f>ROUND(I478*H478,2)</f>
        <v>6250</v>
      </c>
      <c r="K478" s="167" t="s">
        <v>149</v>
      </c>
      <c r="L478" s="40"/>
      <c r="M478" s="172" t="s">
        <v>22</v>
      </c>
      <c r="N478" s="173" t="s">
        <v>51</v>
      </c>
      <c r="P478" s="174">
        <f>O478*H478</f>
        <v>0</v>
      </c>
      <c r="Q478" s="174">
        <v>1.7000000000000001E-4</v>
      </c>
      <c r="R478" s="174">
        <f>Q478*H478</f>
        <v>8.5000000000000006E-3</v>
      </c>
      <c r="S478" s="174">
        <v>0</v>
      </c>
      <c r="T478" s="175">
        <f>S478*H478</f>
        <v>0</v>
      </c>
      <c r="AR478" s="24" t="s">
        <v>333</v>
      </c>
      <c r="AT478" s="24" t="s">
        <v>145</v>
      </c>
      <c r="AU478" s="24" t="s">
        <v>90</v>
      </c>
      <c r="AY478" s="24" t="s">
        <v>142</v>
      </c>
      <c r="BE478" s="176">
        <f>IF(N478="základní",J478,0)</f>
        <v>0</v>
      </c>
      <c r="BF478" s="176">
        <f>IF(N478="snížená",J478,0)</f>
        <v>6250</v>
      </c>
      <c r="BG478" s="176">
        <f>IF(N478="zákl. přenesená",J478,0)</f>
        <v>0</v>
      </c>
      <c r="BH478" s="176">
        <f>IF(N478="sníž. přenesená",J478,0)</f>
        <v>0</v>
      </c>
      <c r="BI478" s="176">
        <f>IF(N478="nulová",J478,0)</f>
        <v>0</v>
      </c>
      <c r="BJ478" s="24" t="s">
        <v>90</v>
      </c>
      <c r="BK478" s="176">
        <f>ROUND(I478*H478,2)</f>
        <v>6250</v>
      </c>
      <c r="BL478" s="24" t="s">
        <v>333</v>
      </c>
      <c r="BM478" s="24" t="s">
        <v>2100</v>
      </c>
    </row>
    <row r="479" spans="2:65" s="1" customFormat="1" ht="28.5">
      <c r="B479" s="40"/>
      <c r="D479" s="177" t="s">
        <v>190</v>
      </c>
      <c r="F479" s="178" t="s">
        <v>2101</v>
      </c>
      <c r="I479" s="106"/>
      <c r="L479" s="40"/>
      <c r="M479" s="182"/>
      <c r="T479" s="65"/>
      <c r="AT479" s="24" t="s">
        <v>190</v>
      </c>
      <c r="AU479" s="24" t="s">
        <v>90</v>
      </c>
    </row>
    <row r="480" spans="2:65" s="12" customFormat="1">
      <c r="B480" s="183"/>
      <c r="D480" s="177" t="s">
        <v>192</v>
      </c>
      <c r="E480" s="184" t="s">
        <v>22</v>
      </c>
      <c r="F480" s="185" t="s">
        <v>1897</v>
      </c>
      <c r="H480" s="184" t="s">
        <v>22</v>
      </c>
      <c r="I480" s="186"/>
      <c r="L480" s="183"/>
      <c r="M480" s="187"/>
      <c r="T480" s="188"/>
      <c r="AT480" s="184" t="s">
        <v>192</v>
      </c>
      <c r="AU480" s="184" t="s">
        <v>90</v>
      </c>
      <c r="AV480" s="12" t="s">
        <v>24</v>
      </c>
      <c r="AW480" s="12" t="s">
        <v>42</v>
      </c>
      <c r="AX480" s="12" t="s">
        <v>79</v>
      </c>
      <c r="AY480" s="184" t="s">
        <v>142</v>
      </c>
    </row>
    <row r="481" spans="2:65" s="13" customFormat="1">
      <c r="B481" s="189"/>
      <c r="D481" s="177" t="s">
        <v>192</v>
      </c>
      <c r="E481" s="190" t="s">
        <v>22</v>
      </c>
      <c r="F481" s="191" t="s">
        <v>2091</v>
      </c>
      <c r="H481" s="192">
        <v>7</v>
      </c>
      <c r="I481" s="193"/>
      <c r="L481" s="189"/>
      <c r="M481" s="194"/>
      <c r="T481" s="195"/>
      <c r="AT481" s="190" t="s">
        <v>192</v>
      </c>
      <c r="AU481" s="190" t="s">
        <v>90</v>
      </c>
      <c r="AV481" s="13" t="s">
        <v>90</v>
      </c>
      <c r="AW481" s="13" t="s">
        <v>42</v>
      </c>
      <c r="AX481" s="13" t="s">
        <v>79</v>
      </c>
      <c r="AY481" s="190" t="s">
        <v>142</v>
      </c>
    </row>
    <row r="482" spans="2:65" s="13" customFormat="1">
      <c r="B482" s="189"/>
      <c r="D482" s="177" t="s">
        <v>192</v>
      </c>
      <c r="E482" s="190" t="s">
        <v>22</v>
      </c>
      <c r="F482" s="191" t="s">
        <v>2092</v>
      </c>
      <c r="H482" s="192">
        <v>14</v>
      </c>
      <c r="I482" s="193"/>
      <c r="L482" s="189"/>
      <c r="M482" s="194"/>
      <c r="T482" s="195"/>
      <c r="AT482" s="190" t="s">
        <v>192</v>
      </c>
      <c r="AU482" s="190" t="s">
        <v>90</v>
      </c>
      <c r="AV482" s="13" t="s">
        <v>90</v>
      </c>
      <c r="AW482" s="13" t="s">
        <v>42</v>
      </c>
      <c r="AX482" s="13" t="s">
        <v>79</v>
      </c>
      <c r="AY482" s="190" t="s">
        <v>142</v>
      </c>
    </row>
    <row r="483" spans="2:65" s="13" customFormat="1">
      <c r="B483" s="189"/>
      <c r="D483" s="177" t="s">
        <v>192</v>
      </c>
      <c r="E483" s="190" t="s">
        <v>22</v>
      </c>
      <c r="F483" s="191" t="s">
        <v>2093</v>
      </c>
      <c r="H483" s="192">
        <v>21</v>
      </c>
      <c r="I483" s="193"/>
      <c r="L483" s="189"/>
      <c r="M483" s="194"/>
      <c r="T483" s="195"/>
      <c r="AT483" s="190" t="s">
        <v>192</v>
      </c>
      <c r="AU483" s="190" t="s">
        <v>90</v>
      </c>
      <c r="AV483" s="13" t="s">
        <v>90</v>
      </c>
      <c r="AW483" s="13" t="s">
        <v>42</v>
      </c>
      <c r="AX483" s="13" t="s">
        <v>79</v>
      </c>
      <c r="AY483" s="190" t="s">
        <v>142</v>
      </c>
    </row>
    <row r="484" spans="2:65" s="13" customFormat="1">
      <c r="B484" s="189"/>
      <c r="D484" s="177" t="s">
        <v>192</v>
      </c>
      <c r="E484" s="190" t="s">
        <v>22</v>
      </c>
      <c r="F484" s="191" t="s">
        <v>2094</v>
      </c>
      <c r="H484" s="192">
        <v>7</v>
      </c>
      <c r="I484" s="193"/>
      <c r="L484" s="189"/>
      <c r="M484" s="194"/>
      <c r="T484" s="195"/>
      <c r="AT484" s="190" t="s">
        <v>192</v>
      </c>
      <c r="AU484" s="190" t="s">
        <v>90</v>
      </c>
      <c r="AV484" s="13" t="s">
        <v>90</v>
      </c>
      <c r="AW484" s="13" t="s">
        <v>42</v>
      </c>
      <c r="AX484" s="13" t="s">
        <v>79</v>
      </c>
      <c r="AY484" s="190" t="s">
        <v>142</v>
      </c>
    </row>
    <row r="485" spans="2:65" s="13" customFormat="1">
      <c r="B485" s="189"/>
      <c r="D485" s="177" t="s">
        <v>192</v>
      </c>
      <c r="E485" s="190" t="s">
        <v>22</v>
      </c>
      <c r="F485" s="191" t="s">
        <v>2097</v>
      </c>
      <c r="H485" s="192">
        <v>1</v>
      </c>
      <c r="I485" s="193"/>
      <c r="L485" s="189"/>
      <c r="M485" s="194"/>
      <c r="T485" s="195"/>
      <c r="AT485" s="190" t="s">
        <v>192</v>
      </c>
      <c r="AU485" s="190" t="s">
        <v>90</v>
      </c>
      <c r="AV485" s="13" t="s">
        <v>90</v>
      </c>
      <c r="AW485" s="13" t="s">
        <v>42</v>
      </c>
      <c r="AX485" s="13" t="s">
        <v>79</v>
      </c>
      <c r="AY485" s="190" t="s">
        <v>142</v>
      </c>
    </row>
    <row r="486" spans="2:65" s="14" customFormat="1">
      <c r="B486" s="196"/>
      <c r="D486" s="177" t="s">
        <v>192</v>
      </c>
      <c r="E486" s="197" t="s">
        <v>22</v>
      </c>
      <c r="F486" s="198" t="s">
        <v>198</v>
      </c>
      <c r="H486" s="199">
        <v>50</v>
      </c>
      <c r="I486" s="200"/>
      <c r="L486" s="196"/>
      <c r="M486" s="201"/>
      <c r="T486" s="202"/>
      <c r="AT486" s="197" t="s">
        <v>192</v>
      </c>
      <c r="AU486" s="197" t="s">
        <v>90</v>
      </c>
      <c r="AV486" s="14" t="s">
        <v>104</v>
      </c>
      <c r="AW486" s="14" t="s">
        <v>42</v>
      </c>
      <c r="AX486" s="14" t="s">
        <v>24</v>
      </c>
      <c r="AY486" s="197" t="s">
        <v>142</v>
      </c>
    </row>
    <row r="487" spans="2:65" s="1" customFormat="1" ht="25.5" customHeight="1">
      <c r="B487" s="40"/>
      <c r="C487" s="165" t="s">
        <v>666</v>
      </c>
      <c r="D487" s="165" t="s">
        <v>145</v>
      </c>
      <c r="E487" s="166" t="s">
        <v>2102</v>
      </c>
      <c r="F487" s="167" t="s">
        <v>2103</v>
      </c>
      <c r="G487" s="168" t="s">
        <v>187</v>
      </c>
      <c r="H487" s="169">
        <v>50</v>
      </c>
      <c r="I487" s="170">
        <v>388</v>
      </c>
      <c r="J487" s="171">
        <f>ROUND(I487*H487,2)</f>
        <v>19400</v>
      </c>
      <c r="K487" s="167" t="s">
        <v>149</v>
      </c>
      <c r="L487" s="40"/>
      <c r="M487" s="172" t="s">
        <v>22</v>
      </c>
      <c r="N487" s="173" t="s">
        <v>51</v>
      </c>
      <c r="P487" s="174">
        <f>O487*H487</f>
        <v>0</v>
      </c>
      <c r="Q487" s="174">
        <v>2.7999999999999998E-4</v>
      </c>
      <c r="R487" s="174">
        <f>Q487*H487</f>
        <v>1.3999999999999999E-2</v>
      </c>
      <c r="S487" s="174">
        <v>0</v>
      </c>
      <c r="T487" s="175">
        <f>S487*H487</f>
        <v>0</v>
      </c>
      <c r="AR487" s="24" t="s">
        <v>333</v>
      </c>
      <c r="AT487" s="24" t="s">
        <v>145</v>
      </c>
      <c r="AU487" s="24" t="s">
        <v>90</v>
      </c>
      <c r="AY487" s="24" t="s">
        <v>142</v>
      </c>
      <c r="BE487" s="176">
        <f>IF(N487="základní",J487,0)</f>
        <v>0</v>
      </c>
      <c r="BF487" s="176">
        <f>IF(N487="snížená",J487,0)</f>
        <v>19400</v>
      </c>
      <c r="BG487" s="176">
        <f>IF(N487="zákl. přenesená",J487,0)</f>
        <v>0</v>
      </c>
      <c r="BH487" s="176">
        <f>IF(N487="sníž. přenesená",J487,0)</f>
        <v>0</v>
      </c>
      <c r="BI487" s="176">
        <f>IF(N487="nulová",J487,0)</f>
        <v>0</v>
      </c>
      <c r="BJ487" s="24" t="s">
        <v>90</v>
      </c>
      <c r="BK487" s="176">
        <f>ROUND(I487*H487,2)</f>
        <v>19400</v>
      </c>
      <c r="BL487" s="24" t="s">
        <v>333</v>
      </c>
      <c r="BM487" s="24" t="s">
        <v>2104</v>
      </c>
    </row>
    <row r="488" spans="2:65" s="12" customFormat="1">
      <c r="B488" s="183"/>
      <c r="D488" s="177" t="s">
        <v>192</v>
      </c>
      <c r="E488" s="184" t="s">
        <v>22</v>
      </c>
      <c r="F488" s="185" t="s">
        <v>1897</v>
      </c>
      <c r="H488" s="184" t="s">
        <v>22</v>
      </c>
      <c r="I488" s="186"/>
      <c r="L488" s="183"/>
      <c r="M488" s="187"/>
      <c r="T488" s="188"/>
      <c r="AT488" s="184" t="s">
        <v>192</v>
      </c>
      <c r="AU488" s="184" t="s">
        <v>90</v>
      </c>
      <c r="AV488" s="12" t="s">
        <v>24</v>
      </c>
      <c r="AW488" s="12" t="s">
        <v>42</v>
      </c>
      <c r="AX488" s="12" t="s">
        <v>79</v>
      </c>
      <c r="AY488" s="184" t="s">
        <v>142</v>
      </c>
    </row>
    <row r="489" spans="2:65" s="13" customFormat="1">
      <c r="B489" s="189"/>
      <c r="D489" s="177" t="s">
        <v>192</v>
      </c>
      <c r="E489" s="190" t="s">
        <v>22</v>
      </c>
      <c r="F489" s="191" t="s">
        <v>2091</v>
      </c>
      <c r="H489" s="192">
        <v>7</v>
      </c>
      <c r="I489" s="193"/>
      <c r="L489" s="189"/>
      <c r="M489" s="194"/>
      <c r="T489" s="195"/>
      <c r="AT489" s="190" t="s">
        <v>192</v>
      </c>
      <c r="AU489" s="190" t="s">
        <v>90</v>
      </c>
      <c r="AV489" s="13" t="s">
        <v>90</v>
      </c>
      <c r="AW489" s="13" t="s">
        <v>42</v>
      </c>
      <c r="AX489" s="13" t="s">
        <v>79</v>
      </c>
      <c r="AY489" s="190" t="s">
        <v>142</v>
      </c>
    </row>
    <row r="490" spans="2:65" s="13" customFormat="1">
      <c r="B490" s="189"/>
      <c r="D490" s="177" t="s">
        <v>192</v>
      </c>
      <c r="E490" s="190" t="s">
        <v>22</v>
      </c>
      <c r="F490" s="191" t="s">
        <v>2092</v>
      </c>
      <c r="H490" s="192">
        <v>14</v>
      </c>
      <c r="I490" s="193"/>
      <c r="L490" s="189"/>
      <c r="M490" s="194"/>
      <c r="T490" s="195"/>
      <c r="AT490" s="190" t="s">
        <v>192</v>
      </c>
      <c r="AU490" s="190" t="s">
        <v>90</v>
      </c>
      <c r="AV490" s="13" t="s">
        <v>90</v>
      </c>
      <c r="AW490" s="13" t="s">
        <v>42</v>
      </c>
      <c r="AX490" s="13" t="s">
        <v>79</v>
      </c>
      <c r="AY490" s="190" t="s">
        <v>142</v>
      </c>
    </row>
    <row r="491" spans="2:65" s="13" customFormat="1">
      <c r="B491" s="189"/>
      <c r="D491" s="177" t="s">
        <v>192</v>
      </c>
      <c r="E491" s="190" t="s">
        <v>22</v>
      </c>
      <c r="F491" s="191" t="s">
        <v>2093</v>
      </c>
      <c r="H491" s="192">
        <v>21</v>
      </c>
      <c r="I491" s="193"/>
      <c r="L491" s="189"/>
      <c r="M491" s="194"/>
      <c r="T491" s="195"/>
      <c r="AT491" s="190" t="s">
        <v>192</v>
      </c>
      <c r="AU491" s="190" t="s">
        <v>90</v>
      </c>
      <c r="AV491" s="13" t="s">
        <v>90</v>
      </c>
      <c r="AW491" s="13" t="s">
        <v>42</v>
      </c>
      <c r="AX491" s="13" t="s">
        <v>79</v>
      </c>
      <c r="AY491" s="190" t="s">
        <v>142</v>
      </c>
    </row>
    <row r="492" spans="2:65" s="13" customFormat="1">
      <c r="B492" s="189"/>
      <c r="D492" s="177" t="s">
        <v>192</v>
      </c>
      <c r="E492" s="190" t="s">
        <v>22</v>
      </c>
      <c r="F492" s="191" t="s">
        <v>2094</v>
      </c>
      <c r="H492" s="192">
        <v>7</v>
      </c>
      <c r="I492" s="193"/>
      <c r="L492" s="189"/>
      <c r="M492" s="194"/>
      <c r="T492" s="195"/>
      <c r="AT492" s="190" t="s">
        <v>192</v>
      </c>
      <c r="AU492" s="190" t="s">
        <v>90</v>
      </c>
      <c r="AV492" s="13" t="s">
        <v>90</v>
      </c>
      <c r="AW492" s="13" t="s">
        <v>42</v>
      </c>
      <c r="AX492" s="13" t="s">
        <v>79</v>
      </c>
      <c r="AY492" s="190" t="s">
        <v>142</v>
      </c>
    </row>
    <row r="493" spans="2:65" s="13" customFormat="1">
      <c r="B493" s="189"/>
      <c r="D493" s="177" t="s">
        <v>192</v>
      </c>
      <c r="E493" s="190" t="s">
        <v>22</v>
      </c>
      <c r="F493" s="191" t="s">
        <v>2097</v>
      </c>
      <c r="H493" s="192">
        <v>1</v>
      </c>
      <c r="I493" s="193"/>
      <c r="L493" s="189"/>
      <c r="M493" s="194"/>
      <c r="T493" s="195"/>
      <c r="AT493" s="190" t="s">
        <v>192</v>
      </c>
      <c r="AU493" s="190" t="s">
        <v>90</v>
      </c>
      <c r="AV493" s="13" t="s">
        <v>90</v>
      </c>
      <c r="AW493" s="13" t="s">
        <v>42</v>
      </c>
      <c r="AX493" s="13" t="s">
        <v>79</v>
      </c>
      <c r="AY493" s="190" t="s">
        <v>142</v>
      </c>
    </row>
    <row r="494" spans="2:65" s="14" customFormat="1">
      <c r="B494" s="196"/>
      <c r="D494" s="177" t="s">
        <v>192</v>
      </c>
      <c r="E494" s="197" t="s">
        <v>22</v>
      </c>
      <c r="F494" s="198" t="s">
        <v>198</v>
      </c>
      <c r="H494" s="199">
        <v>50</v>
      </c>
      <c r="I494" s="200"/>
      <c r="L494" s="196"/>
      <c r="M494" s="201"/>
      <c r="T494" s="202"/>
      <c r="AT494" s="197" t="s">
        <v>192</v>
      </c>
      <c r="AU494" s="197" t="s">
        <v>90</v>
      </c>
      <c r="AV494" s="14" t="s">
        <v>104</v>
      </c>
      <c r="AW494" s="14" t="s">
        <v>42</v>
      </c>
      <c r="AX494" s="14" t="s">
        <v>24</v>
      </c>
      <c r="AY494" s="197" t="s">
        <v>142</v>
      </c>
    </row>
    <row r="495" spans="2:65" s="1" customFormat="1" ht="16.5" customHeight="1">
      <c r="B495" s="40"/>
      <c r="C495" s="165" t="s">
        <v>672</v>
      </c>
      <c r="D495" s="165" t="s">
        <v>145</v>
      </c>
      <c r="E495" s="166" t="s">
        <v>2105</v>
      </c>
      <c r="F495" s="167" t="s">
        <v>2106</v>
      </c>
      <c r="G495" s="168" t="s">
        <v>187</v>
      </c>
      <c r="H495" s="169">
        <v>16</v>
      </c>
      <c r="I495" s="170">
        <v>262.2</v>
      </c>
      <c r="J495" s="171">
        <f>ROUND(I495*H495,2)</f>
        <v>4195.2</v>
      </c>
      <c r="K495" s="167" t="s">
        <v>149</v>
      </c>
      <c r="L495" s="40"/>
      <c r="M495" s="172" t="s">
        <v>22</v>
      </c>
      <c r="N495" s="173" t="s">
        <v>51</v>
      </c>
      <c r="P495" s="174">
        <f>O495*H495</f>
        <v>0</v>
      </c>
      <c r="Q495" s="174">
        <v>7.5000000000000002E-4</v>
      </c>
      <c r="R495" s="174">
        <f>Q495*H495</f>
        <v>1.2E-2</v>
      </c>
      <c r="S495" s="174">
        <v>0</v>
      </c>
      <c r="T495" s="175">
        <f>S495*H495</f>
        <v>0</v>
      </c>
      <c r="AR495" s="24" t="s">
        <v>333</v>
      </c>
      <c r="AT495" s="24" t="s">
        <v>145</v>
      </c>
      <c r="AU495" s="24" t="s">
        <v>90</v>
      </c>
      <c r="AY495" s="24" t="s">
        <v>142</v>
      </c>
      <c r="BE495" s="176">
        <f>IF(N495="základní",J495,0)</f>
        <v>0</v>
      </c>
      <c r="BF495" s="176">
        <f>IF(N495="snížená",J495,0)</f>
        <v>4195.2</v>
      </c>
      <c r="BG495" s="176">
        <f>IF(N495="zákl. přenesená",J495,0)</f>
        <v>0</v>
      </c>
      <c r="BH495" s="176">
        <f>IF(N495="sníž. přenesená",J495,0)</f>
        <v>0</v>
      </c>
      <c r="BI495" s="176">
        <f>IF(N495="nulová",J495,0)</f>
        <v>0</v>
      </c>
      <c r="BJ495" s="24" t="s">
        <v>90</v>
      </c>
      <c r="BK495" s="176">
        <f>ROUND(I495*H495,2)</f>
        <v>4195.2</v>
      </c>
      <c r="BL495" s="24" t="s">
        <v>333</v>
      </c>
      <c r="BM495" s="24" t="s">
        <v>2107</v>
      </c>
    </row>
    <row r="496" spans="2:65" s="12" customFormat="1">
      <c r="B496" s="183"/>
      <c r="D496" s="177" t="s">
        <v>192</v>
      </c>
      <c r="E496" s="184" t="s">
        <v>22</v>
      </c>
      <c r="F496" s="185" t="s">
        <v>1897</v>
      </c>
      <c r="H496" s="184" t="s">
        <v>22</v>
      </c>
      <c r="I496" s="186"/>
      <c r="L496" s="183"/>
      <c r="M496" s="187"/>
      <c r="T496" s="188"/>
      <c r="AT496" s="184" t="s">
        <v>192</v>
      </c>
      <c r="AU496" s="184" t="s">
        <v>90</v>
      </c>
      <c r="AV496" s="12" t="s">
        <v>24</v>
      </c>
      <c r="AW496" s="12" t="s">
        <v>42</v>
      </c>
      <c r="AX496" s="12" t="s">
        <v>79</v>
      </c>
      <c r="AY496" s="184" t="s">
        <v>142</v>
      </c>
    </row>
    <row r="497" spans="2:65" s="13" customFormat="1">
      <c r="B497" s="189"/>
      <c r="D497" s="177" t="s">
        <v>192</v>
      </c>
      <c r="E497" s="190" t="s">
        <v>22</v>
      </c>
      <c r="F497" s="191" t="s">
        <v>333</v>
      </c>
      <c r="H497" s="192">
        <v>16</v>
      </c>
      <c r="I497" s="193"/>
      <c r="L497" s="189"/>
      <c r="M497" s="194"/>
      <c r="T497" s="195"/>
      <c r="AT497" s="190" t="s">
        <v>192</v>
      </c>
      <c r="AU497" s="190" t="s">
        <v>90</v>
      </c>
      <c r="AV497" s="13" t="s">
        <v>90</v>
      </c>
      <c r="AW497" s="13" t="s">
        <v>42</v>
      </c>
      <c r="AX497" s="13" t="s">
        <v>79</v>
      </c>
      <c r="AY497" s="190" t="s">
        <v>142</v>
      </c>
    </row>
    <row r="498" spans="2:65" s="14" customFormat="1">
      <c r="B498" s="196"/>
      <c r="D498" s="177" t="s">
        <v>192</v>
      </c>
      <c r="E498" s="197" t="s">
        <v>22</v>
      </c>
      <c r="F498" s="198" t="s">
        <v>198</v>
      </c>
      <c r="H498" s="199">
        <v>16</v>
      </c>
      <c r="I498" s="200"/>
      <c r="L498" s="196"/>
      <c r="M498" s="201"/>
      <c r="T498" s="202"/>
      <c r="AT498" s="197" t="s">
        <v>192</v>
      </c>
      <c r="AU498" s="197" t="s">
        <v>90</v>
      </c>
      <c r="AV498" s="14" t="s">
        <v>104</v>
      </c>
      <c r="AW498" s="14" t="s">
        <v>42</v>
      </c>
      <c r="AX498" s="14" t="s">
        <v>24</v>
      </c>
      <c r="AY498" s="197" t="s">
        <v>142</v>
      </c>
    </row>
    <row r="499" spans="2:65" s="1" customFormat="1" ht="16.5" customHeight="1">
      <c r="B499" s="40"/>
      <c r="C499" s="165" t="s">
        <v>676</v>
      </c>
      <c r="D499" s="165" t="s">
        <v>145</v>
      </c>
      <c r="E499" s="166" t="s">
        <v>2108</v>
      </c>
      <c r="F499" s="167" t="s">
        <v>2109</v>
      </c>
      <c r="G499" s="168" t="s">
        <v>187</v>
      </c>
      <c r="H499" s="169">
        <v>16</v>
      </c>
      <c r="I499" s="170">
        <v>333</v>
      </c>
      <c r="J499" s="171">
        <f>ROUND(I499*H499,2)</f>
        <v>5328</v>
      </c>
      <c r="K499" s="167" t="s">
        <v>149</v>
      </c>
      <c r="L499" s="40"/>
      <c r="M499" s="172" t="s">
        <v>22</v>
      </c>
      <c r="N499" s="173" t="s">
        <v>51</v>
      </c>
      <c r="P499" s="174">
        <f>O499*H499</f>
        <v>0</v>
      </c>
      <c r="Q499" s="174">
        <v>9.7000000000000005E-4</v>
      </c>
      <c r="R499" s="174">
        <f>Q499*H499</f>
        <v>1.5520000000000001E-2</v>
      </c>
      <c r="S499" s="174">
        <v>0</v>
      </c>
      <c r="T499" s="175">
        <f>S499*H499</f>
        <v>0</v>
      </c>
      <c r="AR499" s="24" t="s">
        <v>333</v>
      </c>
      <c r="AT499" s="24" t="s">
        <v>145</v>
      </c>
      <c r="AU499" s="24" t="s">
        <v>90</v>
      </c>
      <c r="AY499" s="24" t="s">
        <v>142</v>
      </c>
      <c r="BE499" s="176">
        <f>IF(N499="základní",J499,0)</f>
        <v>0</v>
      </c>
      <c r="BF499" s="176">
        <f>IF(N499="snížená",J499,0)</f>
        <v>5328</v>
      </c>
      <c r="BG499" s="176">
        <f>IF(N499="zákl. přenesená",J499,0)</f>
        <v>0</v>
      </c>
      <c r="BH499" s="176">
        <f>IF(N499="sníž. přenesená",J499,0)</f>
        <v>0</v>
      </c>
      <c r="BI499" s="176">
        <f>IF(N499="nulová",J499,0)</f>
        <v>0</v>
      </c>
      <c r="BJ499" s="24" t="s">
        <v>90</v>
      </c>
      <c r="BK499" s="176">
        <f>ROUND(I499*H499,2)</f>
        <v>5328</v>
      </c>
      <c r="BL499" s="24" t="s">
        <v>333</v>
      </c>
      <c r="BM499" s="24" t="s">
        <v>2110</v>
      </c>
    </row>
    <row r="500" spans="2:65" s="12" customFormat="1">
      <c r="B500" s="183"/>
      <c r="D500" s="177" t="s">
        <v>192</v>
      </c>
      <c r="E500" s="184" t="s">
        <v>22</v>
      </c>
      <c r="F500" s="185" t="s">
        <v>1897</v>
      </c>
      <c r="H500" s="184" t="s">
        <v>22</v>
      </c>
      <c r="I500" s="186"/>
      <c r="L500" s="183"/>
      <c r="M500" s="187"/>
      <c r="T500" s="188"/>
      <c r="AT500" s="184" t="s">
        <v>192</v>
      </c>
      <c r="AU500" s="184" t="s">
        <v>90</v>
      </c>
      <c r="AV500" s="12" t="s">
        <v>24</v>
      </c>
      <c r="AW500" s="12" t="s">
        <v>42</v>
      </c>
      <c r="AX500" s="12" t="s">
        <v>79</v>
      </c>
      <c r="AY500" s="184" t="s">
        <v>142</v>
      </c>
    </row>
    <row r="501" spans="2:65" s="13" customFormat="1">
      <c r="B501" s="189"/>
      <c r="D501" s="177" t="s">
        <v>192</v>
      </c>
      <c r="E501" s="190" t="s">
        <v>22</v>
      </c>
      <c r="F501" s="191" t="s">
        <v>333</v>
      </c>
      <c r="H501" s="192">
        <v>16</v>
      </c>
      <c r="I501" s="193"/>
      <c r="L501" s="189"/>
      <c r="M501" s="194"/>
      <c r="T501" s="195"/>
      <c r="AT501" s="190" t="s">
        <v>192</v>
      </c>
      <c r="AU501" s="190" t="s">
        <v>90</v>
      </c>
      <c r="AV501" s="13" t="s">
        <v>90</v>
      </c>
      <c r="AW501" s="13" t="s">
        <v>42</v>
      </c>
      <c r="AX501" s="13" t="s">
        <v>79</v>
      </c>
      <c r="AY501" s="190" t="s">
        <v>142</v>
      </c>
    </row>
    <row r="502" spans="2:65" s="14" customFormat="1">
      <c r="B502" s="196"/>
      <c r="D502" s="177" t="s">
        <v>192</v>
      </c>
      <c r="E502" s="197" t="s">
        <v>22</v>
      </c>
      <c r="F502" s="198" t="s">
        <v>198</v>
      </c>
      <c r="H502" s="199">
        <v>16</v>
      </c>
      <c r="I502" s="200"/>
      <c r="L502" s="196"/>
      <c r="M502" s="201"/>
      <c r="T502" s="202"/>
      <c r="AT502" s="197" t="s">
        <v>192</v>
      </c>
      <c r="AU502" s="197" t="s">
        <v>90</v>
      </c>
      <c r="AV502" s="14" t="s">
        <v>104</v>
      </c>
      <c r="AW502" s="14" t="s">
        <v>42</v>
      </c>
      <c r="AX502" s="14" t="s">
        <v>24</v>
      </c>
      <c r="AY502" s="197" t="s">
        <v>142</v>
      </c>
    </row>
    <row r="503" spans="2:65" s="1" customFormat="1" ht="16.5" customHeight="1">
      <c r="B503" s="40"/>
      <c r="C503" s="165" t="s">
        <v>686</v>
      </c>
      <c r="D503" s="165" t="s">
        <v>145</v>
      </c>
      <c r="E503" s="166" t="s">
        <v>2111</v>
      </c>
      <c r="F503" s="167" t="s">
        <v>2112</v>
      </c>
      <c r="G503" s="168" t="s">
        <v>187</v>
      </c>
      <c r="H503" s="169">
        <v>2</v>
      </c>
      <c r="I503" s="170">
        <v>453</v>
      </c>
      <c r="J503" s="171">
        <f>ROUND(I503*H503,2)</f>
        <v>906</v>
      </c>
      <c r="K503" s="167" t="s">
        <v>149</v>
      </c>
      <c r="L503" s="40"/>
      <c r="M503" s="172" t="s">
        <v>22</v>
      </c>
      <c r="N503" s="173" t="s">
        <v>51</v>
      </c>
      <c r="P503" s="174">
        <f>O503*H503</f>
        <v>0</v>
      </c>
      <c r="Q503" s="174">
        <v>1.23E-3</v>
      </c>
      <c r="R503" s="174">
        <f>Q503*H503</f>
        <v>2.4599999999999999E-3</v>
      </c>
      <c r="S503" s="174">
        <v>0</v>
      </c>
      <c r="T503" s="175">
        <f>S503*H503</f>
        <v>0</v>
      </c>
      <c r="AR503" s="24" t="s">
        <v>333</v>
      </c>
      <c r="AT503" s="24" t="s">
        <v>145</v>
      </c>
      <c r="AU503" s="24" t="s">
        <v>90</v>
      </c>
      <c r="AY503" s="24" t="s">
        <v>142</v>
      </c>
      <c r="BE503" s="176">
        <f>IF(N503="základní",J503,0)</f>
        <v>0</v>
      </c>
      <c r="BF503" s="176">
        <f>IF(N503="snížená",J503,0)</f>
        <v>906</v>
      </c>
      <c r="BG503" s="176">
        <f>IF(N503="zákl. přenesená",J503,0)</f>
        <v>0</v>
      </c>
      <c r="BH503" s="176">
        <f>IF(N503="sníž. přenesená",J503,0)</f>
        <v>0</v>
      </c>
      <c r="BI503" s="176">
        <f>IF(N503="nulová",J503,0)</f>
        <v>0</v>
      </c>
      <c r="BJ503" s="24" t="s">
        <v>90</v>
      </c>
      <c r="BK503" s="176">
        <f>ROUND(I503*H503,2)</f>
        <v>906</v>
      </c>
      <c r="BL503" s="24" t="s">
        <v>333</v>
      </c>
      <c r="BM503" s="24" t="s">
        <v>2113</v>
      </c>
    </row>
    <row r="504" spans="2:65" s="12" customFormat="1">
      <c r="B504" s="183"/>
      <c r="D504" s="177" t="s">
        <v>192</v>
      </c>
      <c r="E504" s="184" t="s">
        <v>22</v>
      </c>
      <c r="F504" s="185" t="s">
        <v>1897</v>
      </c>
      <c r="H504" s="184" t="s">
        <v>22</v>
      </c>
      <c r="I504" s="186"/>
      <c r="L504" s="183"/>
      <c r="M504" s="187"/>
      <c r="T504" s="188"/>
      <c r="AT504" s="184" t="s">
        <v>192</v>
      </c>
      <c r="AU504" s="184" t="s">
        <v>90</v>
      </c>
      <c r="AV504" s="12" t="s">
        <v>24</v>
      </c>
      <c r="AW504" s="12" t="s">
        <v>42</v>
      </c>
      <c r="AX504" s="12" t="s">
        <v>79</v>
      </c>
      <c r="AY504" s="184" t="s">
        <v>142</v>
      </c>
    </row>
    <row r="505" spans="2:65" s="13" customFormat="1">
      <c r="B505" s="189"/>
      <c r="D505" s="177" t="s">
        <v>192</v>
      </c>
      <c r="E505" s="190" t="s">
        <v>22</v>
      </c>
      <c r="F505" s="191" t="s">
        <v>90</v>
      </c>
      <c r="H505" s="192">
        <v>2</v>
      </c>
      <c r="I505" s="193"/>
      <c r="L505" s="189"/>
      <c r="M505" s="194"/>
      <c r="T505" s="195"/>
      <c r="AT505" s="190" t="s">
        <v>192</v>
      </c>
      <c r="AU505" s="190" t="s">
        <v>90</v>
      </c>
      <c r="AV505" s="13" t="s">
        <v>90</v>
      </c>
      <c r="AW505" s="13" t="s">
        <v>42</v>
      </c>
      <c r="AX505" s="13" t="s">
        <v>79</v>
      </c>
      <c r="AY505" s="190" t="s">
        <v>142</v>
      </c>
    </row>
    <row r="506" spans="2:65" s="14" customFormat="1">
      <c r="B506" s="196"/>
      <c r="D506" s="177" t="s">
        <v>192</v>
      </c>
      <c r="E506" s="197" t="s">
        <v>22</v>
      </c>
      <c r="F506" s="198" t="s">
        <v>198</v>
      </c>
      <c r="H506" s="199">
        <v>2</v>
      </c>
      <c r="I506" s="200"/>
      <c r="L506" s="196"/>
      <c r="M506" s="201"/>
      <c r="T506" s="202"/>
      <c r="AT506" s="197" t="s">
        <v>192</v>
      </c>
      <c r="AU506" s="197" t="s">
        <v>90</v>
      </c>
      <c r="AV506" s="14" t="s">
        <v>104</v>
      </c>
      <c r="AW506" s="14" t="s">
        <v>42</v>
      </c>
      <c r="AX506" s="14" t="s">
        <v>24</v>
      </c>
      <c r="AY506" s="197" t="s">
        <v>142</v>
      </c>
    </row>
    <row r="507" spans="2:65" s="1" customFormat="1" ht="16.5" customHeight="1">
      <c r="B507" s="40"/>
      <c r="C507" s="165" t="s">
        <v>693</v>
      </c>
      <c r="D507" s="165" t="s">
        <v>145</v>
      </c>
      <c r="E507" s="166" t="s">
        <v>2114</v>
      </c>
      <c r="F507" s="167" t="s">
        <v>2115</v>
      </c>
      <c r="G507" s="168" t="s">
        <v>187</v>
      </c>
      <c r="H507" s="169">
        <v>4</v>
      </c>
      <c r="I507" s="170">
        <v>648</v>
      </c>
      <c r="J507" s="171">
        <f>ROUND(I507*H507,2)</f>
        <v>2592</v>
      </c>
      <c r="K507" s="167" t="s">
        <v>149</v>
      </c>
      <c r="L507" s="40"/>
      <c r="M507" s="172" t="s">
        <v>22</v>
      </c>
      <c r="N507" s="173" t="s">
        <v>51</v>
      </c>
      <c r="P507" s="174">
        <f>O507*H507</f>
        <v>0</v>
      </c>
      <c r="Q507" s="174">
        <v>1.75E-3</v>
      </c>
      <c r="R507" s="174">
        <f>Q507*H507</f>
        <v>7.0000000000000001E-3</v>
      </c>
      <c r="S507" s="174">
        <v>0</v>
      </c>
      <c r="T507" s="175">
        <f>S507*H507</f>
        <v>0</v>
      </c>
      <c r="AR507" s="24" t="s">
        <v>333</v>
      </c>
      <c r="AT507" s="24" t="s">
        <v>145</v>
      </c>
      <c r="AU507" s="24" t="s">
        <v>90</v>
      </c>
      <c r="AY507" s="24" t="s">
        <v>142</v>
      </c>
      <c r="BE507" s="176">
        <f>IF(N507="základní",J507,0)</f>
        <v>0</v>
      </c>
      <c r="BF507" s="176">
        <f>IF(N507="snížená",J507,0)</f>
        <v>2592</v>
      </c>
      <c r="BG507" s="176">
        <f>IF(N507="zákl. přenesená",J507,0)</f>
        <v>0</v>
      </c>
      <c r="BH507" s="176">
        <f>IF(N507="sníž. přenesená",J507,0)</f>
        <v>0</v>
      </c>
      <c r="BI507" s="176">
        <f>IF(N507="nulová",J507,0)</f>
        <v>0</v>
      </c>
      <c r="BJ507" s="24" t="s">
        <v>90</v>
      </c>
      <c r="BK507" s="176">
        <f>ROUND(I507*H507,2)</f>
        <v>2592</v>
      </c>
      <c r="BL507" s="24" t="s">
        <v>333</v>
      </c>
      <c r="BM507" s="24" t="s">
        <v>2116</v>
      </c>
    </row>
    <row r="508" spans="2:65" s="12" customFormat="1">
      <c r="B508" s="183"/>
      <c r="D508" s="177" t="s">
        <v>192</v>
      </c>
      <c r="E508" s="184" t="s">
        <v>22</v>
      </c>
      <c r="F508" s="185" t="s">
        <v>1897</v>
      </c>
      <c r="H508" s="184" t="s">
        <v>22</v>
      </c>
      <c r="I508" s="186"/>
      <c r="L508" s="183"/>
      <c r="M508" s="187"/>
      <c r="T508" s="188"/>
      <c r="AT508" s="184" t="s">
        <v>192</v>
      </c>
      <c r="AU508" s="184" t="s">
        <v>90</v>
      </c>
      <c r="AV508" s="12" t="s">
        <v>24</v>
      </c>
      <c r="AW508" s="12" t="s">
        <v>42</v>
      </c>
      <c r="AX508" s="12" t="s">
        <v>79</v>
      </c>
      <c r="AY508" s="184" t="s">
        <v>142</v>
      </c>
    </row>
    <row r="509" spans="2:65" s="13" customFormat="1">
      <c r="B509" s="189"/>
      <c r="D509" s="177" t="s">
        <v>192</v>
      </c>
      <c r="E509" s="190" t="s">
        <v>22</v>
      </c>
      <c r="F509" s="191" t="s">
        <v>188</v>
      </c>
      <c r="H509" s="192">
        <v>4</v>
      </c>
      <c r="I509" s="193"/>
      <c r="L509" s="189"/>
      <c r="M509" s="194"/>
      <c r="T509" s="195"/>
      <c r="AT509" s="190" t="s">
        <v>192</v>
      </c>
      <c r="AU509" s="190" t="s">
        <v>90</v>
      </c>
      <c r="AV509" s="13" t="s">
        <v>90</v>
      </c>
      <c r="AW509" s="13" t="s">
        <v>42</v>
      </c>
      <c r="AX509" s="13" t="s">
        <v>79</v>
      </c>
      <c r="AY509" s="190" t="s">
        <v>142</v>
      </c>
    </row>
    <row r="510" spans="2:65" s="14" customFormat="1">
      <c r="B510" s="196"/>
      <c r="D510" s="177" t="s">
        <v>192</v>
      </c>
      <c r="E510" s="197" t="s">
        <v>22</v>
      </c>
      <c r="F510" s="198" t="s">
        <v>198</v>
      </c>
      <c r="H510" s="199">
        <v>4</v>
      </c>
      <c r="I510" s="200"/>
      <c r="L510" s="196"/>
      <c r="M510" s="201"/>
      <c r="T510" s="202"/>
      <c r="AT510" s="197" t="s">
        <v>192</v>
      </c>
      <c r="AU510" s="197" t="s">
        <v>90</v>
      </c>
      <c r="AV510" s="14" t="s">
        <v>104</v>
      </c>
      <c r="AW510" s="14" t="s">
        <v>42</v>
      </c>
      <c r="AX510" s="14" t="s">
        <v>24</v>
      </c>
      <c r="AY510" s="197" t="s">
        <v>142</v>
      </c>
    </row>
    <row r="511" spans="2:65" s="1" customFormat="1" ht="25.5" customHeight="1">
      <c r="B511" s="40"/>
      <c r="C511" s="165" t="s">
        <v>700</v>
      </c>
      <c r="D511" s="165" t="s">
        <v>145</v>
      </c>
      <c r="E511" s="166" t="s">
        <v>2117</v>
      </c>
      <c r="F511" s="167" t="s">
        <v>2118</v>
      </c>
      <c r="G511" s="168" t="s">
        <v>187</v>
      </c>
      <c r="H511" s="169">
        <v>7</v>
      </c>
      <c r="I511" s="170">
        <v>937</v>
      </c>
      <c r="J511" s="171">
        <f>ROUND(I511*H511,2)</f>
        <v>6559</v>
      </c>
      <c r="K511" s="167" t="s">
        <v>149</v>
      </c>
      <c r="L511" s="40"/>
      <c r="M511" s="172" t="s">
        <v>22</v>
      </c>
      <c r="N511" s="173" t="s">
        <v>51</v>
      </c>
      <c r="P511" s="174">
        <f>O511*H511</f>
        <v>0</v>
      </c>
      <c r="Q511" s="174">
        <v>3.3600000000000001E-3</v>
      </c>
      <c r="R511" s="174">
        <f>Q511*H511</f>
        <v>2.3519999999999999E-2</v>
      </c>
      <c r="S511" s="174">
        <v>0</v>
      </c>
      <c r="T511" s="175">
        <f>S511*H511</f>
        <v>0</v>
      </c>
      <c r="AR511" s="24" t="s">
        <v>333</v>
      </c>
      <c r="AT511" s="24" t="s">
        <v>145</v>
      </c>
      <c r="AU511" s="24" t="s">
        <v>90</v>
      </c>
      <c r="AY511" s="24" t="s">
        <v>142</v>
      </c>
      <c r="BE511" s="176">
        <f>IF(N511="základní",J511,0)</f>
        <v>0</v>
      </c>
      <c r="BF511" s="176">
        <f>IF(N511="snížená",J511,0)</f>
        <v>6559</v>
      </c>
      <c r="BG511" s="176">
        <f>IF(N511="zákl. přenesená",J511,0)</f>
        <v>0</v>
      </c>
      <c r="BH511" s="176">
        <f>IF(N511="sníž. přenesená",J511,0)</f>
        <v>0</v>
      </c>
      <c r="BI511" s="176">
        <f>IF(N511="nulová",J511,0)</f>
        <v>0</v>
      </c>
      <c r="BJ511" s="24" t="s">
        <v>90</v>
      </c>
      <c r="BK511" s="176">
        <f>ROUND(I511*H511,2)</f>
        <v>6559</v>
      </c>
      <c r="BL511" s="24" t="s">
        <v>333</v>
      </c>
      <c r="BM511" s="24" t="s">
        <v>2119</v>
      </c>
    </row>
    <row r="512" spans="2:65" s="1" customFormat="1" ht="28.5">
      <c r="B512" s="40"/>
      <c r="D512" s="177" t="s">
        <v>190</v>
      </c>
      <c r="F512" s="178" t="s">
        <v>2120</v>
      </c>
      <c r="I512" s="106"/>
      <c r="L512" s="40"/>
      <c r="M512" s="182"/>
      <c r="T512" s="65"/>
      <c r="AT512" s="24" t="s">
        <v>190</v>
      </c>
      <c r="AU512" s="24" t="s">
        <v>90</v>
      </c>
    </row>
    <row r="513" spans="2:65" s="1" customFormat="1" ht="25.5" customHeight="1">
      <c r="B513" s="40"/>
      <c r="C513" s="165" t="s">
        <v>706</v>
      </c>
      <c r="D513" s="165" t="s">
        <v>145</v>
      </c>
      <c r="E513" s="166" t="s">
        <v>2121</v>
      </c>
      <c r="F513" s="167" t="s">
        <v>2122</v>
      </c>
      <c r="G513" s="168" t="s">
        <v>187</v>
      </c>
      <c r="H513" s="169">
        <v>1</v>
      </c>
      <c r="I513" s="170">
        <v>1063</v>
      </c>
      <c r="J513" s="171">
        <f>ROUND(I513*H513,2)</f>
        <v>1063</v>
      </c>
      <c r="K513" s="167" t="s">
        <v>149</v>
      </c>
      <c r="L513" s="40"/>
      <c r="M513" s="172" t="s">
        <v>22</v>
      </c>
      <c r="N513" s="173" t="s">
        <v>51</v>
      </c>
      <c r="P513" s="174">
        <f>O513*H513</f>
        <v>0</v>
      </c>
      <c r="Q513" s="174">
        <v>3.46E-3</v>
      </c>
      <c r="R513" s="174">
        <f>Q513*H513</f>
        <v>3.46E-3</v>
      </c>
      <c r="S513" s="174">
        <v>0</v>
      </c>
      <c r="T513" s="175">
        <f>S513*H513</f>
        <v>0</v>
      </c>
      <c r="AR513" s="24" t="s">
        <v>333</v>
      </c>
      <c r="AT513" s="24" t="s">
        <v>145</v>
      </c>
      <c r="AU513" s="24" t="s">
        <v>90</v>
      </c>
      <c r="AY513" s="24" t="s">
        <v>142</v>
      </c>
      <c r="BE513" s="176">
        <f>IF(N513="základní",J513,0)</f>
        <v>0</v>
      </c>
      <c r="BF513" s="176">
        <f>IF(N513="snížená",J513,0)</f>
        <v>1063</v>
      </c>
      <c r="BG513" s="176">
        <f>IF(N513="zákl. přenesená",J513,0)</f>
        <v>0</v>
      </c>
      <c r="BH513" s="176">
        <f>IF(N513="sníž. přenesená",J513,0)</f>
        <v>0</v>
      </c>
      <c r="BI513" s="176">
        <f>IF(N513="nulová",J513,0)</f>
        <v>0</v>
      </c>
      <c r="BJ513" s="24" t="s">
        <v>90</v>
      </c>
      <c r="BK513" s="176">
        <f>ROUND(I513*H513,2)</f>
        <v>1063</v>
      </c>
      <c r="BL513" s="24" t="s">
        <v>333</v>
      </c>
      <c r="BM513" s="24" t="s">
        <v>2123</v>
      </c>
    </row>
    <row r="514" spans="2:65" s="1" customFormat="1" ht="28.5">
      <c r="B514" s="40"/>
      <c r="D514" s="177" t="s">
        <v>190</v>
      </c>
      <c r="F514" s="178" t="s">
        <v>2120</v>
      </c>
      <c r="I514" s="106"/>
      <c r="L514" s="40"/>
      <c r="M514" s="182"/>
      <c r="T514" s="65"/>
      <c r="AT514" s="24" t="s">
        <v>190</v>
      </c>
      <c r="AU514" s="24" t="s">
        <v>90</v>
      </c>
    </row>
    <row r="515" spans="2:65" s="1" customFormat="1" ht="25.5" customHeight="1">
      <c r="B515" s="40"/>
      <c r="C515" s="165" t="s">
        <v>710</v>
      </c>
      <c r="D515" s="165" t="s">
        <v>145</v>
      </c>
      <c r="E515" s="166" t="s">
        <v>2124</v>
      </c>
      <c r="F515" s="167" t="s">
        <v>2125</v>
      </c>
      <c r="G515" s="168" t="s">
        <v>187</v>
      </c>
      <c r="H515" s="169">
        <v>7</v>
      </c>
      <c r="I515" s="170">
        <v>938</v>
      </c>
      <c r="J515" s="171">
        <f>ROUND(I515*H515,2)</f>
        <v>6566</v>
      </c>
      <c r="K515" s="167" t="s">
        <v>149</v>
      </c>
      <c r="L515" s="40"/>
      <c r="M515" s="172" t="s">
        <v>22</v>
      </c>
      <c r="N515" s="173" t="s">
        <v>51</v>
      </c>
      <c r="P515" s="174">
        <f>O515*H515</f>
        <v>0</v>
      </c>
      <c r="Q515" s="174">
        <v>3.3400000000000001E-3</v>
      </c>
      <c r="R515" s="174">
        <f>Q515*H515</f>
        <v>2.3380000000000001E-2</v>
      </c>
      <c r="S515" s="174">
        <v>0</v>
      </c>
      <c r="T515" s="175">
        <f>S515*H515</f>
        <v>0</v>
      </c>
      <c r="AR515" s="24" t="s">
        <v>333</v>
      </c>
      <c r="AT515" s="24" t="s">
        <v>145</v>
      </c>
      <c r="AU515" s="24" t="s">
        <v>90</v>
      </c>
      <c r="AY515" s="24" t="s">
        <v>142</v>
      </c>
      <c r="BE515" s="176">
        <f>IF(N515="základní",J515,0)</f>
        <v>0</v>
      </c>
      <c r="BF515" s="176">
        <f>IF(N515="snížená",J515,0)</f>
        <v>6566</v>
      </c>
      <c r="BG515" s="176">
        <f>IF(N515="zákl. přenesená",J515,0)</f>
        <v>0</v>
      </c>
      <c r="BH515" s="176">
        <f>IF(N515="sníž. přenesená",J515,0)</f>
        <v>0</v>
      </c>
      <c r="BI515" s="176">
        <f>IF(N515="nulová",J515,0)</f>
        <v>0</v>
      </c>
      <c r="BJ515" s="24" t="s">
        <v>90</v>
      </c>
      <c r="BK515" s="176">
        <f>ROUND(I515*H515,2)</f>
        <v>6566</v>
      </c>
      <c r="BL515" s="24" t="s">
        <v>333</v>
      </c>
      <c r="BM515" s="24" t="s">
        <v>2126</v>
      </c>
    </row>
    <row r="516" spans="2:65" s="1" customFormat="1" ht="28.5">
      <c r="B516" s="40"/>
      <c r="D516" s="177" t="s">
        <v>190</v>
      </c>
      <c r="F516" s="178" t="s">
        <v>2120</v>
      </c>
      <c r="I516" s="106"/>
      <c r="L516" s="40"/>
      <c r="M516" s="182"/>
      <c r="T516" s="65"/>
      <c r="AT516" s="24" t="s">
        <v>190</v>
      </c>
      <c r="AU516" s="24" t="s">
        <v>90</v>
      </c>
    </row>
    <row r="517" spans="2:65" s="1" customFormat="1" ht="25.5" customHeight="1">
      <c r="B517" s="40"/>
      <c r="C517" s="165" t="s">
        <v>715</v>
      </c>
      <c r="D517" s="165" t="s">
        <v>145</v>
      </c>
      <c r="E517" s="166" t="s">
        <v>2127</v>
      </c>
      <c r="F517" s="167" t="s">
        <v>2128</v>
      </c>
      <c r="G517" s="168" t="s">
        <v>478</v>
      </c>
      <c r="H517" s="169">
        <v>291.5</v>
      </c>
      <c r="I517" s="170">
        <v>11.5</v>
      </c>
      <c r="J517" s="171">
        <f>ROUND(I517*H517,2)</f>
        <v>3352.25</v>
      </c>
      <c r="K517" s="167" t="s">
        <v>149</v>
      </c>
      <c r="L517" s="40"/>
      <c r="M517" s="172" t="s">
        <v>22</v>
      </c>
      <c r="N517" s="173" t="s">
        <v>51</v>
      </c>
      <c r="P517" s="174">
        <f>O517*H517</f>
        <v>0</v>
      </c>
      <c r="Q517" s="174">
        <v>1.9000000000000001E-4</v>
      </c>
      <c r="R517" s="174">
        <f>Q517*H517</f>
        <v>5.5385000000000004E-2</v>
      </c>
      <c r="S517" s="174">
        <v>0</v>
      </c>
      <c r="T517" s="175">
        <f>S517*H517</f>
        <v>0</v>
      </c>
      <c r="AR517" s="24" t="s">
        <v>333</v>
      </c>
      <c r="AT517" s="24" t="s">
        <v>145</v>
      </c>
      <c r="AU517" s="24" t="s">
        <v>90</v>
      </c>
      <c r="AY517" s="24" t="s">
        <v>142</v>
      </c>
      <c r="BE517" s="176">
        <f>IF(N517="základní",J517,0)</f>
        <v>0</v>
      </c>
      <c r="BF517" s="176">
        <f>IF(N517="snížená",J517,0)</f>
        <v>3352.25</v>
      </c>
      <c r="BG517" s="176">
        <f>IF(N517="zákl. přenesená",J517,0)</f>
        <v>0</v>
      </c>
      <c r="BH517" s="176">
        <f>IF(N517="sníž. přenesená",J517,0)</f>
        <v>0</v>
      </c>
      <c r="BI517" s="176">
        <f>IF(N517="nulová",J517,0)</f>
        <v>0</v>
      </c>
      <c r="BJ517" s="24" t="s">
        <v>90</v>
      </c>
      <c r="BK517" s="176">
        <f>ROUND(I517*H517,2)</f>
        <v>3352.25</v>
      </c>
      <c r="BL517" s="24" t="s">
        <v>333</v>
      </c>
      <c r="BM517" s="24" t="s">
        <v>2129</v>
      </c>
    </row>
    <row r="518" spans="2:65" s="1" customFormat="1" ht="57">
      <c r="B518" s="40"/>
      <c r="D518" s="177" t="s">
        <v>190</v>
      </c>
      <c r="F518" s="178" t="s">
        <v>2130</v>
      </c>
      <c r="I518" s="106"/>
      <c r="L518" s="40"/>
      <c r="M518" s="182"/>
      <c r="T518" s="65"/>
      <c r="AT518" s="24" t="s">
        <v>190</v>
      </c>
      <c r="AU518" s="24" t="s">
        <v>90</v>
      </c>
    </row>
    <row r="519" spans="2:65" s="12" customFormat="1">
      <c r="B519" s="183"/>
      <c r="D519" s="177" t="s">
        <v>192</v>
      </c>
      <c r="E519" s="184" t="s">
        <v>22</v>
      </c>
      <c r="F519" s="185" t="s">
        <v>2131</v>
      </c>
      <c r="H519" s="184" t="s">
        <v>22</v>
      </c>
      <c r="I519" s="186"/>
      <c r="L519" s="183"/>
      <c r="M519" s="187"/>
      <c r="T519" s="188"/>
      <c r="AT519" s="184" t="s">
        <v>192</v>
      </c>
      <c r="AU519" s="184" t="s">
        <v>90</v>
      </c>
      <c r="AV519" s="12" t="s">
        <v>24</v>
      </c>
      <c r="AW519" s="12" t="s">
        <v>42</v>
      </c>
      <c r="AX519" s="12" t="s">
        <v>79</v>
      </c>
      <c r="AY519" s="184" t="s">
        <v>142</v>
      </c>
    </row>
    <row r="520" spans="2:65" s="13" customFormat="1">
      <c r="B520" s="189"/>
      <c r="D520" s="177" t="s">
        <v>192</v>
      </c>
      <c r="E520" s="190" t="s">
        <v>22</v>
      </c>
      <c r="F520" s="191" t="s">
        <v>2132</v>
      </c>
      <c r="H520" s="192">
        <v>291.5</v>
      </c>
      <c r="I520" s="193"/>
      <c r="L520" s="189"/>
      <c r="M520" s="194"/>
      <c r="T520" s="195"/>
      <c r="AT520" s="190" t="s">
        <v>192</v>
      </c>
      <c r="AU520" s="190" t="s">
        <v>90</v>
      </c>
      <c r="AV520" s="13" t="s">
        <v>90</v>
      </c>
      <c r="AW520" s="13" t="s">
        <v>42</v>
      </c>
      <c r="AX520" s="13" t="s">
        <v>79</v>
      </c>
      <c r="AY520" s="190" t="s">
        <v>142</v>
      </c>
    </row>
    <row r="521" spans="2:65" s="14" customFormat="1">
      <c r="B521" s="196"/>
      <c r="D521" s="177" t="s">
        <v>192</v>
      </c>
      <c r="E521" s="197" t="s">
        <v>22</v>
      </c>
      <c r="F521" s="198" t="s">
        <v>198</v>
      </c>
      <c r="H521" s="199">
        <v>291.5</v>
      </c>
      <c r="I521" s="200"/>
      <c r="L521" s="196"/>
      <c r="M521" s="201"/>
      <c r="T521" s="202"/>
      <c r="AT521" s="197" t="s">
        <v>192</v>
      </c>
      <c r="AU521" s="197" t="s">
        <v>90</v>
      </c>
      <c r="AV521" s="14" t="s">
        <v>104</v>
      </c>
      <c r="AW521" s="14" t="s">
        <v>42</v>
      </c>
      <c r="AX521" s="14" t="s">
        <v>24</v>
      </c>
      <c r="AY521" s="197" t="s">
        <v>142</v>
      </c>
    </row>
    <row r="522" spans="2:65" s="1" customFormat="1" ht="25.5" customHeight="1">
      <c r="B522" s="40"/>
      <c r="C522" s="165" t="s">
        <v>719</v>
      </c>
      <c r="D522" s="165" t="s">
        <v>145</v>
      </c>
      <c r="E522" s="166" t="s">
        <v>2133</v>
      </c>
      <c r="F522" s="167" t="s">
        <v>2134</v>
      </c>
      <c r="G522" s="168" t="s">
        <v>478</v>
      </c>
      <c r="H522" s="169">
        <v>291.5</v>
      </c>
      <c r="I522" s="170">
        <v>33.5</v>
      </c>
      <c r="J522" s="171">
        <f>ROUND(I522*H522,2)</f>
        <v>9765.25</v>
      </c>
      <c r="K522" s="167" t="s">
        <v>149</v>
      </c>
      <c r="L522" s="40"/>
      <c r="M522" s="172" t="s">
        <v>22</v>
      </c>
      <c r="N522" s="173" t="s">
        <v>51</v>
      </c>
      <c r="P522" s="174">
        <f>O522*H522</f>
        <v>0</v>
      </c>
      <c r="Q522" s="174">
        <v>1.0000000000000001E-5</v>
      </c>
      <c r="R522" s="174">
        <f>Q522*H522</f>
        <v>2.9150000000000001E-3</v>
      </c>
      <c r="S522" s="174">
        <v>0</v>
      </c>
      <c r="T522" s="175">
        <f>S522*H522</f>
        <v>0</v>
      </c>
      <c r="AR522" s="24" t="s">
        <v>333</v>
      </c>
      <c r="AT522" s="24" t="s">
        <v>145</v>
      </c>
      <c r="AU522" s="24" t="s">
        <v>90</v>
      </c>
      <c r="AY522" s="24" t="s">
        <v>142</v>
      </c>
      <c r="BE522" s="176">
        <f>IF(N522="základní",J522,0)</f>
        <v>0</v>
      </c>
      <c r="BF522" s="176">
        <f>IF(N522="snížená",J522,0)</f>
        <v>9765.25</v>
      </c>
      <c r="BG522" s="176">
        <f>IF(N522="zákl. přenesená",J522,0)</f>
        <v>0</v>
      </c>
      <c r="BH522" s="176">
        <f>IF(N522="sníž. přenesená",J522,0)</f>
        <v>0</v>
      </c>
      <c r="BI522" s="176">
        <f>IF(N522="nulová",J522,0)</f>
        <v>0</v>
      </c>
      <c r="BJ522" s="24" t="s">
        <v>90</v>
      </c>
      <c r="BK522" s="176">
        <f>ROUND(I522*H522,2)</f>
        <v>9765.25</v>
      </c>
      <c r="BL522" s="24" t="s">
        <v>333</v>
      </c>
      <c r="BM522" s="24" t="s">
        <v>2135</v>
      </c>
    </row>
    <row r="523" spans="2:65" s="1" customFormat="1" ht="57">
      <c r="B523" s="40"/>
      <c r="D523" s="177" t="s">
        <v>190</v>
      </c>
      <c r="F523" s="178" t="s">
        <v>2130</v>
      </c>
      <c r="I523" s="106"/>
      <c r="L523" s="40"/>
      <c r="M523" s="182"/>
      <c r="T523" s="65"/>
      <c r="AT523" s="24" t="s">
        <v>190</v>
      </c>
      <c r="AU523" s="24" t="s">
        <v>90</v>
      </c>
    </row>
    <row r="524" spans="2:65" s="12" customFormat="1">
      <c r="B524" s="183"/>
      <c r="D524" s="177" t="s">
        <v>192</v>
      </c>
      <c r="E524" s="184" t="s">
        <v>22</v>
      </c>
      <c r="F524" s="185" t="s">
        <v>2131</v>
      </c>
      <c r="H524" s="184" t="s">
        <v>22</v>
      </c>
      <c r="I524" s="186"/>
      <c r="L524" s="183"/>
      <c r="M524" s="187"/>
      <c r="T524" s="188"/>
      <c r="AT524" s="184" t="s">
        <v>192</v>
      </c>
      <c r="AU524" s="184" t="s">
        <v>90</v>
      </c>
      <c r="AV524" s="12" t="s">
        <v>24</v>
      </c>
      <c r="AW524" s="12" t="s">
        <v>42</v>
      </c>
      <c r="AX524" s="12" t="s">
        <v>79</v>
      </c>
      <c r="AY524" s="184" t="s">
        <v>142</v>
      </c>
    </row>
    <row r="525" spans="2:65" s="13" customFormat="1">
      <c r="B525" s="189"/>
      <c r="D525" s="177" t="s">
        <v>192</v>
      </c>
      <c r="E525" s="190" t="s">
        <v>22</v>
      </c>
      <c r="F525" s="191" t="s">
        <v>2132</v>
      </c>
      <c r="H525" s="192">
        <v>291.5</v>
      </c>
      <c r="I525" s="193"/>
      <c r="L525" s="189"/>
      <c r="M525" s="194"/>
      <c r="T525" s="195"/>
      <c r="AT525" s="190" t="s">
        <v>192</v>
      </c>
      <c r="AU525" s="190" t="s">
        <v>90</v>
      </c>
      <c r="AV525" s="13" t="s">
        <v>90</v>
      </c>
      <c r="AW525" s="13" t="s">
        <v>42</v>
      </c>
      <c r="AX525" s="13" t="s">
        <v>79</v>
      </c>
      <c r="AY525" s="190" t="s">
        <v>142</v>
      </c>
    </row>
    <row r="526" spans="2:65" s="14" customFormat="1">
      <c r="B526" s="196"/>
      <c r="D526" s="177" t="s">
        <v>192</v>
      </c>
      <c r="E526" s="197" t="s">
        <v>22</v>
      </c>
      <c r="F526" s="198" t="s">
        <v>198</v>
      </c>
      <c r="H526" s="199">
        <v>291.5</v>
      </c>
      <c r="I526" s="200"/>
      <c r="L526" s="196"/>
      <c r="M526" s="201"/>
      <c r="T526" s="202"/>
      <c r="AT526" s="197" t="s">
        <v>192</v>
      </c>
      <c r="AU526" s="197" t="s">
        <v>90</v>
      </c>
      <c r="AV526" s="14" t="s">
        <v>104</v>
      </c>
      <c r="AW526" s="14" t="s">
        <v>42</v>
      </c>
      <c r="AX526" s="14" t="s">
        <v>24</v>
      </c>
      <c r="AY526" s="197" t="s">
        <v>142</v>
      </c>
    </row>
    <row r="527" spans="2:65" s="1" customFormat="1" ht="38.25" customHeight="1">
      <c r="B527" s="40"/>
      <c r="C527" s="165" t="s">
        <v>738</v>
      </c>
      <c r="D527" s="165" t="s">
        <v>145</v>
      </c>
      <c r="E527" s="166" t="s">
        <v>2136</v>
      </c>
      <c r="F527" s="167" t="s">
        <v>2137</v>
      </c>
      <c r="G527" s="168" t="s">
        <v>216</v>
      </c>
      <c r="H527" s="169">
        <v>0.441</v>
      </c>
      <c r="I527" s="170">
        <v>537</v>
      </c>
      <c r="J527" s="171">
        <f>ROUND(I527*H527,2)</f>
        <v>236.82</v>
      </c>
      <c r="K527" s="167" t="s">
        <v>149</v>
      </c>
      <c r="L527" s="40"/>
      <c r="M527" s="172" t="s">
        <v>22</v>
      </c>
      <c r="N527" s="173" t="s">
        <v>51</v>
      </c>
      <c r="P527" s="174">
        <f>O527*H527</f>
        <v>0</v>
      </c>
      <c r="Q527" s="174">
        <v>0</v>
      </c>
      <c r="R527" s="174">
        <f>Q527*H527</f>
        <v>0</v>
      </c>
      <c r="S527" s="174">
        <v>0</v>
      </c>
      <c r="T527" s="175">
        <f>S527*H527</f>
        <v>0</v>
      </c>
      <c r="AR527" s="24" t="s">
        <v>333</v>
      </c>
      <c r="AT527" s="24" t="s">
        <v>145</v>
      </c>
      <c r="AU527" s="24" t="s">
        <v>90</v>
      </c>
      <c r="AY527" s="24" t="s">
        <v>142</v>
      </c>
      <c r="BE527" s="176">
        <f>IF(N527="základní",J527,0)</f>
        <v>0</v>
      </c>
      <c r="BF527" s="176">
        <f>IF(N527="snížená",J527,0)</f>
        <v>236.82</v>
      </c>
      <c r="BG527" s="176">
        <f>IF(N527="zákl. přenesená",J527,0)</f>
        <v>0</v>
      </c>
      <c r="BH527" s="176">
        <f>IF(N527="sníž. přenesená",J527,0)</f>
        <v>0</v>
      </c>
      <c r="BI527" s="176">
        <f>IF(N527="nulová",J527,0)</f>
        <v>0</v>
      </c>
      <c r="BJ527" s="24" t="s">
        <v>90</v>
      </c>
      <c r="BK527" s="176">
        <f>ROUND(I527*H527,2)</f>
        <v>236.82</v>
      </c>
      <c r="BL527" s="24" t="s">
        <v>333</v>
      </c>
      <c r="BM527" s="24" t="s">
        <v>2138</v>
      </c>
    </row>
    <row r="528" spans="2:65" s="1" customFormat="1" ht="85.5">
      <c r="B528" s="40"/>
      <c r="D528" s="177" t="s">
        <v>190</v>
      </c>
      <c r="F528" s="178" t="s">
        <v>2139</v>
      </c>
      <c r="I528" s="106"/>
      <c r="L528" s="40"/>
      <c r="M528" s="182"/>
      <c r="T528" s="65"/>
      <c r="AT528" s="24" t="s">
        <v>190</v>
      </c>
      <c r="AU528" s="24" t="s">
        <v>90</v>
      </c>
    </row>
    <row r="529" spans="2:65" s="1" customFormat="1" ht="38.25" customHeight="1">
      <c r="B529" s="40"/>
      <c r="C529" s="165" t="s">
        <v>749</v>
      </c>
      <c r="D529" s="165" t="s">
        <v>145</v>
      </c>
      <c r="E529" s="166" t="s">
        <v>2140</v>
      </c>
      <c r="F529" s="167" t="s">
        <v>2141</v>
      </c>
      <c r="G529" s="168" t="s">
        <v>216</v>
      </c>
      <c r="H529" s="169">
        <v>0.441</v>
      </c>
      <c r="I529" s="170">
        <v>366</v>
      </c>
      <c r="J529" s="171">
        <f>ROUND(I529*H529,2)</f>
        <v>161.41</v>
      </c>
      <c r="K529" s="167" t="s">
        <v>149</v>
      </c>
      <c r="L529" s="40"/>
      <c r="M529" s="172" t="s">
        <v>22</v>
      </c>
      <c r="N529" s="173" t="s">
        <v>51</v>
      </c>
      <c r="P529" s="174">
        <f>O529*H529</f>
        <v>0</v>
      </c>
      <c r="Q529" s="174">
        <v>0</v>
      </c>
      <c r="R529" s="174">
        <f>Q529*H529</f>
        <v>0</v>
      </c>
      <c r="S529" s="174">
        <v>0</v>
      </c>
      <c r="T529" s="175">
        <f>S529*H529</f>
        <v>0</v>
      </c>
      <c r="AR529" s="24" t="s">
        <v>333</v>
      </c>
      <c r="AT529" s="24" t="s">
        <v>145</v>
      </c>
      <c r="AU529" s="24" t="s">
        <v>90</v>
      </c>
      <c r="AY529" s="24" t="s">
        <v>142</v>
      </c>
      <c r="BE529" s="176">
        <f>IF(N529="základní",J529,0)</f>
        <v>0</v>
      </c>
      <c r="BF529" s="176">
        <f>IF(N529="snížená",J529,0)</f>
        <v>161.41</v>
      </c>
      <c r="BG529" s="176">
        <f>IF(N529="zákl. přenesená",J529,0)</f>
        <v>0</v>
      </c>
      <c r="BH529" s="176">
        <f>IF(N529="sníž. přenesená",J529,0)</f>
        <v>0</v>
      </c>
      <c r="BI529" s="176">
        <f>IF(N529="nulová",J529,0)</f>
        <v>0</v>
      </c>
      <c r="BJ529" s="24" t="s">
        <v>90</v>
      </c>
      <c r="BK529" s="176">
        <f>ROUND(I529*H529,2)</f>
        <v>161.41</v>
      </c>
      <c r="BL529" s="24" t="s">
        <v>333</v>
      </c>
      <c r="BM529" s="24" t="s">
        <v>2142</v>
      </c>
    </row>
    <row r="530" spans="2:65" s="1" customFormat="1" ht="85.5">
      <c r="B530" s="40"/>
      <c r="D530" s="177" t="s">
        <v>190</v>
      </c>
      <c r="F530" s="178" t="s">
        <v>2139</v>
      </c>
      <c r="I530" s="106"/>
      <c r="L530" s="40"/>
      <c r="M530" s="182"/>
      <c r="T530" s="65"/>
      <c r="AT530" s="24" t="s">
        <v>190</v>
      </c>
      <c r="AU530" s="24" t="s">
        <v>90</v>
      </c>
    </row>
    <row r="531" spans="2:65" s="11" customFormat="1" ht="29.9" customHeight="1">
      <c r="B531" s="153"/>
      <c r="D531" s="154" t="s">
        <v>78</v>
      </c>
      <c r="E531" s="163" t="s">
        <v>1055</v>
      </c>
      <c r="F531" s="163" t="s">
        <v>1056</v>
      </c>
      <c r="I531" s="156"/>
      <c r="J531" s="164">
        <f>BK531</f>
        <v>147425.63</v>
      </c>
      <c r="L531" s="153"/>
      <c r="M531" s="158"/>
      <c r="P531" s="159">
        <f>SUM(P532:P558)</f>
        <v>0</v>
      </c>
      <c r="R531" s="159">
        <f>SUM(R532:R558)</f>
        <v>0.40607000000000004</v>
      </c>
      <c r="T531" s="160">
        <f>SUM(T532:T558)</f>
        <v>0</v>
      </c>
      <c r="AR531" s="154" t="s">
        <v>90</v>
      </c>
      <c r="AT531" s="161" t="s">
        <v>78</v>
      </c>
      <c r="AU531" s="161" t="s">
        <v>24</v>
      </c>
      <c r="AY531" s="154" t="s">
        <v>142</v>
      </c>
      <c r="BK531" s="162">
        <f>SUM(BK532:BK558)</f>
        <v>147425.63</v>
      </c>
    </row>
    <row r="532" spans="2:65" s="1" customFormat="1" ht="16.5" customHeight="1">
      <c r="B532" s="40"/>
      <c r="C532" s="165" t="s">
        <v>759</v>
      </c>
      <c r="D532" s="165" t="s">
        <v>145</v>
      </c>
      <c r="E532" s="166" t="s">
        <v>2143</v>
      </c>
      <c r="F532" s="167" t="s">
        <v>2144</v>
      </c>
      <c r="G532" s="168" t="s">
        <v>1059</v>
      </c>
      <c r="H532" s="169">
        <v>7</v>
      </c>
      <c r="I532" s="170">
        <v>3220</v>
      </c>
      <c r="J532" s="171">
        <f>ROUND(I532*H532,2)</f>
        <v>22540</v>
      </c>
      <c r="K532" s="167" t="s">
        <v>149</v>
      </c>
      <c r="L532" s="40"/>
      <c r="M532" s="172" t="s">
        <v>22</v>
      </c>
      <c r="N532" s="173" t="s">
        <v>51</v>
      </c>
      <c r="P532" s="174">
        <f>O532*H532</f>
        <v>0</v>
      </c>
      <c r="Q532" s="174">
        <v>2.4070000000000001E-2</v>
      </c>
      <c r="R532" s="174">
        <f>Q532*H532</f>
        <v>0.16849</v>
      </c>
      <c r="S532" s="174">
        <v>0</v>
      </c>
      <c r="T532" s="175">
        <f>S532*H532</f>
        <v>0</v>
      </c>
      <c r="AR532" s="24" t="s">
        <v>333</v>
      </c>
      <c r="AT532" s="24" t="s">
        <v>145</v>
      </c>
      <c r="AU532" s="24" t="s">
        <v>90</v>
      </c>
      <c r="AY532" s="24" t="s">
        <v>142</v>
      </c>
      <c r="BE532" s="176">
        <f>IF(N532="základní",J532,0)</f>
        <v>0</v>
      </c>
      <c r="BF532" s="176">
        <f>IF(N532="snížená",J532,0)</f>
        <v>22540</v>
      </c>
      <c r="BG532" s="176">
        <f>IF(N532="zákl. přenesená",J532,0)</f>
        <v>0</v>
      </c>
      <c r="BH532" s="176">
        <f>IF(N532="sníž. přenesená",J532,0)</f>
        <v>0</v>
      </c>
      <c r="BI532" s="176">
        <f>IF(N532="nulová",J532,0)</f>
        <v>0</v>
      </c>
      <c r="BJ532" s="24" t="s">
        <v>90</v>
      </c>
      <c r="BK532" s="176">
        <f>ROUND(I532*H532,2)</f>
        <v>22540</v>
      </c>
      <c r="BL532" s="24" t="s">
        <v>333</v>
      </c>
      <c r="BM532" s="24" t="s">
        <v>2145</v>
      </c>
    </row>
    <row r="533" spans="2:65" s="1" customFormat="1" ht="28.5">
      <c r="B533" s="40"/>
      <c r="D533" s="177" t="s">
        <v>190</v>
      </c>
      <c r="F533" s="178" t="s">
        <v>2146</v>
      </c>
      <c r="I533" s="106"/>
      <c r="L533" s="40"/>
      <c r="M533" s="182"/>
      <c r="T533" s="65"/>
      <c r="AT533" s="24" t="s">
        <v>190</v>
      </c>
      <c r="AU533" s="24" t="s">
        <v>90</v>
      </c>
    </row>
    <row r="534" spans="2:65" s="1" customFormat="1" ht="25.5" customHeight="1">
      <c r="B534" s="40"/>
      <c r="C534" s="165" t="s">
        <v>766</v>
      </c>
      <c r="D534" s="165" t="s">
        <v>145</v>
      </c>
      <c r="E534" s="166" t="s">
        <v>2147</v>
      </c>
      <c r="F534" s="167" t="s">
        <v>2148</v>
      </c>
      <c r="G534" s="168" t="s">
        <v>1059</v>
      </c>
      <c r="H534" s="169">
        <v>7</v>
      </c>
      <c r="I534" s="170">
        <v>1265</v>
      </c>
      <c r="J534" s="171">
        <f>ROUND(I534*H534,2)</f>
        <v>8855</v>
      </c>
      <c r="K534" s="167" t="s">
        <v>149</v>
      </c>
      <c r="L534" s="40"/>
      <c r="M534" s="172" t="s">
        <v>22</v>
      </c>
      <c r="N534" s="173" t="s">
        <v>51</v>
      </c>
      <c r="P534" s="174">
        <f>O534*H534</f>
        <v>0</v>
      </c>
      <c r="Q534" s="174">
        <v>1.4579999999999999E-2</v>
      </c>
      <c r="R534" s="174">
        <f>Q534*H534</f>
        <v>0.10206</v>
      </c>
      <c r="S534" s="174">
        <v>0</v>
      </c>
      <c r="T534" s="175">
        <f>S534*H534</f>
        <v>0</v>
      </c>
      <c r="AR534" s="24" t="s">
        <v>333</v>
      </c>
      <c r="AT534" s="24" t="s">
        <v>145</v>
      </c>
      <c r="AU534" s="24" t="s">
        <v>90</v>
      </c>
      <c r="AY534" s="24" t="s">
        <v>142</v>
      </c>
      <c r="BE534" s="176">
        <f>IF(N534="základní",J534,0)</f>
        <v>0</v>
      </c>
      <c r="BF534" s="176">
        <f>IF(N534="snížená",J534,0)</f>
        <v>8855</v>
      </c>
      <c r="BG534" s="176">
        <f>IF(N534="zákl. přenesená",J534,0)</f>
        <v>0</v>
      </c>
      <c r="BH534" s="176">
        <f>IF(N534="sníž. přenesená",J534,0)</f>
        <v>0</v>
      </c>
      <c r="BI534" s="176">
        <f>IF(N534="nulová",J534,0)</f>
        <v>0</v>
      </c>
      <c r="BJ534" s="24" t="s">
        <v>90</v>
      </c>
      <c r="BK534" s="176">
        <f>ROUND(I534*H534,2)</f>
        <v>8855</v>
      </c>
      <c r="BL534" s="24" t="s">
        <v>333</v>
      </c>
      <c r="BM534" s="24" t="s">
        <v>2149</v>
      </c>
    </row>
    <row r="535" spans="2:65" s="1" customFormat="1" ht="38">
      <c r="B535" s="40"/>
      <c r="D535" s="177" t="s">
        <v>190</v>
      </c>
      <c r="F535" s="178" t="s">
        <v>2150</v>
      </c>
      <c r="I535" s="106"/>
      <c r="L535" s="40"/>
      <c r="M535" s="182"/>
      <c r="T535" s="65"/>
      <c r="AT535" s="24" t="s">
        <v>190</v>
      </c>
      <c r="AU535" s="24" t="s">
        <v>90</v>
      </c>
    </row>
    <row r="536" spans="2:65" s="1" customFormat="1" ht="25.5" customHeight="1">
      <c r="B536" s="40"/>
      <c r="C536" s="165" t="s">
        <v>772</v>
      </c>
      <c r="D536" s="165" t="s">
        <v>145</v>
      </c>
      <c r="E536" s="166" t="s">
        <v>2151</v>
      </c>
      <c r="F536" s="167" t="s">
        <v>2152</v>
      </c>
      <c r="G536" s="168" t="s">
        <v>1059</v>
      </c>
      <c r="H536" s="169">
        <v>1</v>
      </c>
      <c r="I536" s="170">
        <v>9027</v>
      </c>
      <c r="J536" s="171">
        <f>ROUND(I536*H536,2)</f>
        <v>9027</v>
      </c>
      <c r="K536" s="167" t="s">
        <v>149</v>
      </c>
      <c r="L536" s="40"/>
      <c r="M536" s="172" t="s">
        <v>22</v>
      </c>
      <c r="N536" s="173" t="s">
        <v>51</v>
      </c>
      <c r="P536" s="174">
        <f>O536*H536</f>
        <v>0</v>
      </c>
      <c r="Q536" s="174">
        <v>1.9990000000000001E-2</v>
      </c>
      <c r="R536" s="174">
        <f>Q536*H536</f>
        <v>1.9990000000000001E-2</v>
      </c>
      <c r="S536" s="174">
        <v>0</v>
      </c>
      <c r="T536" s="175">
        <f>S536*H536</f>
        <v>0</v>
      </c>
      <c r="AR536" s="24" t="s">
        <v>333</v>
      </c>
      <c r="AT536" s="24" t="s">
        <v>145</v>
      </c>
      <c r="AU536" s="24" t="s">
        <v>90</v>
      </c>
      <c r="AY536" s="24" t="s">
        <v>142</v>
      </c>
      <c r="BE536" s="176">
        <f>IF(N536="základní",J536,0)</f>
        <v>0</v>
      </c>
      <c r="BF536" s="176">
        <f>IF(N536="snížená",J536,0)</f>
        <v>9027</v>
      </c>
      <c r="BG536" s="176">
        <f>IF(N536="zákl. přenesená",J536,0)</f>
        <v>0</v>
      </c>
      <c r="BH536" s="176">
        <f>IF(N536="sníž. přenesená",J536,0)</f>
        <v>0</v>
      </c>
      <c r="BI536" s="176">
        <f>IF(N536="nulová",J536,0)</f>
        <v>0</v>
      </c>
      <c r="BJ536" s="24" t="s">
        <v>90</v>
      </c>
      <c r="BK536" s="176">
        <f>ROUND(I536*H536,2)</f>
        <v>9027</v>
      </c>
      <c r="BL536" s="24" t="s">
        <v>333</v>
      </c>
      <c r="BM536" s="24" t="s">
        <v>2153</v>
      </c>
    </row>
    <row r="537" spans="2:65" s="1" customFormat="1" ht="28.5">
      <c r="B537" s="40"/>
      <c r="D537" s="177" t="s">
        <v>190</v>
      </c>
      <c r="F537" s="178" t="s">
        <v>2154</v>
      </c>
      <c r="I537" s="106"/>
      <c r="L537" s="40"/>
      <c r="M537" s="182"/>
      <c r="T537" s="65"/>
      <c r="AT537" s="24" t="s">
        <v>190</v>
      </c>
      <c r="AU537" s="24" t="s">
        <v>90</v>
      </c>
    </row>
    <row r="538" spans="2:65" s="1" customFormat="1" ht="25.5" customHeight="1">
      <c r="B538" s="40"/>
      <c r="C538" s="165" t="s">
        <v>781</v>
      </c>
      <c r="D538" s="165" t="s">
        <v>145</v>
      </c>
      <c r="E538" s="166" t="s">
        <v>2155</v>
      </c>
      <c r="F538" s="167" t="s">
        <v>2156</v>
      </c>
      <c r="G538" s="168" t="s">
        <v>1059</v>
      </c>
      <c r="H538" s="169">
        <v>7</v>
      </c>
      <c r="I538" s="170">
        <v>4761</v>
      </c>
      <c r="J538" s="171">
        <f>ROUND(I538*H538,2)</f>
        <v>33327</v>
      </c>
      <c r="K538" s="167" t="s">
        <v>149</v>
      </c>
      <c r="L538" s="40"/>
      <c r="M538" s="172" t="s">
        <v>22</v>
      </c>
      <c r="N538" s="173" t="s">
        <v>51</v>
      </c>
      <c r="P538" s="174">
        <f>O538*H538</f>
        <v>0</v>
      </c>
      <c r="Q538" s="174">
        <v>7.5399999999999998E-3</v>
      </c>
      <c r="R538" s="174">
        <f>Q538*H538</f>
        <v>5.2780000000000001E-2</v>
      </c>
      <c r="S538" s="174">
        <v>0</v>
      </c>
      <c r="T538" s="175">
        <f>S538*H538</f>
        <v>0</v>
      </c>
      <c r="AR538" s="24" t="s">
        <v>333</v>
      </c>
      <c r="AT538" s="24" t="s">
        <v>145</v>
      </c>
      <c r="AU538" s="24" t="s">
        <v>90</v>
      </c>
      <c r="AY538" s="24" t="s">
        <v>142</v>
      </c>
      <c r="BE538" s="176">
        <f>IF(N538="základní",J538,0)</f>
        <v>0</v>
      </c>
      <c r="BF538" s="176">
        <f>IF(N538="snížená",J538,0)</f>
        <v>33327</v>
      </c>
      <c r="BG538" s="176">
        <f>IF(N538="zákl. přenesená",J538,0)</f>
        <v>0</v>
      </c>
      <c r="BH538" s="176">
        <f>IF(N538="sníž. přenesená",J538,0)</f>
        <v>0</v>
      </c>
      <c r="BI538" s="176">
        <f>IF(N538="nulová",J538,0)</f>
        <v>0</v>
      </c>
      <c r="BJ538" s="24" t="s">
        <v>90</v>
      </c>
      <c r="BK538" s="176">
        <f>ROUND(I538*H538,2)</f>
        <v>33327</v>
      </c>
      <c r="BL538" s="24" t="s">
        <v>333</v>
      </c>
      <c r="BM538" s="24" t="s">
        <v>2157</v>
      </c>
    </row>
    <row r="539" spans="2:65" s="1" customFormat="1" ht="28.5">
      <c r="B539" s="40"/>
      <c r="D539" s="177" t="s">
        <v>190</v>
      </c>
      <c r="F539" s="178" t="s">
        <v>2158</v>
      </c>
      <c r="I539" s="106"/>
      <c r="L539" s="40"/>
      <c r="M539" s="182"/>
      <c r="T539" s="65"/>
      <c r="AT539" s="24" t="s">
        <v>190</v>
      </c>
      <c r="AU539" s="24" t="s">
        <v>90</v>
      </c>
    </row>
    <row r="540" spans="2:65" s="1" customFormat="1" ht="25.5" customHeight="1">
      <c r="B540" s="40"/>
      <c r="C540" s="165" t="s">
        <v>787</v>
      </c>
      <c r="D540" s="165" t="s">
        <v>145</v>
      </c>
      <c r="E540" s="166" t="s">
        <v>2159</v>
      </c>
      <c r="F540" s="167" t="s">
        <v>2160</v>
      </c>
      <c r="G540" s="168" t="s">
        <v>187</v>
      </c>
      <c r="H540" s="169">
        <v>14</v>
      </c>
      <c r="I540" s="170">
        <v>207</v>
      </c>
      <c r="J540" s="171">
        <f>ROUND(I540*H540,2)</f>
        <v>2898</v>
      </c>
      <c r="K540" s="167" t="s">
        <v>149</v>
      </c>
      <c r="L540" s="40"/>
      <c r="M540" s="172" t="s">
        <v>22</v>
      </c>
      <c r="N540" s="173" t="s">
        <v>51</v>
      </c>
      <c r="P540" s="174">
        <f>O540*H540</f>
        <v>0</v>
      </c>
      <c r="Q540" s="174">
        <v>1.09E-3</v>
      </c>
      <c r="R540" s="174">
        <f>Q540*H540</f>
        <v>1.5260000000000001E-2</v>
      </c>
      <c r="S540" s="174">
        <v>0</v>
      </c>
      <c r="T540" s="175">
        <f>S540*H540</f>
        <v>0</v>
      </c>
      <c r="AR540" s="24" t="s">
        <v>333</v>
      </c>
      <c r="AT540" s="24" t="s">
        <v>145</v>
      </c>
      <c r="AU540" s="24" t="s">
        <v>90</v>
      </c>
      <c r="AY540" s="24" t="s">
        <v>142</v>
      </c>
      <c r="BE540" s="176">
        <f>IF(N540="základní",J540,0)</f>
        <v>0</v>
      </c>
      <c r="BF540" s="176">
        <f>IF(N540="snížená",J540,0)</f>
        <v>2898</v>
      </c>
      <c r="BG540" s="176">
        <f>IF(N540="zákl. přenesená",J540,0)</f>
        <v>0</v>
      </c>
      <c r="BH540" s="176">
        <f>IF(N540="sníž. přenesená",J540,0)</f>
        <v>0</v>
      </c>
      <c r="BI540" s="176">
        <f>IF(N540="nulová",J540,0)</f>
        <v>0</v>
      </c>
      <c r="BJ540" s="24" t="s">
        <v>90</v>
      </c>
      <c r="BK540" s="176">
        <f>ROUND(I540*H540,2)</f>
        <v>2898</v>
      </c>
      <c r="BL540" s="24" t="s">
        <v>333</v>
      </c>
      <c r="BM540" s="24" t="s">
        <v>2161</v>
      </c>
    </row>
    <row r="541" spans="2:65" s="1" customFormat="1" ht="25.5" customHeight="1">
      <c r="B541" s="40"/>
      <c r="C541" s="165" t="s">
        <v>794</v>
      </c>
      <c r="D541" s="165" t="s">
        <v>145</v>
      </c>
      <c r="E541" s="166" t="s">
        <v>2162</v>
      </c>
      <c r="F541" s="167" t="s">
        <v>2163</v>
      </c>
      <c r="G541" s="168" t="s">
        <v>1059</v>
      </c>
      <c r="H541" s="169">
        <v>7</v>
      </c>
      <c r="I541" s="170">
        <v>3680</v>
      </c>
      <c r="J541" s="171">
        <f>ROUND(I541*H541,2)</f>
        <v>25760</v>
      </c>
      <c r="K541" s="167" t="s">
        <v>149</v>
      </c>
      <c r="L541" s="40"/>
      <c r="M541" s="172" t="s">
        <v>22</v>
      </c>
      <c r="N541" s="173" t="s">
        <v>51</v>
      </c>
      <c r="P541" s="174">
        <f>O541*H541</f>
        <v>0</v>
      </c>
      <c r="Q541" s="174">
        <v>1.8E-3</v>
      </c>
      <c r="R541" s="174">
        <f>Q541*H541</f>
        <v>1.26E-2</v>
      </c>
      <c r="S541" s="174">
        <v>0</v>
      </c>
      <c r="T541" s="175">
        <f>S541*H541</f>
        <v>0</v>
      </c>
      <c r="AR541" s="24" t="s">
        <v>333</v>
      </c>
      <c r="AT541" s="24" t="s">
        <v>145</v>
      </c>
      <c r="AU541" s="24" t="s">
        <v>90</v>
      </c>
      <c r="AY541" s="24" t="s">
        <v>142</v>
      </c>
      <c r="BE541" s="176">
        <f>IF(N541="základní",J541,0)</f>
        <v>0</v>
      </c>
      <c r="BF541" s="176">
        <f>IF(N541="snížená",J541,0)</f>
        <v>25760</v>
      </c>
      <c r="BG541" s="176">
        <f>IF(N541="zákl. přenesená",J541,0)</f>
        <v>0</v>
      </c>
      <c r="BH541" s="176">
        <f>IF(N541="sníž. přenesená",J541,0)</f>
        <v>0</v>
      </c>
      <c r="BI541" s="176">
        <f>IF(N541="nulová",J541,0)</f>
        <v>0</v>
      </c>
      <c r="BJ541" s="24" t="s">
        <v>90</v>
      </c>
      <c r="BK541" s="176">
        <f>ROUND(I541*H541,2)</f>
        <v>25760</v>
      </c>
      <c r="BL541" s="24" t="s">
        <v>333</v>
      </c>
      <c r="BM541" s="24" t="s">
        <v>2164</v>
      </c>
    </row>
    <row r="542" spans="2:65" s="1" customFormat="1" ht="19">
      <c r="B542" s="40"/>
      <c r="D542" s="177" t="s">
        <v>190</v>
      </c>
      <c r="F542" s="178" t="s">
        <v>2165</v>
      </c>
      <c r="I542" s="106"/>
      <c r="L542" s="40"/>
      <c r="M542" s="182"/>
      <c r="T542" s="65"/>
      <c r="AT542" s="24" t="s">
        <v>190</v>
      </c>
      <c r="AU542" s="24" t="s">
        <v>90</v>
      </c>
    </row>
    <row r="543" spans="2:65" s="1" customFormat="1" ht="16.5" customHeight="1">
      <c r="B543" s="40"/>
      <c r="C543" s="165" t="s">
        <v>799</v>
      </c>
      <c r="D543" s="165" t="s">
        <v>145</v>
      </c>
      <c r="E543" s="166" t="s">
        <v>2166</v>
      </c>
      <c r="F543" s="167" t="s">
        <v>2167</v>
      </c>
      <c r="G543" s="168" t="s">
        <v>1059</v>
      </c>
      <c r="H543" s="169">
        <v>7</v>
      </c>
      <c r="I543" s="170">
        <v>2070</v>
      </c>
      <c r="J543" s="171">
        <f>ROUND(I543*H543,2)</f>
        <v>14490</v>
      </c>
      <c r="K543" s="167" t="s">
        <v>149</v>
      </c>
      <c r="L543" s="40"/>
      <c r="M543" s="172" t="s">
        <v>22</v>
      </c>
      <c r="N543" s="173" t="s">
        <v>51</v>
      </c>
      <c r="P543" s="174">
        <f>O543*H543</f>
        <v>0</v>
      </c>
      <c r="Q543" s="174">
        <v>1.8400000000000001E-3</v>
      </c>
      <c r="R543" s="174">
        <f>Q543*H543</f>
        <v>1.2880000000000001E-2</v>
      </c>
      <c r="S543" s="174">
        <v>0</v>
      </c>
      <c r="T543" s="175">
        <f>S543*H543</f>
        <v>0</v>
      </c>
      <c r="AR543" s="24" t="s">
        <v>333</v>
      </c>
      <c r="AT543" s="24" t="s">
        <v>145</v>
      </c>
      <c r="AU543" s="24" t="s">
        <v>90</v>
      </c>
      <c r="AY543" s="24" t="s">
        <v>142</v>
      </c>
      <c r="BE543" s="176">
        <f>IF(N543="základní",J543,0)</f>
        <v>0</v>
      </c>
      <c r="BF543" s="176">
        <f>IF(N543="snížená",J543,0)</f>
        <v>14490</v>
      </c>
      <c r="BG543" s="176">
        <f>IF(N543="zákl. přenesená",J543,0)</f>
        <v>0</v>
      </c>
      <c r="BH543" s="176">
        <f>IF(N543="sníž. přenesená",J543,0)</f>
        <v>0</v>
      </c>
      <c r="BI543" s="176">
        <f>IF(N543="nulová",J543,0)</f>
        <v>0</v>
      </c>
      <c r="BJ543" s="24" t="s">
        <v>90</v>
      </c>
      <c r="BK543" s="176">
        <f>ROUND(I543*H543,2)</f>
        <v>14490</v>
      </c>
      <c r="BL543" s="24" t="s">
        <v>333</v>
      </c>
      <c r="BM543" s="24" t="s">
        <v>2168</v>
      </c>
    </row>
    <row r="544" spans="2:65" s="1" customFormat="1" ht="19">
      <c r="B544" s="40"/>
      <c r="D544" s="177" t="s">
        <v>190</v>
      </c>
      <c r="F544" s="178" t="s">
        <v>2169</v>
      </c>
      <c r="I544" s="106"/>
      <c r="L544" s="40"/>
      <c r="M544" s="182"/>
      <c r="T544" s="65"/>
      <c r="AT544" s="24" t="s">
        <v>190</v>
      </c>
      <c r="AU544" s="24" t="s">
        <v>90</v>
      </c>
    </row>
    <row r="545" spans="2:65" s="1" customFormat="1" ht="16.5" customHeight="1">
      <c r="B545" s="40"/>
      <c r="C545" s="165" t="s">
        <v>804</v>
      </c>
      <c r="D545" s="165" t="s">
        <v>145</v>
      </c>
      <c r="E545" s="166" t="s">
        <v>2170</v>
      </c>
      <c r="F545" s="167" t="s">
        <v>2171</v>
      </c>
      <c r="G545" s="168" t="s">
        <v>1059</v>
      </c>
      <c r="H545" s="169">
        <v>1</v>
      </c>
      <c r="I545" s="170">
        <v>4761</v>
      </c>
      <c r="J545" s="171">
        <f>ROUND(I545*H545,2)</f>
        <v>4761</v>
      </c>
      <c r="K545" s="167" t="s">
        <v>149</v>
      </c>
      <c r="L545" s="40"/>
      <c r="M545" s="172" t="s">
        <v>22</v>
      </c>
      <c r="N545" s="173" t="s">
        <v>51</v>
      </c>
      <c r="P545" s="174">
        <f>O545*H545</f>
        <v>0</v>
      </c>
      <c r="Q545" s="174">
        <v>1.9599999999999999E-3</v>
      </c>
      <c r="R545" s="174">
        <f>Q545*H545</f>
        <v>1.9599999999999999E-3</v>
      </c>
      <c r="S545" s="174">
        <v>0</v>
      </c>
      <c r="T545" s="175">
        <f>S545*H545</f>
        <v>0</v>
      </c>
      <c r="AR545" s="24" t="s">
        <v>333</v>
      </c>
      <c r="AT545" s="24" t="s">
        <v>145</v>
      </c>
      <c r="AU545" s="24" t="s">
        <v>90</v>
      </c>
      <c r="AY545" s="24" t="s">
        <v>142</v>
      </c>
      <c r="BE545" s="176">
        <f>IF(N545="základní",J545,0)</f>
        <v>0</v>
      </c>
      <c r="BF545" s="176">
        <f>IF(N545="snížená",J545,0)</f>
        <v>4761</v>
      </c>
      <c r="BG545" s="176">
        <f>IF(N545="zákl. přenesená",J545,0)</f>
        <v>0</v>
      </c>
      <c r="BH545" s="176">
        <f>IF(N545="sníž. přenesená",J545,0)</f>
        <v>0</v>
      </c>
      <c r="BI545" s="176">
        <f>IF(N545="nulová",J545,0)</f>
        <v>0</v>
      </c>
      <c r="BJ545" s="24" t="s">
        <v>90</v>
      </c>
      <c r="BK545" s="176">
        <f>ROUND(I545*H545,2)</f>
        <v>4761</v>
      </c>
      <c r="BL545" s="24" t="s">
        <v>333</v>
      </c>
      <c r="BM545" s="24" t="s">
        <v>2172</v>
      </c>
    </row>
    <row r="546" spans="2:65" s="1" customFormat="1" ht="16.5" customHeight="1">
      <c r="B546" s="40"/>
      <c r="C546" s="165" t="s">
        <v>809</v>
      </c>
      <c r="D546" s="165" t="s">
        <v>145</v>
      </c>
      <c r="E546" s="166" t="s">
        <v>2173</v>
      </c>
      <c r="F546" s="167" t="s">
        <v>2174</v>
      </c>
      <c r="G546" s="168" t="s">
        <v>1059</v>
      </c>
      <c r="H546" s="169">
        <v>6</v>
      </c>
      <c r="I546" s="170">
        <v>3381</v>
      </c>
      <c r="J546" s="171">
        <f>ROUND(I546*H546,2)</f>
        <v>20286</v>
      </c>
      <c r="K546" s="167" t="s">
        <v>149</v>
      </c>
      <c r="L546" s="40"/>
      <c r="M546" s="172" t="s">
        <v>22</v>
      </c>
      <c r="N546" s="173" t="s">
        <v>51</v>
      </c>
      <c r="P546" s="174">
        <f>O546*H546</f>
        <v>0</v>
      </c>
      <c r="Q546" s="174">
        <v>1.8400000000000001E-3</v>
      </c>
      <c r="R546" s="174">
        <f>Q546*H546</f>
        <v>1.1040000000000001E-2</v>
      </c>
      <c r="S546" s="174">
        <v>0</v>
      </c>
      <c r="T546" s="175">
        <f>S546*H546</f>
        <v>0</v>
      </c>
      <c r="AR546" s="24" t="s">
        <v>333</v>
      </c>
      <c r="AT546" s="24" t="s">
        <v>145</v>
      </c>
      <c r="AU546" s="24" t="s">
        <v>90</v>
      </c>
      <c r="AY546" s="24" t="s">
        <v>142</v>
      </c>
      <c r="BE546" s="176">
        <f>IF(N546="základní",J546,0)</f>
        <v>0</v>
      </c>
      <c r="BF546" s="176">
        <f>IF(N546="snížená",J546,0)</f>
        <v>20286</v>
      </c>
      <c r="BG546" s="176">
        <f>IF(N546="zákl. přenesená",J546,0)</f>
        <v>0</v>
      </c>
      <c r="BH546" s="176">
        <f>IF(N546="sníž. přenesená",J546,0)</f>
        <v>0</v>
      </c>
      <c r="BI546" s="176">
        <f>IF(N546="nulová",J546,0)</f>
        <v>0</v>
      </c>
      <c r="BJ546" s="24" t="s">
        <v>90</v>
      </c>
      <c r="BK546" s="176">
        <f>ROUND(I546*H546,2)</f>
        <v>20286</v>
      </c>
      <c r="BL546" s="24" t="s">
        <v>333</v>
      </c>
      <c r="BM546" s="24" t="s">
        <v>2175</v>
      </c>
    </row>
    <row r="547" spans="2:65" s="1" customFormat="1" ht="19">
      <c r="B547" s="40"/>
      <c r="D547" s="177" t="s">
        <v>190</v>
      </c>
      <c r="F547" s="178" t="s">
        <v>2176</v>
      </c>
      <c r="I547" s="106"/>
      <c r="L547" s="40"/>
      <c r="M547" s="182"/>
      <c r="T547" s="65"/>
      <c r="AT547" s="24" t="s">
        <v>190</v>
      </c>
      <c r="AU547" s="24" t="s">
        <v>90</v>
      </c>
    </row>
    <row r="548" spans="2:65" s="1" customFormat="1" ht="16.5" customHeight="1">
      <c r="B548" s="40"/>
      <c r="C548" s="165" t="s">
        <v>814</v>
      </c>
      <c r="D548" s="165" t="s">
        <v>145</v>
      </c>
      <c r="E548" s="166" t="s">
        <v>2177</v>
      </c>
      <c r="F548" s="167" t="s">
        <v>2178</v>
      </c>
      <c r="G548" s="168" t="s">
        <v>187</v>
      </c>
      <c r="H548" s="169">
        <v>7</v>
      </c>
      <c r="I548" s="170">
        <v>115</v>
      </c>
      <c r="J548" s="171">
        <f>ROUND(I548*H548,2)</f>
        <v>805</v>
      </c>
      <c r="K548" s="167" t="s">
        <v>149</v>
      </c>
      <c r="L548" s="40"/>
      <c r="M548" s="172" t="s">
        <v>22</v>
      </c>
      <c r="N548" s="173" t="s">
        <v>51</v>
      </c>
      <c r="P548" s="174">
        <f>O548*H548</f>
        <v>0</v>
      </c>
      <c r="Q548" s="174">
        <v>2.3000000000000001E-4</v>
      </c>
      <c r="R548" s="174">
        <f>Q548*H548</f>
        <v>1.6100000000000001E-3</v>
      </c>
      <c r="S548" s="174">
        <v>0</v>
      </c>
      <c r="T548" s="175">
        <f>S548*H548</f>
        <v>0</v>
      </c>
      <c r="AR548" s="24" t="s">
        <v>333</v>
      </c>
      <c r="AT548" s="24" t="s">
        <v>145</v>
      </c>
      <c r="AU548" s="24" t="s">
        <v>90</v>
      </c>
      <c r="AY548" s="24" t="s">
        <v>142</v>
      </c>
      <c r="BE548" s="176">
        <f>IF(N548="základní",J548,0)</f>
        <v>0</v>
      </c>
      <c r="BF548" s="176">
        <f>IF(N548="snížená",J548,0)</f>
        <v>805</v>
      </c>
      <c r="BG548" s="176">
        <f>IF(N548="zákl. přenesená",J548,0)</f>
        <v>0</v>
      </c>
      <c r="BH548" s="176">
        <f>IF(N548="sníž. přenesená",J548,0)</f>
        <v>0</v>
      </c>
      <c r="BI548" s="176">
        <f>IF(N548="nulová",J548,0)</f>
        <v>0</v>
      </c>
      <c r="BJ548" s="24" t="s">
        <v>90</v>
      </c>
      <c r="BK548" s="176">
        <f>ROUND(I548*H548,2)</f>
        <v>805</v>
      </c>
      <c r="BL548" s="24" t="s">
        <v>333</v>
      </c>
      <c r="BM548" s="24" t="s">
        <v>2179</v>
      </c>
    </row>
    <row r="549" spans="2:65" s="1" customFormat="1" ht="57">
      <c r="B549" s="40"/>
      <c r="D549" s="177" t="s">
        <v>190</v>
      </c>
      <c r="F549" s="178" t="s">
        <v>2180</v>
      </c>
      <c r="I549" s="106"/>
      <c r="L549" s="40"/>
      <c r="M549" s="182"/>
      <c r="T549" s="65"/>
      <c r="AT549" s="24" t="s">
        <v>190</v>
      </c>
      <c r="AU549" s="24" t="s">
        <v>90</v>
      </c>
    </row>
    <row r="550" spans="2:65" s="1" customFormat="1" ht="25.5" customHeight="1">
      <c r="B550" s="40"/>
      <c r="C550" s="165" t="s">
        <v>823</v>
      </c>
      <c r="D550" s="165" t="s">
        <v>145</v>
      </c>
      <c r="E550" s="166" t="s">
        <v>2181</v>
      </c>
      <c r="F550" s="167" t="s">
        <v>2182</v>
      </c>
      <c r="G550" s="168" t="s">
        <v>187</v>
      </c>
      <c r="H550" s="169">
        <v>7</v>
      </c>
      <c r="I550" s="170">
        <v>225</v>
      </c>
      <c r="J550" s="171">
        <f>ROUND(I550*H550,2)</f>
        <v>1575</v>
      </c>
      <c r="K550" s="167" t="s">
        <v>149</v>
      </c>
      <c r="L550" s="40"/>
      <c r="M550" s="172" t="s">
        <v>22</v>
      </c>
      <c r="N550" s="173" t="s">
        <v>51</v>
      </c>
      <c r="P550" s="174">
        <f>O550*H550</f>
        <v>0</v>
      </c>
      <c r="Q550" s="174">
        <v>4.6999999999999999E-4</v>
      </c>
      <c r="R550" s="174">
        <f>Q550*H550</f>
        <v>3.29E-3</v>
      </c>
      <c r="S550" s="174">
        <v>0</v>
      </c>
      <c r="T550" s="175">
        <f>S550*H550</f>
        <v>0</v>
      </c>
      <c r="AR550" s="24" t="s">
        <v>333</v>
      </c>
      <c r="AT550" s="24" t="s">
        <v>145</v>
      </c>
      <c r="AU550" s="24" t="s">
        <v>90</v>
      </c>
      <c r="AY550" s="24" t="s">
        <v>142</v>
      </c>
      <c r="BE550" s="176">
        <f>IF(N550="základní",J550,0)</f>
        <v>0</v>
      </c>
      <c r="BF550" s="176">
        <f>IF(N550="snížená",J550,0)</f>
        <v>1575</v>
      </c>
      <c r="BG550" s="176">
        <f>IF(N550="zákl. přenesená",J550,0)</f>
        <v>0</v>
      </c>
      <c r="BH550" s="176">
        <f>IF(N550="sníž. přenesená",J550,0)</f>
        <v>0</v>
      </c>
      <c r="BI550" s="176">
        <f>IF(N550="nulová",J550,0)</f>
        <v>0</v>
      </c>
      <c r="BJ550" s="24" t="s">
        <v>90</v>
      </c>
      <c r="BK550" s="176">
        <f>ROUND(I550*H550,2)</f>
        <v>1575</v>
      </c>
      <c r="BL550" s="24" t="s">
        <v>333</v>
      </c>
      <c r="BM550" s="24" t="s">
        <v>2183</v>
      </c>
    </row>
    <row r="551" spans="2:65" s="1" customFormat="1" ht="57">
      <c r="B551" s="40"/>
      <c r="D551" s="177" t="s">
        <v>190</v>
      </c>
      <c r="F551" s="178" t="s">
        <v>2180</v>
      </c>
      <c r="I551" s="106"/>
      <c r="L551" s="40"/>
      <c r="M551" s="182"/>
      <c r="T551" s="65"/>
      <c r="AT551" s="24" t="s">
        <v>190</v>
      </c>
      <c r="AU551" s="24" t="s">
        <v>90</v>
      </c>
    </row>
    <row r="552" spans="2:65" s="1" customFormat="1" ht="25.5" customHeight="1">
      <c r="B552" s="40"/>
      <c r="C552" s="165" t="s">
        <v>829</v>
      </c>
      <c r="D552" s="165" t="s">
        <v>145</v>
      </c>
      <c r="E552" s="166" t="s">
        <v>2184</v>
      </c>
      <c r="F552" s="167" t="s">
        <v>2185</v>
      </c>
      <c r="G552" s="168" t="s">
        <v>187</v>
      </c>
      <c r="H552" s="169">
        <v>1</v>
      </c>
      <c r="I552" s="170">
        <v>982</v>
      </c>
      <c r="J552" s="171">
        <f>ROUND(I552*H552,2)</f>
        <v>982</v>
      </c>
      <c r="K552" s="167" t="s">
        <v>149</v>
      </c>
      <c r="L552" s="40"/>
      <c r="M552" s="172" t="s">
        <v>22</v>
      </c>
      <c r="N552" s="173" t="s">
        <v>51</v>
      </c>
      <c r="P552" s="174">
        <f>O552*H552</f>
        <v>0</v>
      </c>
      <c r="Q552" s="174">
        <v>1.01E-3</v>
      </c>
      <c r="R552" s="174">
        <f>Q552*H552</f>
        <v>1.01E-3</v>
      </c>
      <c r="S552" s="174">
        <v>0</v>
      </c>
      <c r="T552" s="175">
        <f>S552*H552</f>
        <v>0</v>
      </c>
      <c r="AR552" s="24" t="s">
        <v>333</v>
      </c>
      <c r="AT552" s="24" t="s">
        <v>145</v>
      </c>
      <c r="AU552" s="24" t="s">
        <v>90</v>
      </c>
      <c r="AY552" s="24" t="s">
        <v>142</v>
      </c>
      <c r="BE552" s="176">
        <f>IF(N552="základní",J552,0)</f>
        <v>0</v>
      </c>
      <c r="BF552" s="176">
        <f>IF(N552="snížená",J552,0)</f>
        <v>982</v>
      </c>
      <c r="BG552" s="176">
        <f>IF(N552="zákl. přenesená",J552,0)</f>
        <v>0</v>
      </c>
      <c r="BH552" s="176">
        <f>IF(N552="sníž. přenesená",J552,0)</f>
        <v>0</v>
      </c>
      <c r="BI552" s="176">
        <f>IF(N552="nulová",J552,0)</f>
        <v>0</v>
      </c>
      <c r="BJ552" s="24" t="s">
        <v>90</v>
      </c>
      <c r="BK552" s="176">
        <f>ROUND(I552*H552,2)</f>
        <v>982</v>
      </c>
      <c r="BL552" s="24" t="s">
        <v>333</v>
      </c>
      <c r="BM552" s="24" t="s">
        <v>2186</v>
      </c>
    </row>
    <row r="553" spans="2:65" s="1" customFormat="1" ht="57">
      <c r="B553" s="40"/>
      <c r="D553" s="177" t="s">
        <v>190</v>
      </c>
      <c r="F553" s="178" t="s">
        <v>2180</v>
      </c>
      <c r="I553" s="106"/>
      <c r="L553" s="40"/>
      <c r="M553" s="182"/>
      <c r="T553" s="65"/>
      <c r="AT553" s="24" t="s">
        <v>190</v>
      </c>
      <c r="AU553" s="24" t="s">
        <v>90</v>
      </c>
    </row>
    <row r="554" spans="2:65" s="1" customFormat="1" ht="16.5" customHeight="1">
      <c r="B554" s="40"/>
      <c r="C554" s="165" t="s">
        <v>836</v>
      </c>
      <c r="D554" s="165" t="s">
        <v>145</v>
      </c>
      <c r="E554" s="166" t="s">
        <v>2187</v>
      </c>
      <c r="F554" s="167" t="s">
        <v>2188</v>
      </c>
      <c r="G554" s="168" t="s">
        <v>187</v>
      </c>
      <c r="H554" s="169">
        <v>10</v>
      </c>
      <c r="I554" s="170">
        <v>172.5</v>
      </c>
      <c r="J554" s="171">
        <f>ROUND(I554*H554,2)</f>
        <v>1725</v>
      </c>
      <c r="K554" s="167" t="s">
        <v>149</v>
      </c>
      <c r="L554" s="40"/>
      <c r="M554" s="172" t="s">
        <v>22</v>
      </c>
      <c r="N554" s="173" t="s">
        <v>51</v>
      </c>
      <c r="P554" s="174">
        <f>O554*H554</f>
        <v>0</v>
      </c>
      <c r="Q554" s="174">
        <v>3.1E-4</v>
      </c>
      <c r="R554" s="174">
        <f>Q554*H554</f>
        <v>3.0999999999999999E-3</v>
      </c>
      <c r="S554" s="174">
        <v>0</v>
      </c>
      <c r="T554" s="175">
        <f>S554*H554</f>
        <v>0</v>
      </c>
      <c r="AR554" s="24" t="s">
        <v>333</v>
      </c>
      <c r="AT554" s="24" t="s">
        <v>145</v>
      </c>
      <c r="AU554" s="24" t="s">
        <v>90</v>
      </c>
      <c r="AY554" s="24" t="s">
        <v>142</v>
      </c>
      <c r="BE554" s="176">
        <f>IF(N554="základní",J554,0)</f>
        <v>0</v>
      </c>
      <c r="BF554" s="176">
        <f>IF(N554="snížená",J554,0)</f>
        <v>1725</v>
      </c>
      <c r="BG554" s="176">
        <f>IF(N554="zákl. přenesená",J554,0)</f>
        <v>0</v>
      </c>
      <c r="BH554" s="176">
        <f>IF(N554="sníž. přenesená",J554,0)</f>
        <v>0</v>
      </c>
      <c r="BI554" s="176">
        <f>IF(N554="nulová",J554,0)</f>
        <v>0</v>
      </c>
      <c r="BJ554" s="24" t="s">
        <v>90</v>
      </c>
      <c r="BK554" s="176">
        <f>ROUND(I554*H554,2)</f>
        <v>1725</v>
      </c>
      <c r="BL554" s="24" t="s">
        <v>333</v>
      </c>
      <c r="BM554" s="24" t="s">
        <v>2189</v>
      </c>
    </row>
    <row r="555" spans="2:65" s="1" customFormat="1" ht="38.25" customHeight="1">
      <c r="B555" s="40"/>
      <c r="C555" s="165" t="s">
        <v>841</v>
      </c>
      <c r="D555" s="165" t="s">
        <v>145</v>
      </c>
      <c r="E555" s="166" t="s">
        <v>2190</v>
      </c>
      <c r="F555" s="167" t="s">
        <v>2191</v>
      </c>
      <c r="G555" s="168" t="s">
        <v>216</v>
      </c>
      <c r="H555" s="169">
        <v>0.40600000000000003</v>
      </c>
      <c r="I555" s="170">
        <v>602</v>
      </c>
      <c r="J555" s="171">
        <f>ROUND(I555*H555,2)</f>
        <v>244.41</v>
      </c>
      <c r="K555" s="167" t="s">
        <v>149</v>
      </c>
      <c r="L555" s="40"/>
      <c r="M555" s="172" t="s">
        <v>22</v>
      </c>
      <c r="N555" s="173" t="s">
        <v>51</v>
      </c>
      <c r="P555" s="174">
        <f>O555*H555</f>
        <v>0</v>
      </c>
      <c r="Q555" s="174">
        <v>0</v>
      </c>
      <c r="R555" s="174">
        <f>Q555*H555</f>
        <v>0</v>
      </c>
      <c r="S555" s="174">
        <v>0</v>
      </c>
      <c r="T555" s="175">
        <f>S555*H555</f>
        <v>0</v>
      </c>
      <c r="AR555" s="24" t="s">
        <v>333</v>
      </c>
      <c r="AT555" s="24" t="s">
        <v>145</v>
      </c>
      <c r="AU555" s="24" t="s">
        <v>90</v>
      </c>
      <c r="AY555" s="24" t="s">
        <v>142</v>
      </c>
      <c r="BE555" s="176">
        <f>IF(N555="základní",J555,0)</f>
        <v>0</v>
      </c>
      <c r="BF555" s="176">
        <f>IF(N555="snížená",J555,0)</f>
        <v>244.41</v>
      </c>
      <c r="BG555" s="176">
        <f>IF(N555="zákl. přenesená",J555,0)</f>
        <v>0</v>
      </c>
      <c r="BH555" s="176">
        <f>IF(N555="sníž. přenesená",J555,0)</f>
        <v>0</v>
      </c>
      <c r="BI555" s="176">
        <f>IF(N555="nulová",J555,0)</f>
        <v>0</v>
      </c>
      <c r="BJ555" s="24" t="s">
        <v>90</v>
      </c>
      <c r="BK555" s="176">
        <f>ROUND(I555*H555,2)</f>
        <v>244.41</v>
      </c>
      <c r="BL555" s="24" t="s">
        <v>333</v>
      </c>
      <c r="BM555" s="24" t="s">
        <v>2192</v>
      </c>
    </row>
    <row r="556" spans="2:65" s="1" customFormat="1" ht="85.5">
      <c r="B556" s="40"/>
      <c r="D556" s="177" t="s">
        <v>190</v>
      </c>
      <c r="F556" s="178" t="s">
        <v>1528</v>
      </c>
      <c r="I556" s="106"/>
      <c r="L556" s="40"/>
      <c r="M556" s="182"/>
      <c r="T556" s="65"/>
      <c r="AT556" s="24" t="s">
        <v>190</v>
      </c>
      <c r="AU556" s="24" t="s">
        <v>90</v>
      </c>
    </row>
    <row r="557" spans="2:65" s="1" customFormat="1" ht="38.25" customHeight="1">
      <c r="B557" s="40"/>
      <c r="C557" s="165" t="s">
        <v>846</v>
      </c>
      <c r="D557" s="165" t="s">
        <v>145</v>
      </c>
      <c r="E557" s="166" t="s">
        <v>2193</v>
      </c>
      <c r="F557" s="167" t="s">
        <v>2194</v>
      </c>
      <c r="G557" s="168" t="s">
        <v>216</v>
      </c>
      <c r="H557" s="169">
        <v>0.40600000000000003</v>
      </c>
      <c r="I557" s="170">
        <v>370</v>
      </c>
      <c r="J557" s="171">
        <f>ROUND(I557*H557,2)</f>
        <v>150.22</v>
      </c>
      <c r="K557" s="167" t="s">
        <v>149</v>
      </c>
      <c r="L557" s="40"/>
      <c r="M557" s="172" t="s">
        <v>22</v>
      </c>
      <c r="N557" s="173" t="s">
        <v>51</v>
      </c>
      <c r="P557" s="174">
        <f>O557*H557</f>
        <v>0</v>
      </c>
      <c r="Q557" s="174">
        <v>0</v>
      </c>
      <c r="R557" s="174">
        <f>Q557*H557</f>
        <v>0</v>
      </c>
      <c r="S557" s="174">
        <v>0</v>
      </c>
      <c r="T557" s="175">
        <f>S557*H557</f>
        <v>0</v>
      </c>
      <c r="AR557" s="24" t="s">
        <v>333</v>
      </c>
      <c r="AT557" s="24" t="s">
        <v>145</v>
      </c>
      <c r="AU557" s="24" t="s">
        <v>90</v>
      </c>
      <c r="AY557" s="24" t="s">
        <v>142</v>
      </c>
      <c r="BE557" s="176">
        <f>IF(N557="základní",J557,0)</f>
        <v>0</v>
      </c>
      <c r="BF557" s="176">
        <f>IF(N557="snížená",J557,0)</f>
        <v>150.22</v>
      </c>
      <c r="BG557" s="176">
        <f>IF(N557="zákl. přenesená",J557,0)</f>
        <v>0</v>
      </c>
      <c r="BH557" s="176">
        <f>IF(N557="sníž. přenesená",J557,0)</f>
        <v>0</v>
      </c>
      <c r="BI557" s="176">
        <f>IF(N557="nulová",J557,0)</f>
        <v>0</v>
      </c>
      <c r="BJ557" s="24" t="s">
        <v>90</v>
      </c>
      <c r="BK557" s="176">
        <f>ROUND(I557*H557,2)</f>
        <v>150.22</v>
      </c>
      <c r="BL557" s="24" t="s">
        <v>333</v>
      </c>
      <c r="BM557" s="24" t="s">
        <v>2195</v>
      </c>
    </row>
    <row r="558" spans="2:65" s="1" customFormat="1" ht="85.5">
      <c r="B558" s="40"/>
      <c r="D558" s="177" t="s">
        <v>190</v>
      </c>
      <c r="F558" s="178" t="s">
        <v>1528</v>
      </c>
      <c r="I558" s="106"/>
      <c r="L558" s="40"/>
      <c r="M558" s="182"/>
      <c r="T558" s="65"/>
      <c r="AT558" s="24" t="s">
        <v>190</v>
      </c>
      <c r="AU558" s="24" t="s">
        <v>90</v>
      </c>
    </row>
    <row r="559" spans="2:65" s="11" customFormat="1" ht="29.9" customHeight="1">
      <c r="B559" s="153"/>
      <c r="D559" s="154" t="s">
        <v>78</v>
      </c>
      <c r="E559" s="163" t="s">
        <v>2196</v>
      </c>
      <c r="F559" s="163" t="s">
        <v>2197</v>
      </c>
      <c r="I559" s="156"/>
      <c r="J559" s="164">
        <f>BK559</f>
        <v>21281.07</v>
      </c>
      <c r="L559" s="153"/>
      <c r="M559" s="158"/>
      <c r="P559" s="159">
        <f>SUM(P560:P565)</f>
        <v>0</v>
      </c>
      <c r="R559" s="159">
        <f>SUM(R560:R565)</f>
        <v>3.16E-3</v>
      </c>
      <c r="T559" s="160">
        <f>SUM(T560:T565)</f>
        <v>0</v>
      </c>
      <c r="AR559" s="154" t="s">
        <v>90</v>
      </c>
      <c r="AT559" s="161" t="s">
        <v>78</v>
      </c>
      <c r="AU559" s="161" t="s">
        <v>24</v>
      </c>
      <c r="AY559" s="154" t="s">
        <v>142</v>
      </c>
      <c r="BK559" s="162">
        <f>SUM(BK560:BK565)</f>
        <v>21281.07</v>
      </c>
    </row>
    <row r="560" spans="2:65" s="1" customFormat="1" ht="25.5" customHeight="1">
      <c r="B560" s="40"/>
      <c r="C560" s="165" t="s">
        <v>851</v>
      </c>
      <c r="D560" s="165" t="s">
        <v>145</v>
      </c>
      <c r="E560" s="166" t="s">
        <v>2198</v>
      </c>
      <c r="F560" s="167" t="s">
        <v>2199</v>
      </c>
      <c r="G560" s="168" t="s">
        <v>1059</v>
      </c>
      <c r="H560" s="169">
        <v>1</v>
      </c>
      <c r="I560" s="170">
        <v>21275</v>
      </c>
      <c r="J560" s="171">
        <f>ROUND(I560*H560,2)</f>
        <v>21275</v>
      </c>
      <c r="K560" s="167" t="s">
        <v>149</v>
      </c>
      <c r="L560" s="40"/>
      <c r="M560" s="172" t="s">
        <v>22</v>
      </c>
      <c r="N560" s="173" t="s">
        <v>51</v>
      </c>
      <c r="P560" s="174">
        <f>O560*H560</f>
        <v>0</v>
      </c>
      <c r="Q560" s="174">
        <v>3.16E-3</v>
      </c>
      <c r="R560" s="174">
        <f>Q560*H560</f>
        <v>3.16E-3</v>
      </c>
      <c r="S560" s="174">
        <v>0</v>
      </c>
      <c r="T560" s="175">
        <f>S560*H560</f>
        <v>0</v>
      </c>
      <c r="AR560" s="24" t="s">
        <v>333</v>
      </c>
      <c r="AT560" s="24" t="s">
        <v>145</v>
      </c>
      <c r="AU560" s="24" t="s">
        <v>90</v>
      </c>
      <c r="AY560" s="24" t="s">
        <v>142</v>
      </c>
      <c r="BE560" s="176">
        <f>IF(N560="základní",J560,0)</f>
        <v>0</v>
      </c>
      <c r="BF560" s="176">
        <f>IF(N560="snížená",J560,0)</f>
        <v>21275</v>
      </c>
      <c r="BG560" s="176">
        <f>IF(N560="zákl. přenesená",J560,0)</f>
        <v>0</v>
      </c>
      <c r="BH560" s="176">
        <f>IF(N560="sníž. přenesená",J560,0)</f>
        <v>0</v>
      </c>
      <c r="BI560" s="176">
        <f>IF(N560="nulová",J560,0)</f>
        <v>0</v>
      </c>
      <c r="BJ560" s="24" t="s">
        <v>90</v>
      </c>
      <c r="BK560" s="176">
        <f>ROUND(I560*H560,2)</f>
        <v>21275</v>
      </c>
      <c r="BL560" s="24" t="s">
        <v>333</v>
      </c>
      <c r="BM560" s="24" t="s">
        <v>2200</v>
      </c>
    </row>
    <row r="561" spans="2:65" s="1" customFormat="1" ht="28.5">
      <c r="B561" s="40"/>
      <c r="D561" s="177" t="s">
        <v>190</v>
      </c>
      <c r="F561" s="178" t="s">
        <v>2201</v>
      </c>
      <c r="I561" s="106"/>
      <c r="L561" s="40"/>
      <c r="M561" s="182"/>
      <c r="T561" s="65"/>
      <c r="AT561" s="24" t="s">
        <v>190</v>
      </c>
      <c r="AU561" s="24" t="s">
        <v>90</v>
      </c>
    </row>
    <row r="562" spans="2:65" s="1" customFormat="1" ht="25.5" customHeight="1">
      <c r="B562" s="40"/>
      <c r="C562" s="165" t="s">
        <v>858</v>
      </c>
      <c r="D562" s="165" t="s">
        <v>145</v>
      </c>
      <c r="E562" s="166" t="s">
        <v>2202</v>
      </c>
      <c r="F562" s="167" t="s">
        <v>2203</v>
      </c>
      <c r="G562" s="168" t="s">
        <v>216</v>
      </c>
      <c r="H562" s="169">
        <v>3.0000000000000001E-3</v>
      </c>
      <c r="I562" s="170">
        <v>1500</v>
      </c>
      <c r="J562" s="171">
        <f>ROUND(I562*H562,2)</f>
        <v>4.5</v>
      </c>
      <c r="K562" s="167" t="s">
        <v>149</v>
      </c>
      <c r="L562" s="40"/>
      <c r="M562" s="172" t="s">
        <v>22</v>
      </c>
      <c r="N562" s="173" t="s">
        <v>51</v>
      </c>
      <c r="P562" s="174">
        <f>O562*H562</f>
        <v>0</v>
      </c>
      <c r="Q562" s="174">
        <v>0</v>
      </c>
      <c r="R562" s="174">
        <f>Q562*H562</f>
        <v>0</v>
      </c>
      <c r="S562" s="174">
        <v>0</v>
      </c>
      <c r="T562" s="175">
        <f>S562*H562</f>
        <v>0</v>
      </c>
      <c r="AR562" s="24" t="s">
        <v>333</v>
      </c>
      <c r="AT562" s="24" t="s">
        <v>145</v>
      </c>
      <c r="AU562" s="24" t="s">
        <v>90</v>
      </c>
      <c r="AY562" s="24" t="s">
        <v>142</v>
      </c>
      <c r="BE562" s="176">
        <f>IF(N562="základní",J562,0)</f>
        <v>0</v>
      </c>
      <c r="BF562" s="176">
        <f>IF(N562="snížená",J562,0)</f>
        <v>4.5</v>
      </c>
      <c r="BG562" s="176">
        <f>IF(N562="zákl. přenesená",J562,0)</f>
        <v>0</v>
      </c>
      <c r="BH562" s="176">
        <f>IF(N562="sníž. přenesená",J562,0)</f>
        <v>0</v>
      </c>
      <c r="BI562" s="176">
        <f>IF(N562="nulová",J562,0)</f>
        <v>0</v>
      </c>
      <c r="BJ562" s="24" t="s">
        <v>90</v>
      </c>
      <c r="BK562" s="176">
        <f>ROUND(I562*H562,2)</f>
        <v>4.5</v>
      </c>
      <c r="BL562" s="24" t="s">
        <v>333</v>
      </c>
      <c r="BM562" s="24" t="s">
        <v>2204</v>
      </c>
    </row>
    <row r="563" spans="2:65" s="1" customFormat="1" ht="85.5">
      <c r="B563" s="40"/>
      <c r="D563" s="177" t="s">
        <v>190</v>
      </c>
      <c r="F563" s="178" t="s">
        <v>2139</v>
      </c>
      <c r="I563" s="106"/>
      <c r="L563" s="40"/>
      <c r="M563" s="182"/>
      <c r="T563" s="65"/>
      <c r="AT563" s="24" t="s">
        <v>190</v>
      </c>
      <c r="AU563" s="24" t="s">
        <v>90</v>
      </c>
    </row>
    <row r="564" spans="2:65" s="1" customFormat="1" ht="38.25" customHeight="1">
      <c r="B564" s="40"/>
      <c r="C564" s="165" t="s">
        <v>867</v>
      </c>
      <c r="D564" s="165" t="s">
        <v>145</v>
      </c>
      <c r="E564" s="166" t="s">
        <v>2205</v>
      </c>
      <c r="F564" s="167" t="s">
        <v>2206</v>
      </c>
      <c r="G564" s="168" t="s">
        <v>216</v>
      </c>
      <c r="H564" s="169">
        <v>3.0000000000000001E-3</v>
      </c>
      <c r="I564" s="170">
        <v>523</v>
      </c>
      <c r="J564" s="171">
        <f>ROUND(I564*H564,2)</f>
        <v>1.57</v>
      </c>
      <c r="K564" s="167" t="s">
        <v>149</v>
      </c>
      <c r="L564" s="40"/>
      <c r="M564" s="172" t="s">
        <v>22</v>
      </c>
      <c r="N564" s="173" t="s">
        <v>51</v>
      </c>
      <c r="P564" s="174">
        <f>O564*H564</f>
        <v>0</v>
      </c>
      <c r="Q564" s="174">
        <v>0</v>
      </c>
      <c r="R564" s="174">
        <f>Q564*H564</f>
        <v>0</v>
      </c>
      <c r="S564" s="174">
        <v>0</v>
      </c>
      <c r="T564" s="175">
        <f>S564*H564</f>
        <v>0</v>
      </c>
      <c r="AR564" s="24" t="s">
        <v>333</v>
      </c>
      <c r="AT564" s="24" t="s">
        <v>145</v>
      </c>
      <c r="AU564" s="24" t="s">
        <v>90</v>
      </c>
      <c r="AY564" s="24" t="s">
        <v>142</v>
      </c>
      <c r="BE564" s="176">
        <f>IF(N564="základní",J564,0)</f>
        <v>0</v>
      </c>
      <c r="BF564" s="176">
        <f>IF(N564="snížená",J564,0)</f>
        <v>1.57</v>
      </c>
      <c r="BG564" s="176">
        <f>IF(N564="zákl. přenesená",J564,0)</f>
        <v>0</v>
      </c>
      <c r="BH564" s="176">
        <f>IF(N564="sníž. přenesená",J564,0)</f>
        <v>0</v>
      </c>
      <c r="BI564" s="176">
        <f>IF(N564="nulová",J564,0)</f>
        <v>0</v>
      </c>
      <c r="BJ564" s="24" t="s">
        <v>90</v>
      </c>
      <c r="BK564" s="176">
        <f>ROUND(I564*H564,2)</f>
        <v>1.57</v>
      </c>
      <c r="BL564" s="24" t="s">
        <v>333</v>
      </c>
      <c r="BM564" s="24" t="s">
        <v>2207</v>
      </c>
    </row>
    <row r="565" spans="2:65" s="1" customFormat="1" ht="85.5">
      <c r="B565" s="40"/>
      <c r="D565" s="177" t="s">
        <v>190</v>
      </c>
      <c r="F565" s="178" t="s">
        <v>2139</v>
      </c>
      <c r="I565" s="106"/>
      <c r="L565" s="40"/>
      <c r="M565" s="179"/>
      <c r="N565" s="180"/>
      <c r="O565" s="180"/>
      <c r="P565" s="180"/>
      <c r="Q565" s="180"/>
      <c r="R565" s="180"/>
      <c r="S565" s="180"/>
      <c r="T565" s="181"/>
      <c r="AT565" s="24" t="s">
        <v>190</v>
      </c>
      <c r="AU565" s="24" t="s">
        <v>90</v>
      </c>
    </row>
    <row r="566" spans="2:65" s="1" customFormat="1" ht="6.9" customHeight="1">
      <c r="B566" s="53"/>
      <c r="C566" s="54"/>
      <c r="D566" s="54"/>
      <c r="E566" s="54"/>
      <c r="F566" s="54"/>
      <c r="G566" s="54"/>
      <c r="H566" s="54"/>
      <c r="I566" s="124"/>
      <c r="J566" s="54"/>
      <c r="K566" s="54"/>
      <c r="L566" s="40"/>
    </row>
  </sheetData>
  <sheetProtection algorithmName="SHA-512" hashValue="0prEcEiuiXRGVnjawt1aEnYsmituon4N8MFJosfIRZpOBTayyvY3fwit96mNISefguBsQC3PDNaklIUYpTW09Q==" saltValue="nf//1Yl2YiaNSEXcFOurNVENzWxqV0byI1Hg148vIC9qg8TLfhY923Xv+zX7hOmUUZjGfdTEI9a/8sPKsUx19g==" spinCount="100000" sheet="1" objects="1" scenarios="1" formatColumns="0" formatRows="0" autoFilter="0"/>
  <autoFilter ref="C91:K565" xr:uid="{00000000-0009-0000-0000-000004000000}"/>
  <mergeCells count="13">
    <mergeCell ref="E84:H84"/>
    <mergeCell ref="G1:H1"/>
    <mergeCell ref="L2:V2"/>
    <mergeCell ref="E49:H49"/>
    <mergeCell ref="E51:H51"/>
    <mergeCell ref="J55:J56"/>
    <mergeCell ref="E80:H80"/>
    <mergeCell ref="E82:H82"/>
    <mergeCell ref="E7:H7"/>
    <mergeCell ref="E9:H9"/>
    <mergeCell ref="E11:H11"/>
    <mergeCell ref="E26:H26"/>
    <mergeCell ref="E47:H47"/>
  </mergeCells>
  <hyperlinks>
    <hyperlink ref="F1:G1" location="C2" display="1) Krycí list soupisu" xr:uid="{00000000-0004-0000-0400-000000000000}"/>
    <hyperlink ref="G1:H1" location="C58" display="2) Rekapitulace" xr:uid="{00000000-0004-0000-0400-000001000000}"/>
    <hyperlink ref="J1" location="C91" display="3) Soupis prací" xr:uid="{00000000-0004-0000-0400-000002000000}"/>
    <hyperlink ref="L1:V1" location="'Rekapitulace stavby'!C2" display="Rekapitulace stavby" xr:uid="{00000000-0004-0000-04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R308"/>
  <sheetViews>
    <sheetView showGridLines="0" workbookViewId="0">
      <pane ySplit="1" topLeftCell="A88" activePane="bottomLeft" state="frozen"/>
      <selection pane="bottomLeft" activeCell="V301" sqref="V301"/>
    </sheetView>
  </sheetViews>
  <sheetFormatPr defaultRowHeight="12"/>
  <cols>
    <col min="1" max="1" width="8.25" customWidth="1"/>
    <col min="2" max="2" width="1.75" customWidth="1"/>
    <col min="3" max="3" width="4.125" customWidth="1"/>
    <col min="4" max="4" width="4.25" customWidth="1"/>
    <col min="5" max="5" width="17.125" customWidth="1"/>
    <col min="6" max="6" width="75" customWidth="1"/>
    <col min="7" max="7" width="8.75" customWidth="1"/>
    <col min="8" max="8" width="11.125" customWidth="1"/>
    <col min="9" max="9" width="12.75" style="102" customWidth="1"/>
    <col min="10" max="10" width="23.375" customWidth="1"/>
    <col min="11" max="11" width="15.375" customWidth="1"/>
    <col min="13" max="18" width="9.25" hidden="1"/>
    <col min="19" max="19" width="8.125" hidden="1" customWidth="1"/>
    <col min="20" max="20" width="29.75" hidden="1" customWidth="1"/>
    <col min="21" max="21" width="16.25" hidden="1" customWidth="1"/>
    <col min="22" max="22" width="12.25" customWidth="1"/>
    <col min="23" max="23" width="16.25" customWidth="1"/>
    <col min="24" max="24" width="12.25" customWidth="1"/>
    <col min="25" max="25" width="15" customWidth="1"/>
    <col min="26" max="26" width="11" customWidth="1"/>
    <col min="27" max="27" width="15" customWidth="1"/>
    <col min="28" max="28" width="16.25" customWidth="1"/>
    <col min="29" max="29" width="11" customWidth="1"/>
    <col min="30" max="30" width="15" customWidth="1"/>
    <col min="31" max="31" width="16.25" customWidth="1"/>
    <col min="44" max="65" width="9.25" hidden="1"/>
  </cols>
  <sheetData>
    <row r="1" spans="1:70" ht="21.75" customHeight="1">
      <c r="A1" s="22"/>
      <c r="B1" s="18"/>
      <c r="C1" s="18"/>
      <c r="D1" s="19" t="s">
        <v>1</v>
      </c>
      <c r="E1" s="18"/>
      <c r="F1" s="103" t="s">
        <v>107</v>
      </c>
      <c r="G1" s="344" t="s">
        <v>108</v>
      </c>
      <c r="H1" s="344"/>
      <c r="I1" s="104"/>
      <c r="J1" s="103" t="s">
        <v>109</v>
      </c>
      <c r="K1" s="19" t="s">
        <v>110</v>
      </c>
      <c r="L1" s="103" t="s">
        <v>111</v>
      </c>
      <c r="M1" s="103"/>
      <c r="N1" s="103"/>
      <c r="O1" s="103"/>
      <c r="P1" s="103"/>
      <c r="Q1" s="103"/>
      <c r="R1" s="103"/>
      <c r="S1" s="103"/>
      <c r="T1" s="103"/>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spans="1:70" ht="36.9" customHeight="1">
      <c r="L2" s="335"/>
      <c r="M2" s="335"/>
      <c r="N2" s="335"/>
      <c r="O2" s="335"/>
      <c r="P2" s="335"/>
      <c r="Q2" s="335"/>
      <c r="R2" s="335"/>
      <c r="S2" s="335"/>
      <c r="T2" s="335"/>
      <c r="U2" s="335"/>
      <c r="V2" s="335"/>
      <c r="AT2" s="24" t="s">
        <v>103</v>
      </c>
    </row>
    <row r="3" spans="1:70" ht="6.9" customHeight="1">
      <c r="B3" s="25"/>
      <c r="C3" s="26"/>
      <c r="D3" s="26"/>
      <c r="E3" s="26"/>
      <c r="F3" s="26"/>
      <c r="G3" s="26"/>
      <c r="H3" s="26"/>
      <c r="I3" s="105"/>
      <c r="J3" s="26"/>
      <c r="K3" s="27"/>
      <c r="AT3" s="24" t="s">
        <v>24</v>
      </c>
    </row>
    <row r="4" spans="1:70" ht="36.9" customHeight="1">
      <c r="B4" s="28"/>
      <c r="D4" s="29" t="s">
        <v>112</v>
      </c>
      <c r="K4" s="30"/>
      <c r="M4" s="31" t="s">
        <v>12</v>
      </c>
      <c r="AT4" s="24" t="s">
        <v>6</v>
      </c>
    </row>
    <row r="5" spans="1:70" ht="6.9" customHeight="1">
      <c r="B5" s="28"/>
      <c r="K5" s="30"/>
    </row>
    <row r="6" spans="1:70">
      <c r="B6" s="28"/>
      <c r="D6" s="36" t="s">
        <v>18</v>
      </c>
      <c r="K6" s="30"/>
    </row>
    <row r="7" spans="1:70" ht="16.5" customHeight="1">
      <c r="B7" s="28"/>
      <c r="E7" s="345" t="str">
        <f>'Rekapitulace stavby'!K6</f>
        <v>Rekonstrukce objektu Tyršova 423_14, Trmice_r2019</v>
      </c>
      <c r="F7" s="347"/>
      <c r="G7" s="347"/>
      <c r="H7" s="347"/>
      <c r="K7" s="30"/>
    </row>
    <row r="8" spans="1:70">
      <c r="B8" s="28"/>
      <c r="D8" s="36" t="s">
        <v>113</v>
      </c>
      <c r="K8" s="30"/>
    </row>
    <row r="9" spans="1:70" s="1" customFormat="1" ht="16.5" customHeight="1">
      <c r="B9" s="40"/>
      <c r="E9" s="345" t="s">
        <v>114</v>
      </c>
      <c r="F9" s="343"/>
      <c r="G9" s="343"/>
      <c r="H9" s="343"/>
      <c r="I9" s="106"/>
      <c r="K9" s="43"/>
    </row>
    <row r="10" spans="1:70" s="1" customFormat="1">
      <c r="B10" s="40"/>
      <c r="D10" s="36" t="s">
        <v>115</v>
      </c>
      <c r="I10" s="106"/>
      <c r="K10" s="43"/>
    </row>
    <row r="11" spans="1:70" s="1" customFormat="1" ht="36.9" customHeight="1">
      <c r="B11" s="40"/>
      <c r="E11" s="310" t="s">
        <v>2208</v>
      </c>
      <c r="F11" s="343"/>
      <c r="G11" s="343"/>
      <c r="H11" s="343"/>
      <c r="I11" s="106"/>
      <c r="K11" s="43"/>
    </row>
    <row r="12" spans="1:70" s="1" customFormat="1">
      <c r="B12" s="40"/>
      <c r="I12" s="106"/>
      <c r="K12" s="43"/>
    </row>
    <row r="13" spans="1:70" s="1" customFormat="1" ht="14.4" customHeight="1">
      <c r="B13" s="40"/>
      <c r="D13" s="36" t="s">
        <v>21</v>
      </c>
      <c r="F13" s="34" t="s">
        <v>22</v>
      </c>
      <c r="I13" s="107" t="s">
        <v>23</v>
      </c>
      <c r="J13" s="34" t="s">
        <v>22</v>
      </c>
      <c r="K13" s="43"/>
    </row>
    <row r="14" spans="1:70" s="1" customFormat="1" ht="14.4" customHeight="1">
      <c r="B14" s="40"/>
      <c r="D14" s="36" t="s">
        <v>25</v>
      </c>
      <c r="F14" s="34" t="s">
        <v>117</v>
      </c>
      <c r="I14" s="107" t="s">
        <v>27</v>
      </c>
      <c r="J14" s="62" t="str">
        <f>'Rekapitulace stavby'!AN8</f>
        <v>7. 11. 2014</v>
      </c>
      <c r="K14" s="43"/>
    </row>
    <row r="15" spans="1:70" s="1" customFormat="1" ht="10.75" customHeight="1">
      <c r="B15" s="40"/>
      <c r="I15" s="106"/>
      <c r="K15" s="43"/>
    </row>
    <row r="16" spans="1:70" s="1" customFormat="1" ht="14.4" customHeight="1">
      <c r="B16" s="40"/>
      <c r="D16" s="36" t="s">
        <v>31</v>
      </c>
      <c r="I16" s="107" t="s">
        <v>32</v>
      </c>
      <c r="J16" s="34" t="s">
        <v>33</v>
      </c>
      <c r="K16" s="43"/>
    </row>
    <row r="17" spans="2:11" s="1" customFormat="1" ht="18" customHeight="1">
      <c r="B17" s="40"/>
      <c r="E17" s="34" t="s">
        <v>34</v>
      </c>
      <c r="I17" s="107" t="s">
        <v>35</v>
      </c>
      <c r="J17" s="34" t="s">
        <v>36</v>
      </c>
      <c r="K17" s="43"/>
    </row>
    <row r="18" spans="2:11" s="1" customFormat="1" ht="6.9" customHeight="1">
      <c r="B18" s="40"/>
      <c r="I18" s="106"/>
      <c r="K18" s="43"/>
    </row>
    <row r="19" spans="2:11" s="1" customFormat="1" ht="14.4" customHeight="1">
      <c r="B19" s="40"/>
      <c r="D19" s="36" t="s">
        <v>37</v>
      </c>
      <c r="I19" s="107" t="s">
        <v>32</v>
      </c>
      <c r="J19" s="34" t="str">
        <f>IF('Rekapitulace stavby'!AN13="Vyplň údaj","",IF('Rekapitulace stavby'!AN13="","",'Rekapitulace stavby'!AN13))</f>
        <v>25460625</v>
      </c>
      <c r="K19" s="43"/>
    </row>
    <row r="20" spans="2:11" s="1" customFormat="1" ht="18" customHeight="1">
      <c r="B20" s="40"/>
      <c r="E20" s="34" t="str">
        <f>IF('Rekapitulace stavby'!E14="Vyplň údaj","",IF('Rekapitulace stavby'!E14="","",'Rekapitulace stavby'!E14))</f>
        <v>SIM stavby spol s r.o.</v>
      </c>
      <c r="I20" s="107" t="s">
        <v>35</v>
      </c>
      <c r="J20" s="34" t="str">
        <f>IF('Rekapitulace stavby'!AN14="Vyplň údaj","",IF('Rekapitulace stavby'!AN14="","",'Rekapitulace stavby'!AN14))</f>
        <v>CZ25460625</v>
      </c>
      <c r="K20" s="43"/>
    </row>
    <row r="21" spans="2:11" s="1" customFormat="1" ht="6.9" customHeight="1">
      <c r="B21" s="40"/>
      <c r="I21" s="106"/>
      <c r="K21" s="43"/>
    </row>
    <row r="22" spans="2:11" s="1" customFormat="1" ht="14.4" customHeight="1">
      <c r="B22" s="40"/>
      <c r="D22" s="36" t="s">
        <v>38</v>
      </c>
      <c r="I22" s="107" t="s">
        <v>32</v>
      </c>
      <c r="J22" s="34" t="s">
        <v>39</v>
      </c>
      <c r="K22" s="43"/>
    </row>
    <row r="23" spans="2:11" s="1" customFormat="1" ht="18" customHeight="1">
      <c r="B23" s="40"/>
      <c r="E23" s="34" t="s">
        <v>40</v>
      </c>
      <c r="I23" s="107" t="s">
        <v>35</v>
      </c>
      <c r="J23" s="34" t="s">
        <v>41</v>
      </c>
      <c r="K23" s="43"/>
    </row>
    <row r="24" spans="2:11" s="1" customFormat="1" ht="6.9" customHeight="1">
      <c r="B24" s="40"/>
      <c r="I24" s="106"/>
      <c r="K24" s="43"/>
    </row>
    <row r="25" spans="2:11" s="1" customFormat="1" ht="14.4" customHeight="1">
      <c r="B25" s="40"/>
      <c r="D25" s="36" t="s">
        <v>43</v>
      </c>
      <c r="I25" s="106"/>
      <c r="K25" s="43"/>
    </row>
    <row r="26" spans="2:11" s="7" customFormat="1" ht="16.5" customHeight="1">
      <c r="B26" s="108"/>
      <c r="E26" s="339" t="s">
        <v>22</v>
      </c>
      <c r="F26" s="339"/>
      <c r="G26" s="339"/>
      <c r="H26" s="339"/>
      <c r="I26" s="109"/>
      <c r="K26" s="110"/>
    </row>
    <row r="27" spans="2:11" s="1" customFormat="1" ht="6.9" customHeight="1">
      <c r="B27" s="40"/>
      <c r="I27" s="106"/>
      <c r="K27" s="43"/>
    </row>
    <row r="28" spans="2:11" s="1" customFormat="1" ht="6.9" customHeight="1">
      <c r="B28" s="40"/>
      <c r="D28" s="63"/>
      <c r="E28" s="63"/>
      <c r="F28" s="63"/>
      <c r="G28" s="63"/>
      <c r="H28" s="63"/>
      <c r="I28" s="111"/>
      <c r="J28" s="63"/>
      <c r="K28" s="112"/>
    </row>
    <row r="29" spans="2:11" s="1" customFormat="1" ht="25.4" customHeight="1">
      <c r="B29" s="40"/>
      <c r="D29" s="113" t="s">
        <v>45</v>
      </c>
      <c r="I29" s="106"/>
      <c r="J29" s="74">
        <f>ROUND(J93,2)</f>
        <v>607693.43999999994</v>
      </c>
      <c r="K29" s="43"/>
    </row>
    <row r="30" spans="2:11" s="1" customFormat="1" ht="6.9" customHeight="1">
      <c r="B30" s="40"/>
      <c r="D30" s="63"/>
      <c r="E30" s="63"/>
      <c r="F30" s="63"/>
      <c r="G30" s="63"/>
      <c r="H30" s="63"/>
      <c r="I30" s="111"/>
      <c r="J30" s="63"/>
      <c r="K30" s="112"/>
    </row>
    <row r="31" spans="2:11" s="1" customFormat="1" ht="14.4" customHeight="1">
      <c r="B31" s="40"/>
      <c r="F31" s="44" t="s">
        <v>47</v>
      </c>
      <c r="I31" s="114" t="s">
        <v>46</v>
      </c>
      <c r="J31" s="44" t="s">
        <v>48</v>
      </c>
      <c r="K31" s="43"/>
    </row>
    <row r="32" spans="2:11" s="1" customFormat="1" ht="14.4" customHeight="1">
      <c r="B32" s="40"/>
      <c r="D32" s="46" t="s">
        <v>49</v>
      </c>
      <c r="E32" s="46" t="s">
        <v>50</v>
      </c>
      <c r="F32" s="115">
        <f>ROUND(SUM(BE93:BE307), 2)</f>
        <v>0</v>
      </c>
      <c r="I32" s="116">
        <v>0.21</v>
      </c>
      <c r="J32" s="115">
        <f>ROUND(ROUND((SUM(BE93:BE307)), 2)*I32, 2)</f>
        <v>0</v>
      </c>
      <c r="K32" s="43"/>
    </row>
    <row r="33" spans="2:11" s="1" customFormat="1" ht="14.4" customHeight="1">
      <c r="B33" s="40"/>
      <c r="E33" s="46" t="s">
        <v>51</v>
      </c>
      <c r="F33" s="115">
        <f>ROUND(SUM(BF93:BF307), 2)</f>
        <v>607693.43999999994</v>
      </c>
      <c r="I33" s="116">
        <v>0.15</v>
      </c>
      <c r="J33" s="115">
        <f>ROUND(ROUND((SUM(BF93:BF307)), 2)*I33, 2)</f>
        <v>91154.02</v>
      </c>
      <c r="K33" s="43"/>
    </row>
    <row r="34" spans="2:11" s="1" customFormat="1" ht="14.4" hidden="1" customHeight="1">
      <c r="B34" s="40"/>
      <c r="E34" s="46" t="s">
        <v>52</v>
      </c>
      <c r="F34" s="115">
        <f>ROUND(SUM(BG93:BG307), 2)</f>
        <v>0</v>
      </c>
      <c r="I34" s="116">
        <v>0.21</v>
      </c>
      <c r="J34" s="115">
        <v>0</v>
      </c>
      <c r="K34" s="43"/>
    </row>
    <row r="35" spans="2:11" s="1" customFormat="1" ht="14.4" hidden="1" customHeight="1">
      <c r="B35" s="40"/>
      <c r="E35" s="46" t="s">
        <v>53</v>
      </c>
      <c r="F35" s="115">
        <f>ROUND(SUM(BH93:BH307), 2)</f>
        <v>0</v>
      </c>
      <c r="I35" s="116">
        <v>0.15</v>
      </c>
      <c r="J35" s="115">
        <v>0</v>
      </c>
      <c r="K35" s="43"/>
    </row>
    <row r="36" spans="2:11" s="1" customFormat="1" ht="14.4" hidden="1" customHeight="1">
      <c r="B36" s="40"/>
      <c r="E36" s="46" t="s">
        <v>54</v>
      </c>
      <c r="F36" s="115">
        <f>ROUND(SUM(BI93:BI307), 2)</f>
        <v>0</v>
      </c>
      <c r="I36" s="116">
        <v>0</v>
      </c>
      <c r="J36" s="115">
        <v>0</v>
      </c>
      <c r="K36" s="43"/>
    </row>
    <row r="37" spans="2:11" s="1" customFormat="1" ht="6.9" customHeight="1">
      <c r="B37" s="40"/>
      <c r="I37" s="106"/>
      <c r="K37" s="43"/>
    </row>
    <row r="38" spans="2:11" s="1" customFormat="1" ht="25.4" customHeight="1">
      <c r="B38" s="40"/>
      <c r="C38" s="117"/>
      <c r="D38" s="118" t="s">
        <v>55</v>
      </c>
      <c r="E38" s="66"/>
      <c r="F38" s="66"/>
      <c r="G38" s="119" t="s">
        <v>56</v>
      </c>
      <c r="H38" s="120" t="s">
        <v>57</v>
      </c>
      <c r="I38" s="121"/>
      <c r="J38" s="122">
        <f>SUM(J29:J36)</f>
        <v>698847.46</v>
      </c>
      <c r="K38" s="123"/>
    </row>
    <row r="39" spans="2:11" s="1" customFormat="1" ht="14.4" customHeight="1">
      <c r="B39" s="53"/>
      <c r="C39" s="54"/>
      <c r="D39" s="54"/>
      <c r="E39" s="54"/>
      <c r="F39" s="54"/>
      <c r="G39" s="54"/>
      <c r="H39" s="54"/>
      <c r="I39" s="124"/>
      <c r="J39" s="54"/>
      <c r="K39" s="55"/>
    </row>
    <row r="43" spans="2:11" s="1" customFormat="1" ht="6.9" customHeight="1">
      <c r="B43" s="56"/>
      <c r="C43" s="57"/>
      <c r="D43" s="57"/>
      <c r="E43" s="57"/>
      <c r="F43" s="57"/>
      <c r="G43" s="57"/>
      <c r="H43" s="57"/>
      <c r="I43" s="125"/>
      <c r="J43" s="57"/>
      <c r="K43" s="126"/>
    </row>
    <row r="44" spans="2:11" s="1" customFormat="1" ht="36.9" customHeight="1">
      <c r="B44" s="40"/>
      <c r="C44" s="29" t="s">
        <v>118</v>
      </c>
      <c r="I44" s="106"/>
      <c r="K44" s="43"/>
    </row>
    <row r="45" spans="2:11" s="1" customFormat="1" ht="6.9" customHeight="1">
      <c r="B45" s="40"/>
      <c r="I45" s="106"/>
      <c r="K45" s="43"/>
    </row>
    <row r="46" spans="2:11" s="1" customFormat="1" ht="14.4" customHeight="1">
      <c r="B46" s="40"/>
      <c r="C46" s="36" t="s">
        <v>18</v>
      </c>
      <c r="I46" s="106"/>
      <c r="K46" s="43"/>
    </row>
    <row r="47" spans="2:11" s="1" customFormat="1" ht="16.5" customHeight="1">
      <c r="B47" s="40"/>
      <c r="E47" s="345" t="str">
        <f>E7</f>
        <v>Rekonstrukce objektu Tyršova 423_14, Trmice_r2019</v>
      </c>
      <c r="F47" s="347"/>
      <c r="G47" s="347"/>
      <c r="H47" s="347"/>
      <c r="I47" s="106"/>
      <c r="K47" s="43"/>
    </row>
    <row r="48" spans="2:11">
      <c r="B48" s="28"/>
      <c r="C48" s="36" t="s">
        <v>113</v>
      </c>
      <c r="K48" s="30"/>
    </row>
    <row r="49" spans="2:47" s="1" customFormat="1" ht="16.5" customHeight="1">
      <c r="B49" s="40"/>
      <c r="E49" s="345" t="s">
        <v>114</v>
      </c>
      <c r="F49" s="343"/>
      <c r="G49" s="343"/>
      <c r="H49" s="343"/>
      <c r="I49" s="106"/>
      <c r="K49" s="43"/>
    </row>
    <row r="50" spans="2:47" s="1" customFormat="1" ht="14.4" customHeight="1">
      <c r="B50" s="40"/>
      <c r="C50" s="36" t="s">
        <v>115</v>
      </c>
      <c r="I50" s="106"/>
      <c r="K50" s="43"/>
    </row>
    <row r="51" spans="2:47" s="1" customFormat="1" ht="17.25" customHeight="1">
      <c r="B51" s="40"/>
      <c r="E51" s="310" t="str">
        <f>E11</f>
        <v>D.1.4.4 - Zařízení silnoproudé a slaboproudé elektrotechniky</v>
      </c>
      <c r="F51" s="343"/>
      <c r="G51" s="343"/>
      <c r="H51" s="343"/>
      <c r="I51" s="106"/>
      <c r="K51" s="43"/>
    </row>
    <row r="52" spans="2:47" s="1" customFormat="1" ht="6.9" customHeight="1">
      <c r="B52" s="40"/>
      <c r="I52" s="106"/>
      <c r="K52" s="43"/>
    </row>
    <row r="53" spans="2:47" s="1" customFormat="1" ht="18" customHeight="1">
      <c r="B53" s="40"/>
      <c r="C53" s="36" t="s">
        <v>25</v>
      </c>
      <c r="F53" s="34" t="str">
        <f>F14</f>
        <v>Trmice</v>
      </c>
      <c r="I53" s="107" t="s">
        <v>27</v>
      </c>
      <c r="J53" s="62" t="str">
        <f>IF(J14="","",J14)</f>
        <v>7. 11. 2014</v>
      </c>
      <c r="K53" s="43"/>
    </row>
    <row r="54" spans="2:47" s="1" customFormat="1" ht="6.9" customHeight="1">
      <c r="B54" s="40"/>
      <c r="I54" s="106"/>
      <c r="K54" s="43"/>
    </row>
    <row r="55" spans="2:47" s="1" customFormat="1">
      <c r="B55" s="40"/>
      <c r="C55" s="36" t="s">
        <v>31</v>
      </c>
      <c r="F55" s="34" t="str">
        <f>E17</f>
        <v>Městský úřad Trmice</v>
      </c>
      <c r="I55" s="107" t="s">
        <v>38</v>
      </c>
      <c r="J55" s="339" t="str">
        <f>E23</f>
        <v>SPECTA, s.r.o.</v>
      </c>
      <c r="K55" s="43"/>
    </row>
    <row r="56" spans="2:47" s="1" customFormat="1" ht="14.4" customHeight="1">
      <c r="B56" s="40"/>
      <c r="C56" s="36" t="s">
        <v>37</v>
      </c>
      <c r="F56" s="34" t="str">
        <f>IF(E20="","",E20)</f>
        <v>SIM stavby spol s r.o.</v>
      </c>
      <c r="I56" s="106"/>
      <c r="J56" s="346"/>
      <c r="K56" s="43"/>
    </row>
    <row r="57" spans="2:47" s="1" customFormat="1" ht="10.4" customHeight="1">
      <c r="B57" s="40"/>
      <c r="I57" s="106"/>
      <c r="K57" s="43"/>
    </row>
    <row r="58" spans="2:47" s="1" customFormat="1" ht="29.25" customHeight="1">
      <c r="B58" s="40"/>
      <c r="C58" s="127" t="s">
        <v>119</v>
      </c>
      <c r="D58" s="117"/>
      <c r="E58" s="117"/>
      <c r="F58" s="117"/>
      <c r="G58" s="117"/>
      <c r="H58" s="117"/>
      <c r="I58" s="128"/>
      <c r="J58" s="129" t="s">
        <v>120</v>
      </c>
      <c r="K58" s="130"/>
    </row>
    <row r="59" spans="2:47" s="1" customFormat="1" ht="10.4" customHeight="1">
      <c r="B59" s="40"/>
      <c r="I59" s="106"/>
      <c r="K59" s="43"/>
    </row>
    <row r="60" spans="2:47" s="1" customFormat="1" ht="29.25" customHeight="1">
      <c r="B60" s="40"/>
      <c r="C60" s="131" t="s">
        <v>121</v>
      </c>
      <c r="I60" s="106"/>
      <c r="J60" s="74">
        <f>J93</f>
        <v>607693.43999999994</v>
      </c>
      <c r="K60" s="43"/>
      <c r="AU60" s="24" t="s">
        <v>122</v>
      </c>
    </row>
    <row r="61" spans="2:47" s="8" customFormat="1" ht="24.9" customHeight="1">
      <c r="B61" s="132"/>
      <c r="D61" s="133" t="s">
        <v>164</v>
      </c>
      <c r="E61" s="134"/>
      <c r="F61" s="134"/>
      <c r="G61" s="134"/>
      <c r="H61" s="134"/>
      <c r="I61" s="135"/>
      <c r="J61" s="136">
        <f>J94</f>
        <v>607693.43999999994</v>
      </c>
      <c r="K61" s="137"/>
    </row>
    <row r="62" spans="2:47" s="9" customFormat="1" ht="20" customHeight="1">
      <c r="B62" s="138"/>
      <c r="D62" s="139" t="s">
        <v>2209</v>
      </c>
      <c r="E62" s="140"/>
      <c r="F62" s="140"/>
      <c r="G62" s="140"/>
      <c r="H62" s="140"/>
      <c r="I62" s="141"/>
      <c r="J62" s="142">
        <f>J95</f>
        <v>263273.5</v>
      </c>
      <c r="K62" s="143"/>
    </row>
    <row r="63" spans="2:47" s="9" customFormat="1" ht="20" customHeight="1">
      <c r="B63" s="138"/>
      <c r="D63" s="139" t="s">
        <v>2210</v>
      </c>
      <c r="E63" s="140"/>
      <c r="F63" s="140"/>
      <c r="G63" s="140"/>
      <c r="H63" s="140"/>
      <c r="I63" s="141"/>
      <c r="J63" s="142">
        <f>J156</f>
        <v>17193.45</v>
      </c>
      <c r="K63" s="143"/>
    </row>
    <row r="64" spans="2:47" s="9" customFormat="1" ht="20" customHeight="1">
      <c r="B64" s="138"/>
      <c r="D64" s="139" t="s">
        <v>2211</v>
      </c>
      <c r="E64" s="140"/>
      <c r="F64" s="140"/>
      <c r="G64" s="140"/>
      <c r="H64" s="140"/>
      <c r="I64" s="141"/>
      <c r="J64" s="142">
        <f>J171</f>
        <v>5205.6000000000004</v>
      </c>
      <c r="K64" s="143"/>
    </row>
    <row r="65" spans="2:12" s="9" customFormat="1" ht="20" customHeight="1">
      <c r="B65" s="138"/>
      <c r="D65" s="139" t="s">
        <v>2212</v>
      </c>
      <c r="E65" s="140"/>
      <c r="F65" s="140"/>
      <c r="G65" s="140"/>
      <c r="H65" s="140"/>
      <c r="I65" s="141"/>
      <c r="J65" s="142">
        <f>J184</f>
        <v>14229.250000000002</v>
      </c>
      <c r="K65" s="143"/>
    </row>
    <row r="66" spans="2:12" s="9" customFormat="1" ht="20" customHeight="1">
      <c r="B66" s="138"/>
      <c r="D66" s="139" t="s">
        <v>2213</v>
      </c>
      <c r="E66" s="140"/>
      <c r="F66" s="140"/>
      <c r="G66" s="140"/>
      <c r="H66" s="140"/>
      <c r="I66" s="141"/>
      <c r="J66" s="142">
        <f>J202</f>
        <v>57670</v>
      </c>
      <c r="K66" s="143"/>
    </row>
    <row r="67" spans="2:12" s="9" customFormat="1" ht="20" customHeight="1">
      <c r="B67" s="138"/>
      <c r="D67" s="139" t="s">
        <v>2214</v>
      </c>
      <c r="E67" s="140"/>
      <c r="F67" s="140"/>
      <c r="G67" s="140"/>
      <c r="H67" s="140"/>
      <c r="I67" s="141"/>
      <c r="J67" s="142">
        <f>J205</f>
        <v>14557.550000000001</v>
      </c>
      <c r="K67" s="143"/>
    </row>
    <row r="68" spans="2:12" s="9" customFormat="1" ht="20" customHeight="1">
      <c r="B68" s="138"/>
      <c r="D68" s="139" t="s">
        <v>2215</v>
      </c>
      <c r="E68" s="140"/>
      <c r="F68" s="140"/>
      <c r="G68" s="140"/>
      <c r="H68" s="140"/>
      <c r="I68" s="141"/>
      <c r="J68" s="142">
        <f>J223</f>
        <v>47727.049999999996</v>
      </c>
      <c r="K68" s="143"/>
    </row>
    <row r="69" spans="2:12" s="9" customFormat="1" ht="20" customHeight="1">
      <c r="B69" s="138"/>
      <c r="D69" s="139" t="s">
        <v>2216</v>
      </c>
      <c r="E69" s="140"/>
      <c r="F69" s="140"/>
      <c r="G69" s="140"/>
      <c r="H69" s="140"/>
      <c r="I69" s="141"/>
      <c r="J69" s="142">
        <f>J252</f>
        <v>54764.29</v>
      </c>
      <c r="K69" s="143"/>
    </row>
    <row r="70" spans="2:12" s="9" customFormat="1" ht="20" customHeight="1">
      <c r="B70" s="138"/>
      <c r="D70" s="139" t="s">
        <v>2217</v>
      </c>
      <c r="E70" s="140"/>
      <c r="F70" s="140"/>
      <c r="G70" s="140"/>
      <c r="H70" s="140"/>
      <c r="I70" s="141"/>
      <c r="J70" s="142">
        <f>J273</f>
        <v>58252.75</v>
      </c>
      <c r="K70" s="143"/>
    </row>
    <row r="71" spans="2:12" s="9" customFormat="1" ht="20" customHeight="1">
      <c r="B71" s="138"/>
      <c r="D71" s="139" t="s">
        <v>2218</v>
      </c>
      <c r="E71" s="140"/>
      <c r="F71" s="140"/>
      <c r="G71" s="140"/>
      <c r="H71" s="140"/>
      <c r="I71" s="141"/>
      <c r="J71" s="142">
        <f>J302</f>
        <v>74820</v>
      </c>
      <c r="K71" s="143"/>
    </row>
    <row r="72" spans="2:12" s="1" customFormat="1" ht="21.75" customHeight="1">
      <c r="B72" s="40"/>
      <c r="I72" s="106"/>
      <c r="K72" s="43"/>
    </row>
    <row r="73" spans="2:12" s="1" customFormat="1" ht="6.9" customHeight="1">
      <c r="B73" s="53"/>
      <c r="C73" s="54"/>
      <c r="D73" s="54"/>
      <c r="E73" s="54"/>
      <c r="F73" s="54"/>
      <c r="G73" s="54"/>
      <c r="H73" s="54"/>
      <c r="I73" s="124"/>
      <c r="J73" s="54"/>
      <c r="K73" s="55"/>
    </row>
    <row r="77" spans="2:12" s="1" customFormat="1" ht="6.9" customHeight="1">
      <c r="B77" s="56"/>
      <c r="C77" s="57"/>
      <c r="D77" s="57"/>
      <c r="E77" s="57"/>
      <c r="F77" s="57"/>
      <c r="G77" s="57"/>
      <c r="H77" s="57"/>
      <c r="I77" s="125"/>
      <c r="J77" s="57"/>
      <c r="K77" s="57"/>
      <c r="L77" s="40"/>
    </row>
    <row r="78" spans="2:12" s="1" customFormat="1" ht="36.9" customHeight="1">
      <c r="B78" s="40"/>
      <c r="C78" s="29" t="s">
        <v>125</v>
      </c>
      <c r="I78" s="106"/>
      <c r="L78" s="40"/>
    </row>
    <row r="79" spans="2:12" s="1" customFormat="1" ht="6.9" customHeight="1">
      <c r="B79" s="40"/>
      <c r="I79" s="106"/>
      <c r="L79" s="40"/>
    </row>
    <row r="80" spans="2:12" s="1" customFormat="1" ht="14.4" customHeight="1">
      <c r="B80" s="40"/>
      <c r="C80" s="36" t="s">
        <v>18</v>
      </c>
      <c r="I80" s="106"/>
      <c r="L80" s="40"/>
    </row>
    <row r="81" spans="2:65" s="1" customFormat="1" ht="16.5" customHeight="1">
      <c r="B81" s="40"/>
      <c r="E81" s="345" t="str">
        <f>E7</f>
        <v>Rekonstrukce objektu Tyršova 423_14, Trmice_r2019</v>
      </c>
      <c r="F81" s="347"/>
      <c r="G81" s="347"/>
      <c r="H81" s="347"/>
      <c r="I81" s="106"/>
      <c r="L81" s="40"/>
    </row>
    <row r="82" spans="2:65">
      <c r="B82" s="28"/>
      <c r="C82" s="36" t="s">
        <v>113</v>
      </c>
      <c r="L82" s="28"/>
    </row>
    <row r="83" spans="2:65" s="1" customFormat="1" ht="16.5" customHeight="1">
      <c r="B83" s="40"/>
      <c r="E83" s="345" t="s">
        <v>114</v>
      </c>
      <c r="F83" s="343"/>
      <c r="G83" s="343"/>
      <c r="H83" s="343"/>
      <c r="I83" s="106"/>
      <c r="L83" s="40"/>
    </row>
    <row r="84" spans="2:65" s="1" customFormat="1" ht="14.4" customHeight="1">
      <c r="B84" s="40"/>
      <c r="C84" s="36" t="s">
        <v>115</v>
      </c>
      <c r="I84" s="106"/>
      <c r="L84" s="40"/>
    </row>
    <row r="85" spans="2:65" s="1" customFormat="1" ht="17.25" customHeight="1">
      <c r="B85" s="40"/>
      <c r="E85" s="310" t="str">
        <f>E11</f>
        <v>D.1.4.4 - Zařízení silnoproudé a slaboproudé elektrotechniky</v>
      </c>
      <c r="F85" s="343"/>
      <c r="G85" s="343"/>
      <c r="H85" s="343"/>
      <c r="I85" s="106"/>
      <c r="L85" s="40"/>
    </row>
    <row r="86" spans="2:65" s="1" customFormat="1" ht="6.9" customHeight="1">
      <c r="B86" s="40"/>
      <c r="I86" s="106"/>
      <c r="L86" s="40"/>
    </row>
    <row r="87" spans="2:65" s="1" customFormat="1" ht="18" customHeight="1">
      <c r="B87" s="40"/>
      <c r="C87" s="36" t="s">
        <v>25</v>
      </c>
      <c r="F87" s="34" t="str">
        <f>F14</f>
        <v>Trmice</v>
      </c>
      <c r="I87" s="107" t="s">
        <v>27</v>
      </c>
      <c r="J87" s="62" t="str">
        <f>IF(J14="","",J14)</f>
        <v>7. 11. 2014</v>
      </c>
      <c r="L87" s="40"/>
    </row>
    <row r="88" spans="2:65" s="1" customFormat="1" ht="6.9" customHeight="1">
      <c r="B88" s="40"/>
      <c r="I88" s="106"/>
      <c r="L88" s="40"/>
    </row>
    <row r="89" spans="2:65" s="1" customFormat="1">
      <c r="B89" s="40"/>
      <c r="C89" s="36" t="s">
        <v>31</v>
      </c>
      <c r="F89" s="34" t="str">
        <f>E17</f>
        <v>Městský úřad Trmice</v>
      </c>
      <c r="I89" s="107" t="s">
        <v>38</v>
      </c>
      <c r="J89" s="34" t="str">
        <f>E23</f>
        <v>SPECTA, s.r.o.</v>
      </c>
      <c r="L89" s="40"/>
    </row>
    <row r="90" spans="2:65" s="1" customFormat="1" ht="14.4" customHeight="1">
      <c r="B90" s="40"/>
      <c r="C90" s="36" t="s">
        <v>37</v>
      </c>
      <c r="F90" s="34" t="str">
        <f>IF(E20="","",E20)</f>
        <v>SIM stavby spol s r.o.</v>
      </c>
      <c r="I90" s="106"/>
      <c r="L90" s="40"/>
    </row>
    <row r="91" spans="2:65" s="1" customFormat="1" ht="10.4" customHeight="1">
      <c r="B91" s="40"/>
      <c r="I91" s="106"/>
      <c r="L91" s="40"/>
    </row>
    <row r="92" spans="2:65" s="10" customFormat="1" ht="29.25" customHeight="1">
      <c r="B92" s="144"/>
      <c r="C92" s="145" t="s">
        <v>126</v>
      </c>
      <c r="D92" s="146" t="s">
        <v>64</v>
      </c>
      <c r="E92" s="146" t="s">
        <v>60</v>
      </c>
      <c r="F92" s="146" t="s">
        <v>127</v>
      </c>
      <c r="G92" s="146" t="s">
        <v>128</v>
      </c>
      <c r="H92" s="146" t="s">
        <v>129</v>
      </c>
      <c r="I92" s="147" t="s">
        <v>130</v>
      </c>
      <c r="J92" s="146" t="s">
        <v>120</v>
      </c>
      <c r="K92" s="148" t="s">
        <v>131</v>
      </c>
      <c r="L92" s="144"/>
      <c r="M92" s="68" t="s">
        <v>132</v>
      </c>
      <c r="N92" s="69" t="s">
        <v>49</v>
      </c>
      <c r="O92" s="69" t="s">
        <v>133</v>
      </c>
      <c r="P92" s="69" t="s">
        <v>134</v>
      </c>
      <c r="Q92" s="69" t="s">
        <v>135</v>
      </c>
      <c r="R92" s="69" t="s">
        <v>136</v>
      </c>
      <c r="S92" s="69" t="s">
        <v>137</v>
      </c>
      <c r="T92" s="70" t="s">
        <v>138</v>
      </c>
    </row>
    <row r="93" spans="2:65" s="1" customFormat="1" ht="29.25" customHeight="1">
      <c r="B93" s="40"/>
      <c r="C93" s="72" t="s">
        <v>121</v>
      </c>
      <c r="I93" s="106"/>
      <c r="J93" s="149">
        <f>BK93</f>
        <v>607693.43999999994</v>
      </c>
      <c r="L93" s="40"/>
      <c r="M93" s="71"/>
      <c r="N93" s="63"/>
      <c r="O93" s="63"/>
      <c r="P93" s="150">
        <f>P94</f>
        <v>0</v>
      </c>
      <c r="Q93" s="63"/>
      <c r="R93" s="150">
        <f>R94</f>
        <v>0</v>
      </c>
      <c r="S93" s="63"/>
      <c r="T93" s="151">
        <f>T94</f>
        <v>0</v>
      </c>
      <c r="AT93" s="24" t="s">
        <v>78</v>
      </c>
      <c r="AU93" s="24" t="s">
        <v>122</v>
      </c>
      <c r="BK93" s="152">
        <f>BK94</f>
        <v>607693.43999999994</v>
      </c>
    </row>
    <row r="94" spans="2:65" s="11" customFormat="1" ht="37.4" customHeight="1">
      <c r="B94" s="153"/>
      <c r="D94" s="154" t="s">
        <v>78</v>
      </c>
      <c r="E94" s="155" t="s">
        <v>863</v>
      </c>
      <c r="F94" s="155" t="s">
        <v>864</v>
      </c>
      <c r="I94" s="156"/>
      <c r="J94" s="157">
        <f>BK94</f>
        <v>607693.43999999994</v>
      </c>
      <c r="L94" s="153"/>
      <c r="M94" s="158"/>
      <c r="P94" s="159">
        <f>P95+P156+P171+P184+P202+P205+P223+P252+P273+P302</f>
        <v>0</v>
      </c>
      <c r="R94" s="159">
        <f>R95+R156+R171+R184+R202+R205+R223+R252+R273+R302</f>
        <v>0</v>
      </c>
      <c r="T94" s="160">
        <f>T95+T156+T171+T184+T202+T205+T223+T252+T273+T302</f>
        <v>0</v>
      </c>
      <c r="AR94" s="154" t="s">
        <v>90</v>
      </c>
      <c r="AT94" s="161" t="s">
        <v>78</v>
      </c>
      <c r="AU94" s="161" t="s">
        <v>79</v>
      </c>
      <c r="AY94" s="154" t="s">
        <v>142</v>
      </c>
      <c r="BK94" s="162">
        <f>BK95+BK156+BK171+BK184+BK202+BK205+BK223+BK252+BK273+BK302</f>
        <v>607693.43999999994</v>
      </c>
    </row>
    <row r="95" spans="2:65" s="11" customFormat="1" ht="20" customHeight="1">
      <c r="B95" s="153"/>
      <c r="D95" s="154" t="s">
        <v>78</v>
      </c>
      <c r="E95" s="163" t="s">
        <v>2219</v>
      </c>
      <c r="F95" s="163" t="s">
        <v>2220</v>
      </c>
      <c r="I95" s="156"/>
      <c r="J95" s="164">
        <f>BK95</f>
        <v>263273.5</v>
      </c>
      <c r="L95" s="153"/>
      <c r="M95" s="158"/>
      <c r="P95" s="159">
        <f>SUM(P96:P155)</f>
        <v>0</v>
      </c>
      <c r="R95" s="159">
        <f>SUM(R96:R155)</f>
        <v>0</v>
      </c>
      <c r="T95" s="160">
        <f>SUM(T96:T155)</f>
        <v>0</v>
      </c>
      <c r="AR95" s="154" t="s">
        <v>90</v>
      </c>
      <c r="AT95" s="161" t="s">
        <v>78</v>
      </c>
      <c r="AU95" s="161" t="s">
        <v>24</v>
      </c>
      <c r="AY95" s="154" t="s">
        <v>142</v>
      </c>
      <c r="BK95" s="162">
        <f>SUM(BK96:BK155)</f>
        <v>263273.5</v>
      </c>
    </row>
    <row r="96" spans="2:65" s="1" customFormat="1" ht="16.5" customHeight="1">
      <c r="B96" s="40"/>
      <c r="C96" s="210" t="s">
        <v>24</v>
      </c>
      <c r="D96" s="210" t="s">
        <v>323</v>
      </c>
      <c r="E96" s="211" t="s">
        <v>2221</v>
      </c>
      <c r="F96" s="212" t="s">
        <v>2222</v>
      </c>
      <c r="G96" s="213" t="s">
        <v>187</v>
      </c>
      <c r="H96" s="214">
        <v>11</v>
      </c>
      <c r="I96" s="215">
        <v>702.65</v>
      </c>
      <c r="J96" s="216">
        <f t="shared" ref="J96:J127" si="0">ROUND(I96*H96,2)</f>
        <v>7729.15</v>
      </c>
      <c r="K96" s="212" t="s">
        <v>22</v>
      </c>
      <c r="L96" s="217"/>
      <c r="M96" s="218" t="s">
        <v>22</v>
      </c>
      <c r="N96" s="219" t="s">
        <v>51</v>
      </c>
      <c r="P96" s="174">
        <f t="shared" ref="P96:P127" si="1">O96*H96</f>
        <v>0</v>
      </c>
      <c r="Q96" s="174">
        <v>0</v>
      </c>
      <c r="R96" s="174">
        <f t="shared" ref="R96:R127" si="2">Q96*H96</f>
        <v>0</v>
      </c>
      <c r="S96" s="174">
        <v>0</v>
      </c>
      <c r="T96" s="175">
        <f t="shared" ref="T96:T127" si="3">S96*H96</f>
        <v>0</v>
      </c>
      <c r="AR96" s="24" t="s">
        <v>561</v>
      </c>
      <c r="AT96" s="24" t="s">
        <v>323</v>
      </c>
      <c r="AU96" s="24" t="s">
        <v>90</v>
      </c>
      <c r="AY96" s="24" t="s">
        <v>142</v>
      </c>
      <c r="BE96" s="176">
        <f t="shared" ref="BE96:BE127" si="4">IF(N96="základní",J96,0)</f>
        <v>0</v>
      </c>
      <c r="BF96" s="176">
        <f t="shared" ref="BF96:BF127" si="5">IF(N96="snížená",J96,0)</f>
        <v>7729.15</v>
      </c>
      <c r="BG96" s="176">
        <f t="shared" ref="BG96:BG127" si="6">IF(N96="zákl. přenesená",J96,0)</f>
        <v>0</v>
      </c>
      <c r="BH96" s="176">
        <f t="shared" ref="BH96:BH127" si="7">IF(N96="sníž. přenesená",J96,0)</f>
        <v>0</v>
      </c>
      <c r="BI96" s="176">
        <f t="shared" ref="BI96:BI127" si="8">IF(N96="nulová",J96,0)</f>
        <v>0</v>
      </c>
      <c r="BJ96" s="24" t="s">
        <v>90</v>
      </c>
      <c r="BK96" s="176">
        <f t="shared" ref="BK96:BK127" si="9">ROUND(I96*H96,2)</f>
        <v>7729.15</v>
      </c>
      <c r="BL96" s="24" t="s">
        <v>333</v>
      </c>
      <c r="BM96" s="24" t="s">
        <v>2223</v>
      </c>
    </row>
    <row r="97" spans="2:65" s="1" customFormat="1" ht="16.5" customHeight="1">
      <c r="B97" s="40"/>
      <c r="C97" s="210" t="s">
        <v>90</v>
      </c>
      <c r="D97" s="210" t="s">
        <v>323</v>
      </c>
      <c r="E97" s="211" t="s">
        <v>2224</v>
      </c>
      <c r="F97" s="212" t="s">
        <v>2225</v>
      </c>
      <c r="G97" s="213" t="s">
        <v>187</v>
      </c>
      <c r="H97" s="214">
        <v>11</v>
      </c>
      <c r="I97" s="215">
        <v>13.799999999999999</v>
      </c>
      <c r="J97" s="216">
        <f t="shared" si="0"/>
        <v>151.80000000000001</v>
      </c>
      <c r="K97" s="212" t="s">
        <v>22</v>
      </c>
      <c r="L97" s="217"/>
      <c r="M97" s="218" t="s">
        <v>22</v>
      </c>
      <c r="N97" s="219" t="s">
        <v>51</v>
      </c>
      <c r="P97" s="174">
        <f t="shared" si="1"/>
        <v>0</v>
      </c>
      <c r="Q97" s="174">
        <v>0</v>
      </c>
      <c r="R97" s="174">
        <f t="shared" si="2"/>
        <v>0</v>
      </c>
      <c r="S97" s="174">
        <v>0</v>
      </c>
      <c r="T97" s="175">
        <f t="shared" si="3"/>
        <v>0</v>
      </c>
      <c r="AR97" s="24" t="s">
        <v>561</v>
      </c>
      <c r="AT97" s="24" t="s">
        <v>323</v>
      </c>
      <c r="AU97" s="24" t="s">
        <v>90</v>
      </c>
      <c r="AY97" s="24" t="s">
        <v>142</v>
      </c>
      <c r="BE97" s="176">
        <f t="shared" si="4"/>
        <v>0</v>
      </c>
      <c r="BF97" s="176">
        <f t="shared" si="5"/>
        <v>151.80000000000001</v>
      </c>
      <c r="BG97" s="176">
        <f t="shared" si="6"/>
        <v>0</v>
      </c>
      <c r="BH97" s="176">
        <f t="shared" si="7"/>
        <v>0</v>
      </c>
      <c r="BI97" s="176">
        <f t="shared" si="8"/>
        <v>0</v>
      </c>
      <c r="BJ97" s="24" t="s">
        <v>90</v>
      </c>
      <c r="BK97" s="176">
        <f t="shared" si="9"/>
        <v>151.80000000000001</v>
      </c>
      <c r="BL97" s="24" t="s">
        <v>333</v>
      </c>
      <c r="BM97" s="24" t="s">
        <v>2226</v>
      </c>
    </row>
    <row r="98" spans="2:65" s="1" customFormat="1" ht="25.5" customHeight="1">
      <c r="B98" s="40"/>
      <c r="C98" s="210" t="s">
        <v>104</v>
      </c>
      <c r="D98" s="210" t="s">
        <v>323</v>
      </c>
      <c r="E98" s="211" t="s">
        <v>2227</v>
      </c>
      <c r="F98" s="212" t="s">
        <v>2228</v>
      </c>
      <c r="G98" s="213" t="s">
        <v>187</v>
      </c>
      <c r="H98" s="214">
        <v>3</v>
      </c>
      <c r="I98" s="215">
        <v>982.09999999999991</v>
      </c>
      <c r="J98" s="216">
        <f t="shared" si="0"/>
        <v>2946.3</v>
      </c>
      <c r="K98" s="212" t="s">
        <v>22</v>
      </c>
      <c r="L98" s="217"/>
      <c r="M98" s="218" t="s">
        <v>22</v>
      </c>
      <c r="N98" s="219" t="s">
        <v>51</v>
      </c>
      <c r="P98" s="174">
        <f t="shared" si="1"/>
        <v>0</v>
      </c>
      <c r="Q98" s="174">
        <v>0</v>
      </c>
      <c r="R98" s="174">
        <f t="shared" si="2"/>
        <v>0</v>
      </c>
      <c r="S98" s="174">
        <v>0</v>
      </c>
      <c r="T98" s="175">
        <f t="shared" si="3"/>
        <v>0</v>
      </c>
      <c r="AR98" s="24" t="s">
        <v>561</v>
      </c>
      <c r="AT98" s="24" t="s">
        <v>323</v>
      </c>
      <c r="AU98" s="24" t="s">
        <v>90</v>
      </c>
      <c r="AY98" s="24" t="s">
        <v>142</v>
      </c>
      <c r="BE98" s="176">
        <f t="shared" si="4"/>
        <v>0</v>
      </c>
      <c r="BF98" s="176">
        <f t="shared" si="5"/>
        <v>2946.3</v>
      </c>
      <c r="BG98" s="176">
        <f t="shared" si="6"/>
        <v>0</v>
      </c>
      <c r="BH98" s="176">
        <f t="shared" si="7"/>
        <v>0</v>
      </c>
      <c r="BI98" s="176">
        <f t="shared" si="8"/>
        <v>0</v>
      </c>
      <c r="BJ98" s="24" t="s">
        <v>90</v>
      </c>
      <c r="BK98" s="176">
        <f t="shared" si="9"/>
        <v>2946.3</v>
      </c>
      <c r="BL98" s="24" t="s">
        <v>333</v>
      </c>
      <c r="BM98" s="24" t="s">
        <v>2229</v>
      </c>
    </row>
    <row r="99" spans="2:65" s="1" customFormat="1" ht="16.5" customHeight="1">
      <c r="B99" s="40"/>
      <c r="C99" s="210" t="s">
        <v>188</v>
      </c>
      <c r="D99" s="210" t="s">
        <v>323</v>
      </c>
      <c r="E99" s="211" t="s">
        <v>2230</v>
      </c>
      <c r="F99" s="212" t="s">
        <v>2231</v>
      </c>
      <c r="G99" s="213" t="s">
        <v>187</v>
      </c>
      <c r="H99" s="214">
        <v>6</v>
      </c>
      <c r="I99" s="215">
        <v>48.3</v>
      </c>
      <c r="J99" s="216">
        <f t="shared" si="0"/>
        <v>289.8</v>
      </c>
      <c r="K99" s="212" t="s">
        <v>22</v>
      </c>
      <c r="L99" s="217"/>
      <c r="M99" s="218" t="s">
        <v>22</v>
      </c>
      <c r="N99" s="219" t="s">
        <v>51</v>
      </c>
      <c r="P99" s="174">
        <f t="shared" si="1"/>
        <v>0</v>
      </c>
      <c r="Q99" s="174">
        <v>0</v>
      </c>
      <c r="R99" s="174">
        <f t="shared" si="2"/>
        <v>0</v>
      </c>
      <c r="S99" s="174">
        <v>0</v>
      </c>
      <c r="T99" s="175">
        <f t="shared" si="3"/>
        <v>0</v>
      </c>
      <c r="AR99" s="24" t="s">
        <v>561</v>
      </c>
      <c r="AT99" s="24" t="s">
        <v>323</v>
      </c>
      <c r="AU99" s="24" t="s">
        <v>90</v>
      </c>
      <c r="AY99" s="24" t="s">
        <v>142</v>
      </c>
      <c r="BE99" s="176">
        <f t="shared" si="4"/>
        <v>0</v>
      </c>
      <c r="BF99" s="176">
        <f t="shared" si="5"/>
        <v>289.8</v>
      </c>
      <c r="BG99" s="176">
        <f t="shared" si="6"/>
        <v>0</v>
      </c>
      <c r="BH99" s="176">
        <f t="shared" si="7"/>
        <v>0</v>
      </c>
      <c r="BI99" s="176">
        <f t="shared" si="8"/>
        <v>0</v>
      </c>
      <c r="BJ99" s="24" t="s">
        <v>90</v>
      </c>
      <c r="BK99" s="176">
        <f t="shared" si="9"/>
        <v>289.8</v>
      </c>
      <c r="BL99" s="24" t="s">
        <v>333</v>
      </c>
      <c r="BM99" s="24" t="s">
        <v>2232</v>
      </c>
    </row>
    <row r="100" spans="2:65" s="1" customFormat="1" ht="25.5" customHeight="1">
      <c r="B100" s="40"/>
      <c r="C100" s="210" t="s">
        <v>141</v>
      </c>
      <c r="D100" s="210" t="s">
        <v>323</v>
      </c>
      <c r="E100" s="211" t="s">
        <v>2233</v>
      </c>
      <c r="F100" s="212" t="s">
        <v>2234</v>
      </c>
      <c r="G100" s="213" t="s">
        <v>187</v>
      </c>
      <c r="H100" s="214">
        <v>45</v>
      </c>
      <c r="I100" s="215">
        <v>127.64999999999999</v>
      </c>
      <c r="J100" s="216">
        <f t="shared" si="0"/>
        <v>5744.25</v>
      </c>
      <c r="K100" s="212" t="s">
        <v>22</v>
      </c>
      <c r="L100" s="217"/>
      <c r="M100" s="218" t="s">
        <v>22</v>
      </c>
      <c r="N100" s="219" t="s">
        <v>51</v>
      </c>
      <c r="P100" s="174">
        <f t="shared" si="1"/>
        <v>0</v>
      </c>
      <c r="Q100" s="174">
        <v>0</v>
      </c>
      <c r="R100" s="174">
        <f t="shared" si="2"/>
        <v>0</v>
      </c>
      <c r="S100" s="174">
        <v>0</v>
      </c>
      <c r="T100" s="175">
        <f t="shared" si="3"/>
        <v>0</v>
      </c>
      <c r="AR100" s="24" t="s">
        <v>561</v>
      </c>
      <c r="AT100" s="24" t="s">
        <v>323</v>
      </c>
      <c r="AU100" s="24" t="s">
        <v>90</v>
      </c>
      <c r="AY100" s="24" t="s">
        <v>142</v>
      </c>
      <c r="BE100" s="176">
        <f t="shared" si="4"/>
        <v>0</v>
      </c>
      <c r="BF100" s="176">
        <f t="shared" si="5"/>
        <v>5744.25</v>
      </c>
      <c r="BG100" s="176">
        <f t="shared" si="6"/>
        <v>0</v>
      </c>
      <c r="BH100" s="176">
        <f t="shared" si="7"/>
        <v>0</v>
      </c>
      <c r="BI100" s="176">
        <f t="shared" si="8"/>
        <v>0</v>
      </c>
      <c r="BJ100" s="24" t="s">
        <v>90</v>
      </c>
      <c r="BK100" s="176">
        <f t="shared" si="9"/>
        <v>5744.25</v>
      </c>
      <c r="BL100" s="24" t="s">
        <v>333</v>
      </c>
      <c r="BM100" s="24" t="s">
        <v>2235</v>
      </c>
    </row>
    <row r="101" spans="2:65" s="1" customFormat="1" ht="25.5" customHeight="1">
      <c r="B101" s="40"/>
      <c r="C101" s="210" t="s">
        <v>237</v>
      </c>
      <c r="D101" s="210" t="s">
        <v>323</v>
      </c>
      <c r="E101" s="211" t="s">
        <v>2236</v>
      </c>
      <c r="F101" s="212" t="s">
        <v>2237</v>
      </c>
      <c r="G101" s="213" t="s">
        <v>187</v>
      </c>
      <c r="H101" s="214">
        <v>66</v>
      </c>
      <c r="I101" s="215">
        <v>142.6</v>
      </c>
      <c r="J101" s="216">
        <f t="shared" si="0"/>
        <v>9411.6</v>
      </c>
      <c r="K101" s="212" t="s">
        <v>22</v>
      </c>
      <c r="L101" s="217"/>
      <c r="M101" s="218" t="s">
        <v>22</v>
      </c>
      <c r="N101" s="219" t="s">
        <v>51</v>
      </c>
      <c r="P101" s="174">
        <f t="shared" si="1"/>
        <v>0</v>
      </c>
      <c r="Q101" s="174">
        <v>0</v>
      </c>
      <c r="R101" s="174">
        <f t="shared" si="2"/>
        <v>0</v>
      </c>
      <c r="S101" s="174">
        <v>0</v>
      </c>
      <c r="T101" s="175">
        <f t="shared" si="3"/>
        <v>0</v>
      </c>
      <c r="AR101" s="24" t="s">
        <v>561</v>
      </c>
      <c r="AT101" s="24" t="s">
        <v>323</v>
      </c>
      <c r="AU101" s="24" t="s">
        <v>90</v>
      </c>
      <c r="AY101" s="24" t="s">
        <v>142</v>
      </c>
      <c r="BE101" s="176">
        <f t="shared" si="4"/>
        <v>0</v>
      </c>
      <c r="BF101" s="176">
        <f t="shared" si="5"/>
        <v>9411.6</v>
      </c>
      <c r="BG101" s="176">
        <f t="shared" si="6"/>
        <v>0</v>
      </c>
      <c r="BH101" s="176">
        <f t="shared" si="7"/>
        <v>0</v>
      </c>
      <c r="BI101" s="176">
        <f t="shared" si="8"/>
        <v>0</v>
      </c>
      <c r="BJ101" s="24" t="s">
        <v>90</v>
      </c>
      <c r="BK101" s="176">
        <f t="shared" si="9"/>
        <v>9411.6</v>
      </c>
      <c r="BL101" s="24" t="s">
        <v>333</v>
      </c>
      <c r="BM101" s="24" t="s">
        <v>2238</v>
      </c>
    </row>
    <row r="102" spans="2:65" s="1" customFormat="1" ht="16.5" customHeight="1">
      <c r="B102" s="40"/>
      <c r="C102" s="210" t="s">
        <v>246</v>
      </c>
      <c r="D102" s="210" t="s">
        <v>323</v>
      </c>
      <c r="E102" s="211" t="s">
        <v>2239</v>
      </c>
      <c r="F102" s="212" t="s">
        <v>2240</v>
      </c>
      <c r="G102" s="213" t="s">
        <v>187</v>
      </c>
      <c r="H102" s="214">
        <v>16</v>
      </c>
      <c r="I102" s="215">
        <v>128.79999999999998</v>
      </c>
      <c r="J102" s="216">
        <f t="shared" si="0"/>
        <v>2060.8000000000002</v>
      </c>
      <c r="K102" s="212" t="s">
        <v>22</v>
      </c>
      <c r="L102" s="217"/>
      <c r="M102" s="218" t="s">
        <v>22</v>
      </c>
      <c r="N102" s="219" t="s">
        <v>51</v>
      </c>
      <c r="P102" s="174">
        <f t="shared" si="1"/>
        <v>0</v>
      </c>
      <c r="Q102" s="174">
        <v>0</v>
      </c>
      <c r="R102" s="174">
        <f t="shared" si="2"/>
        <v>0</v>
      </c>
      <c r="S102" s="174">
        <v>0</v>
      </c>
      <c r="T102" s="175">
        <f t="shared" si="3"/>
        <v>0</v>
      </c>
      <c r="AR102" s="24" t="s">
        <v>561</v>
      </c>
      <c r="AT102" s="24" t="s">
        <v>323</v>
      </c>
      <c r="AU102" s="24" t="s">
        <v>90</v>
      </c>
      <c r="AY102" s="24" t="s">
        <v>142</v>
      </c>
      <c r="BE102" s="176">
        <f t="shared" si="4"/>
        <v>0</v>
      </c>
      <c r="BF102" s="176">
        <f t="shared" si="5"/>
        <v>2060.8000000000002</v>
      </c>
      <c r="BG102" s="176">
        <f t="shared" si="6"/>
        <v>0</v>
      </c>
      <c r="BH102" s="176">
        <f t="shared" si="7"/>
        <v>0</v>
      </c>
      <c r="BI102" s="176">
        <f t="shared" si="8"/>
        <v>0</v>
      </c>
      <c r="BJ102" s="24" t="s">
        <v>90</v>
      </c>
      <c r="BK102" s="176">
        <f t="shared" si="9"/>
        <v>2060.8000000000002</v>
      </c>
      <c r="BL102" s="24" t="s">
        <v>333</v>
      </c>
      <c r="BM102" s="24" t="s">
        <v>2241</v>
      </c>
    </row>
    <row r="103" spans="2:65" s="1" customFormat="1" ht="25.5" customHeight="1">
      <c r="B103" s="40"/>
      <c r="C103" s="210" t="s">
        <v>251</v>
      </c>
      <c r="D103" s="210" t="s">
        <v>323</v>
      </c>
      <c r="E103" s="211" t="s">
        <v>2242</v>
      </c>
      <c r="F103" s="212" t="s">
        <v>2243</v>
      </c>
      <c r="G103" s="213" t="s">
        <v>187</v>
      </c>
      <c r="H103" s="214">
        <v>16</v>
      </c>
      <c r="I103" s="215">
        <v>147.19999999999999</v>
      </c>
      <c r="J103" s="216">
        <f t="shared" si="0"/>
        <v>2355.1999999999998</v>
      </c>
      <c r="K103" s="212" t="s">
        <v>22</v>
      </c>
      <c r="L103" s="217"/>
      <c r="M103" s="218" t="s">
        <v>22</v>
      </c>
      <c r="N103" s="219" t="s">
        <v>51</v>
      </c>
      <c r="P103" s="174">
        <f t="shared" si="1"/>
        <v>0</v>
      </c>
      <c r="Q103" s="174">
        <v>0</v>
      </c>
      <c r="R103" s="174">
        <f t="shared" si="2"/>
        <v>0</v>
      </c>
      <c r="S103" s="174">
        <v>0</v>
      </c>
      <c r="T103" s="175">
        <f t="shared" si="3"/>
        <v>0</v>
      </c>
      <c r="AR103" s="24" t="s">
        <v>561</v>
      </c>
      <c r="AT103" s="24" t="s">
        <v>323</v>
      </c>
      <c r="AU103" s="24" t="s">
        <v>90</v>
      </c>
      <c r="AY103" s="24" t="s">
        <v>142</v>
      </c>
      <c r="BE103" s="176">
        <f t="shared" si="4"/>
        <v>0</v>
      </c>
      <c r="BF103" s="176">
        <f t="shared" si="5"/>
        <v>2355.1999999999998</v>
      </c>
      <c r="BG103" s="176">
        <f t="shared" si="6"/>
        <v>0</v>
      </c>
      <c r="BH103" s="176">
        <f t="shared" si="7"/>
        <v>0</v>
      </c>
      <c r="BI103" s="176">
        <f t="shared" si="8"/>
        <v>0</v>
      </c>
      <c r="BJ103" s="24" t="s">
        <v>90</v>
      </c>
      <c r="BK103" s="176">
        <f t="shared" si="9"/>
        <v>2355.1999999999998</v>
      </c>
      <c r="BL103" s="24" t="s">
        <v>333</v>
      </c>
      <c r="BM103" s="24" t="s">
        <v>2244</v>
      </c>
    </row>
    <row r="104" spans="2:65" s="1" customFormat="1" ht="25.5" customHeight="1">
      <c r="B104" s="40"/>
      <c r="C104" s="210" t="s">
        <v>278</v>
      </c>
      <c r="D104" s="210" t="s">
        <v>323</v>
      </c>
      <c r="E104" s="211" t="s">
        <v>2245</v>
      </c>
      <c r="F104" s="212" t="s">
        <v>2246</v>
      </c>
      <c r="G104" s="213" t="s">
        <v>187</v>
      </c>
      <c r="H104" s="214">
        <v>10</v>
      </c>
      <c r="I104" s="215">
        <v>150.64999999999998</v>
      </c>
      <c r="J104" s="216">
        <f t="shared" si="0"/>
        <v>1506.5</v>
      </c>
      <c r="K104" s="212" t="s">
        <v>22</v>
      </c>
      <c r="L104" s="217"/>
      <c r="M104" s="218" t="s">
        <v>22</v>
      </c>
      <c r="N104" s="219" t="s">
        <v>51</v>
      </c>
      <c r="P104" s="174">
        <f t="shared" si="1"/>
        <v>0</v>
      </c>
      <c r="Q104" s="174">
        <v>0</v>
      </c>
      <c r="R104" s="174">
        <f t="shared" si="2"/>
        <v>0</v>
      </c>
      <c r="S104" s="174">
        <v>0</v>
      </c>
      <c r="T104" s="175">
        <f t="shared" si="3"/>
        <v>0</v>
      </c>
      <c r="AR104" s="24" t="s">
        <v>561</v>
      </c>
      <c r="AT104" s="24" t="s">
        <v>323</v>
      </c>
      <c r="AU104" s="24" t="s">
        <v>90</v>
      </c>
      <c r="AY104" s="24" t="s">
        <v>142</v>
      </c>
      <c r="BE104" s="176">
        <f t="shared" si="4"/>
        <v>0</v>
      </c>
      <c r="BF104" s="176">
        <f t="shared" si="5"/>
        <v>1506.5</v>
      </c>
      <c r="BG104" s="176">
        <f t="shared" si="6"/>
        <v>0</v>
      </c>
      <c r="BH104" s="176">
        <f t="shared" si="7"/>
        <v>0</v>
      </c>
      <c r="BI104" s="176">
        <f t="shared" si="8"/>
        <v>0</v>
      </c>
      <c r="BJ104" s="24" t="s">
        <v>90</v>
      </c>
      <c r="BK104" s="176">
        <f t="shared" si="9"/>
        <v>1506.5</v>
      </c>
      <c r="BL104" s="24" t="s">
        <v>333</v>
      </c>
      <c r="BM104" s="24" t="s">
        <v>2247</v>
      </c>
    </row>
    <row r="105" spans="2:65" s="1" customFormat="1" ht="25.5" customHeight="1">
      <c r="B105" s="40"/>
      <c r="C105" s="210" t="s">
        <v>29</v>
      </c>
      <c r="D105" s="210" t="s">
        <v>323</v>
      </c>
      <c r="E105" s="211" t="s">
        <v>2248</v>
      </c>
      <c r="F105" s="212" t="s">
        <v>2249</v>
      </c>
      <c r="G105" s="213" t="s">
        <v>187</v>
      </c>
      <c r="H105" s="214">
        <v>3</v>
      </c>
      <c r="I105" s="215">
        <v>162.14999999999998</v>
      </c>
      <c r="J105" s="216">
        <f t="shared" si="0"/>
        <v>486.45</v>
      </c>
      <c r="K105" s="212" t="s">
        <v>22</v>
      </c>
      <c r="L105" s="217"/>
      <c r="M105" s="218" t="s">
        <v>22</v>
      </c>
      <c r="N105" s="219" t="s">
        <v>51</v>
      </c>
      <c r="P105" s="174">
        <f t="shared" si="1"/>
        <v>0</v>
      </c>
      <c r="Q105" s="174">
        <v>0</v>
      </c>
      <c r="R105" s="174">
        <f t="shared" si="2"/>
        <v>0</v>
      </c>
      <c r="S105" s="174">
        <v>0</v>
      </c>
      <c r="T105" s="175">
        <f t="shared" si="3"/>
        <v>0</v>
      </c>
      <c r="AR105" s="24" t="s">
        <v>561</v>
      </c>
      <c r="AT105" s="24" t="s">
        <v>323</v>
      </c>
      <c r="AU105" s="24" t="s">
        <v>90</v>
      </c>
      <c r="AY105" s="24" t="s">
        <v>142</v>
      </c>
      <c r="BE105" s="176">
        <f t="shared" si="4"/>
        <v>0</v>
      </c>
      <c r="BF105" s="176">
        <f t="shared" si="5"/>
        <v>486.45</v>
      </c>
      <c r="BG105" s="176">
        <f t="shared" si="6"/>
        <v>0</v>
      </c>
      <c r="BH105" s="176">
        <f t="shared" si="7"/>
        <v>0</v>
      </c>
      <c r="BI105" s="176">
        <f t="shared" si="8"/>
        <v>0</v>
      </c>
      <c r="BJ105" s="24" t="s">
        <v>90</v>
      </c>
      <c r="BK105" s="176">
        <f t="shared" si="9"/>
        <v>486.45</v>
      </c>
      <c r="BL105" s="24" t="s">
        <v>333</v>
      </c>
      <c r="BM105" s="24" t="s">
        <v>2250</v>
      </c>
    </row>
    <row r="106" spans="2:65" s="1" customFormat="1" ht="25.5" customHeight="1">
      <c r="B106" s="40"/>
      <c r="C106" s="210" t="s">
        <v>292</v>
      </c>
      <c r="D106" s="210" t="s">
        <v>323</v>
      </c>
      <c r="E106" s="211" t="s">
        <v>2251</v>
      </c>
      <c r="F106" s="212" t="s">
        <v>2252</v>
      </c>
      <c r="G106" s="213" t="s">
        <v>187</v>
      </c>
      <c r="H106" s="214">
        <v>3</v>
      </c>
      <c r="I106" s="215">
        <v>166.75</v>
      </c>
      <c r="J106" s="216">
        <f t="shared" si="0"/>
        <v>500.25</v>
      </c>
      <c r="K106" s="212" t="s">
        <v>22</v>
      </c>
      <c r="L106" s="217"/>
      <c r="M106" s="218" t="s">
        <v>22</v>
      </c>
      <c r="N106" s="219" t="s">
        <v>51</v>
      </c>
      <c r="P106" s="174">
        <f t="shared" si="1"/>
        <v>0</v>
      </c>
      <c r="Q106" s="174">
        <v>0</v>
      </c>
      <c r="R106" s="174">
        <f t="shared" si="2"/>
        <v>0</v>
      </c>
      <c r="S106" s="174">
        <v>0</v>
      </c>
      <c r="T106" s="175">
        <f t="shared" si="3"/>
        <v>0</v>
      </c>
      <c r="AR106" s="24" t="s">
        <v>561</v>
      </c>
      <c r="AT106" s="24" t="s">
        <v>323</v>
      </c>
      <c r="AU106" s="24" t="s">
        <v>90</v>
      </c>
      <c r="AY106" s="24" t="s">
        <v>142</v>
      </c>
      <c r="BE106" s="176">
        <f t="shared" si="4"/>
        <v>0</v>
      </c>
      <c r="BF106" s="176">
        <f t="shared" si="5"/>
        <v>500.25</v>
      </c>
      <c r="BG106" s="176">
        <f t="shared" si="6"/>
        <v>0</v>
      </c>
      <c r="BH106" s="176">
        <f t="shared" si="7"/>
        <v>0</v>
      </c>
      <c r="BI106" s="176">
        <f t="shared" si="8"/>
        <v>0</v>
      </c>
      <c r="BJ106" s="24" t="s">
        <v>90</v>
      </c>
      <c r="BK106" s="176">
        <f t="shared" si="9"/>
        <v>500.25</v>
      </c>
      <c r="BL106" s="24" t="s">
        <v>333</v>
      </c>
      <c r="BM106" s="24" t="s">
        <v>2253</v>
      </c>
    </row>
    <row r="107" spans="2:65" s="1" customFormat="1" ht="16.5" customHeight="1">
      <c r="B107" s="40"/>
      <c r="C107" s="210" t="s">
        <v>299</v>
      </c>
      <c r="D107" s="210" t="s">
        <v>323</v>
      </c>
      <c r="E107" s="211" t="s">
        <v>2254</v>
      </c>
      <c r="F107" s="212" t="s">
        <v>2255</v>
      </c>
      <c r="G107" s="213" t="s">
        <v>187</v>
      </c>
      <c r="H107" s="214">
        <v>160</v>
      </c>
      <c r="I107" s="215">
        <v>20.7</v>
      </c>
      <c r="J107" s="216">
        <f t="shared" si="0"/>
        <v>3312</v>
      </c>
      <c r="K107" s="212" t="s">
        <v>22</v>
      </c>
      <c r="L107" s="217"/>
      <c r="M107" s="218" t="s">
        <v>22</v>
      </c>
      <c r="N107" s="219" t="s">
        <v>51</v>
      </c>
      <c r="P107" s="174">
        <f t="shared" si="1"/>
        <v>0</v>
      </c>
      <c r="Q107" s="174">
        <v>0</v>
      </c>
      <c r="R107" s="174">
        <f t="shared" si="2"/>
        <v>0</v>
      </c>
      <c r="S107" s="174">
        <v>0</v>
      </c>
      <c r="T107" s="175">
        <f t="shared" si="3"/>
        <v>0</v>
      </c>
      <c r="AR107" s="24" t="s">
        <v>561</v>
      </c>
      <c r="AT107" s="24" t="s">
        <v>323</v>
      </c>
      <c r="AU107" s="24" t="s">
        <v>90</v>
      </c>
      <c r="AY107" s="24" t="s">
        <v>142</v>
      </c>
      <c r="BE107" s="176">
        <f t="shared" si="4"/>
        <v>0</v>
      </c>
      <c r="BF107" s="176">
        <f t="shared" si="5"/>
        <v>3312</v>
      </c>
      <c r="BG107" s="176">
        <f t="shared" si="6"/>
        <v>0</v>
      </c>
      <c r="BH107" s="176">
        <f t="shared" si="7"/>
        <v>0</v>
      </c>
      <c r="BI107" s="176">
        <f t="shared" si="8"/>
        <v>0</v>
      </c>
      <c r="BJ107" s="24" t="s">
        <v>90</v>
      </c>
      <c r="BK107" s="176">
        <f t="shared" si="9"/>
        <v>3312</v>
      </c>
      <c r="BL107" s="24" t="s">
        <v>333</v>
      </c>
      <c r="BM107" s="24" t="s">
        <v>2256</v>
      </c>
    </row>
    <row r="108" spans="2:65" s="1" customFormat="1" ht="38.25" customHeight="1">
      <c r="B108" s="40"/>
      <c r="C108" s="210" t="s">
        <v>306</v>
      </c>
      <c r="D108" s="210" t="s">
        <v>323</v>
      </c>
      <c r="E108" s="211" t="s">
        <v>2257</v>
      </c>
      <c r="F108" s="212" t="s">
        <v>2258</v>
      </c>
      <c r="G108" s="213" t="s">
        <v>187</v>
      </c>
      <c r="H108" s="214">
        <v>160</v>
      </c>
      <c r="I108" s="215">
        <v>35.65</v>
      </c>
      <c r="J108" s="216">
        <f t="shared" si="0"/>
        <v>5704</v>
      </c>
      <c r="K108" s="212" t="s">
        <v>22</v>
      </c>
      <c r="L108" s="217"/>
      <c r="M108" s="218" t="s">
        <v>22</v>
      </c>
      <c r="N108" s="219" t="s">
        <v>51</v>
      </c>
      <c r="P108" s="174">
        <f t="shared" si="1"/>
        <v>0</v>
      </c>
      <c r="Q108" s="174">
        <v>0</v>
      </c>
      <c r="R108" s="174">
        <f t="shared" si="2"/>
        <v>0</v>
      </c>
      <c r="S108" s="174">
        <v>0</v>
      </c>
      <c r="T108" s="175">
        <f t="shared" si="3"/>
        <v>0</v>
      </c>
      <c r="AR108" s="24" t="s">
        <v>561</v>
      </c>
      <c r="AT108" s="24" t="s">
        <v>323</v>
      </c>
      <c r="AU108" s="24" t="s">
        <v>90</v>
      </c>
      <c r="AY108" s="24" t="s">
        <v>142</v>
      </c>
      <c r="BE108" s="176">
        <f t="shared" si="4"/>
        <v>0</v>
      </c>
      <c r="BF108" s="176">
        <f t="shared" si="5"/>
        <v>5704</v>
      </c>
      <c r="BG108" s="176">
        <f t="shared" si="6"/>
        <v>0</v>
      </c>
      <c r="BH108" s="176">
        <f t="shared" si="7"/>
        <v>0</v>
      </c>
      <c r="BI108" s="176">
        <f t="shared" si="8"/>
        <v>0</v>
      </c>
      <c r="BJ108" s="24" t="s">
        <v>90</v>
      </c>
      <c r="BK108" s="176">
        <f t="shared" si="9"/>
        <v>5704</v>
      </c>
      <c r="BL108" s="24" t="s">
        <v>333</v>
      </c>
      <c r="BM108" s="24" t="s">
        <v>2259</v>
      </c>
    </row>
    <row r="109" spans="2:65" s="1" customFormat="1" ht="16.5" customHeight="1">
      <c r="B109" s="40"/>
      <c r="C109" s="210" t="s">
        <v>314</v>
      </c>
      <c r="D109" s="210" t="s">
        <v>323</v>
      </c>
      <c r="E109" s="211" t="s">
        <v>2260</v>
      </c>
      <c r="F109" s="212" t="s">
        <v>2261</v>
      </c>
      <c r="G109" s="213" t="s">
        <v>187</v>
      </c>
      <c r="H109" s="214">
        <v>6</v>
      </c>
      <c r="I109" s="215">
        <v>109.24999999999999</v>
      </c>
      <c r="J109" s="216">
        <f t="shared" si="0"/>
        <v>655.5</v>
      </c>
      <c r="K109" s="212" t="s">
        <v>22</v>
      </c>
      <c r="L109" s="217"/>
      <c r="M109" s="218" t="s">
        <v>22</v>
      </c>
      <c r="N109" s="219" t="s">
        <v>51</v>
      </c>
      <c r="P109" s="174">
        <f t="shared" si="1"/>
        <v>0</v>
      </c>
      <c r="Q109" s="174">
        <v>0</v>
      </c>
      <c r="R109" s="174">
        <f t="shared" si="2"/>
        <v>0</v>
      </c>
      <c r="S109" s="174">
        <v>0</v>
      </c>
      <c r="T109" s="175">
        <f t="shared" si="3"/>
        <v>0</v>
      </c>
      <c r="AR109" s="24" t="s">
        <v>561</v>
      </c>
      <c r="AT109" s="24" t="s">
        <v>323</v>
      </c>
      <c r="AU109" s="24" t="s">
        <v>90</v>
      </c>
      <c r="AY109" s="24" t="s">
        <v>142</v>
      </c>
      <c r="BE109" s="176">
        <f t="shared" si="4"/>
        <v>0</v>
      </c>
      <c r="BF109" s="176">
        <f t="shared" si="5"/>
        <v>655.5</v>
      </c>
      <c r="BG109" s="176">
        <f t="shared" si="6"/>
        <v>0</v>
      </c>
      <c r="BH109" s="176">
        <f t="shared" si="7"/>
        <v>0</v>
      </c>
      <c r="BI109" s="176">
        <f t="shared" si="8"/>
        <v>0</v>
      </c>
      <c r="BJ109" s="24" t="s">
        <v>90</v>
      </c>
      <c r="BK109" s="176">
        <f t="shared" si="9"/>
        <v>655.5</v>
      </c>
      <c r="BL109" s="24" t="s">
        <v>333</v>
      </c>
      <c r="BM109" s="24" t="s">
        <v>2262</v>
      </c>
    </row>
    <row r="110" spans="2:65" s="1" customFormat="1" ht="16.5" customHeight="1">
      <c r="B110" s="40"/>
      <c r="C110" s="210" t="s">
        <v>10</v>
      </c>
      <c r="D110" s="210" t="s">
        <v>323</v>
      </c>
      <c r="E110" s="211" t="s">
        <v>2263</v>
      </c>
      <c r="F110" s="212" t="s">
        <v>2264</v>
      </c>
      <c r="G110" s="213" t="s">
        <v>187</v>
      </c>
      <c r="H110" s="214">
        <v>14</v>
      </c>
      <c r="I110" s="215">
        <v>49.449999999999996</v>
      </c>
      <c r="J110" s="216">
        <f t="shared" si="0"/>
        <v>692.3</v>
      </c>
      <c r="K110" s="212" t="s">
        <v>22</v>
      </c>
      <c r="L110" s="217"/>
      <c r="M110" s="218" t="s">
        <v>22</v>
      </c>
      <c r="N110" s="219" t="s">
        <v>51</v>
      </c>
      <c r="P110" s="174">
        <f t="shared" si="1"/>
        <v>0</v>
      </c>
      <c r="Q110" s="174">
        <v>0</v>
      </c>
      <c r="R110" s="174">
        <f t="shared" si="2"/>
        <v>0</v>
      </c>
      <c r="S110" s="174">
        <v>0</v>
      </c>
      <c r="T110" s="175">
        <f t="shared" si="3"/>
        <v>0</v>
      </c>
      <c r="AR110" s="24" t="s">
        <v>561</v>
      </c>
      <c r="AT110" s="24" t="s">
        <v>323</v>
      </c>
      <c r="AU110" s="24" t="s">
        <v>90</v>
      </c>
      <c r="AY110" s="24" t="s">
        <v>142</v>
      </c>
      <c r="BE110" s="176">
        <f t="shared" si="4"/>
        <v>0</v>
      </c>
      <c r="BF110" s="176">
        <f t="shared" si="5"/>
        <v>692.3</v>
      </c>
      <c r="BG110" s="176">
        <f t="shared" si="6"/>
        <v>0</v>
      </c>
      <c r="BH110" s="176">
        <f t="shared" si="7"/>
        <v>0</v>
      </c>
      <c r="BI110" s="176">
        <f t="shared" si="8"/>
        <v>0</v>
      </c>
      <c r="BJ110" s="24" t="s">
        <v>90</v>
      </c>
      <c r="BK110" s="176">
        <f t="shared" si="9"/>
        <v>692.3</v>
      </c>
      <c r="BL110" s="24" t="s">
        <v>333</v>
      </c>
      <c r="BM110" s="24" t="s">
        <v>2265</v>
      </c>
    </row>
    <row r="111" spans="2:65" s="1" customFormat="1" ht="25.5" customHeight="1">
      <c r="B111" s="40"/>
      <c r="C111" s="210" t="s">
        <v>333</v>
      </c>
      <c r="D111" s="210" t="s">
        <v>323</v>
      </c>
      <c r="E111" s="211" t="s">
        <v>2266</v>
      </c>
      <c r="F111" s="212" t="s">
        <v>2267</v>
      </c>
      <c r="G111" s="213" t="s">
        <v>187</v>
      </c>
      <c r="H111" s="214">
        <v>160</v>
      </c>
      <c r="I111" s="215">
        <v>8.0499999999999989</v>
      </c>
      <c r="J111" s="216">
        <f t="shared" si="0"/>
        <v>1288</v>
      </c>
      <c r="K111" s="212" t="s">
        <v>22</v>
      </c>
      <c r="L111" s="217"/>
      <c r="M111" s="218" t="s">
        <v>22</v>
      </c>
      <c r="N111" s="219" t="s">
        <v>51</v>
      </c>
      <c r="P111" s="174">
        <f t="shared" si="1"/>
        <v>0</v>
      </c>
      <c r="Q111" s="174">
        <v>0</v>
      </c>
      <c r="R111" s="174">
        <f t="shared" si="2"/>
        <v>0</v>
      </c>
      <c r="S111" s="174">
        <v>0</v>
      </c>
      <c r="T111" s="175">
        <f t="shared" si="3"/>
        <v>0</v>
      </c>
      <c r="AR111" s="24" t="s">
        <v>561</v>
      </c>
      <c r="AT111" s="24" t="s">
        <v>323</v>
      </c>
      <c r="AU111" s="24" t="s">
        <v>90</v>
      </c>
      <c r="AY111" s="24" t="s">
        <v>142</v>
      </c>
      <c r="BE111" s="176">
        <f t="shared" si="4"/>
        <v>0</v>
      </c>
      <c r="BF111" s="176">
        <f t="shared" si="5"/>
        <v>1288</v>
      </c>
      <c r="BG111" s="176">
        <f t="shared" si="6"/>
        <v>0</v>
      </c>
      <c r="BH111" s="176">
        <f t="shared" si="7"/>
        <v>0</v>
      </c>
      <c r="BI111" s="176">
        <f t="shared" si="8"/>
        <v>0</v>
      </c>
      <c r="BJ111" s="24" t="s">
        <v>90</v>
      </c>
      <c r="BK111" s="176">
        <f t="shared" si="9"/>
        <v>1288</v>
      </c>
      <c r="BL111" s="24" t="s">
        <v>333</v>
      </c>
      <c r="BM111" s="24" t="s">
        <v>2268</v>
      </c>
    </row>
    <row r="112" spans="2:65" s="1" customFormat="1" ht="16.5" customHeight="1">
      <c r="B112" s="40"/>
      <c r="C112" s="210" t="s">
        <v>344</v>
      </c>
      <c r="D112" s="210" t="s">
        <v>323</v>
      </c>
      <c r="E112" s="211" t="s">
        <v>2269</v>
      </c>
      <c r="F112" s="212" t="s">
        <v>2270</v>
      </c>
      <c r="G112" s="213" t="s">
        <v>478</v>
      </c>
      <c r="H112" s="214">
        <v>565</v>
      </c>
      <c r="I112" s="215">
        <v>14.95</v>
      </c>
      <c r="J112" s="216">
        <f t="shared" si="0"/>
        <v>8446.75</v>
      </c>
      <c r="K112" s="212" t="s">
        <v>22</v>
      </c>
      <c r="L112" s="217"/>
      <c r="M112" s="218" t="s">
        <v>22</v>
      </c>
      <c r="N112" s="219" t="s">
        <v>51</v>
      </c>
      <c r="P112" s="174">
        <f t="shared" si="1"/>
        <v>0</v>
      </c>
      <c r="Q112" s="174">
        <v>0</v>
      </c>
      <c r="R112" s="174">
        <f t="shared" si="2"/>
        <v>0</v>
      </c>
      <c r="S112" s="174">
        <v>0</v>
      </c>
      <c r="T112" s="175">
        <f t="shared" si="3"/>
        <v>0</v>
      </c>
      <c r="AR112" s="24" t="s">
        <v>561</v>
      </c>
      <c r="AT112" s="24" t="s">
        <v>323</v>
      </c>
      <c r="AU112" s="24" t="s">
        <v>90</v>
      </c>
      <c r="AY112" s="24" t="s">
        <v>142</v>
      </c>
      <c r="BE112" s="176">
        <f t="shared" si="4"/>
        <v>0</v>
      </c>
      <c r="BF112" s="176">
        <f t="shared" si="5"/>
        <v>8446.75</v>
      </c>
      <c r="BG112" s="176">
        <f t="shared" si="6"/>
        <v>0</v>
      </c>
      <c r="BH112" s="176">
        <f t="shared" si="7"/>
        <v>0</v>
      </c>
      <c r="BI112" s="176">
        <f t="shared" si="8"/>
        <v>0</v>
      </c>
      <c r="BJ112" s="24" t="s">
        <v>90</v>
      </c>
      <c r="BK112" s="176">
        <f t="shared" si="9"/>
        <v>8446.75</v>
      </c>
      <c r="BL112" s="24" t="s">
        <v>333</v>
      </c>
      <c r="BM112" s="24" t="s">
        <v>2271</v>
      </c>
    </row>
    <row r="113" spans="2:65" s="1" customFormat="1" ht="16.5" customHeight="1">
      <c r="B113" s="40"/>
      <c r="C113" s="210" t="s">
        <v>351</v>
      </c>
      <c r="D113" s="210" t="s">
        <v>323</v>
      </c>
      <c r="E113" s="211" t="s">
        <v>2272</v>
      </c>
      <c r="F113" s="212" t="s">
        <v>2273</v>
      </c>
      <c r="G113" s="213" t="s">
        <v>478</v>
      </c>
      <c r="H113" s="214">
        <v>597</v>
      </c>
      <c r="I113" s="215">
        <v>23</v>
      </c>
      <c r="J113" s="216">
        <f t="shared" si="0"/>
        <v>13731</v>
      </c>
      <c r="K113" s="212" t="s">
        <v>22</v>
      </c>
      <c r="L113" s="217"/>
      <c r="M113" s="218" t="s">
        <v>22</v>
      </c>
      <c r="N113" s="219" t="s">
        <v>51</v>
      </c>
      <c r="P113" s="174">
        <f t="shared" si="1"/>
        <v>0</v>
      </c>
      <c r="Q113" s="174">
        <v>0</v>
      </c>
      <c r="R113" s="174">
        <f t="shared" si="2"/>
        <v>0</v>
      </c>
      <c r="S113" s="174">
        <v>0</v>
      </c>
      <c r="T113" s="175">
        <f t="shared" si="3"/>
        <v>0</v>
      </c>
      <c r="AR113" s="24" t="s">
        <v>561</v>
      </c>
      <c r="AT113" s="24" t="s">
        <v>323</v>
      </c>
      <c r="AU113" s="24" t="s">
        <v>90</v>
      </c>
      <c r="AY113" s="24" t="s">
        <v>142</v>
      </c>
      <c r="BE113" s="176">
        <f t="shared" si="4"/>
        <v>0</v>
      </c>
      <c r="BF113" s="176">
        <f t="shared" si="5"/>
        <v>13731</v>
      </c>
      <c r="BG113" s="176">
        <f t="shared" si="6"/>
        <v>0</v>
      </c>
      <c r="BH113" s="176">
        <f t="shared" si="7"/>
        <v>0</v>
      </c>
      <c r="BI113" s="176">
        <f t="shared" si="8"/>
        <v>0</v>
      </c>
      <c r="BJ113" s="24" t="s">
        <v>90</v>
      </c>
      <c r="BK113" s="176">
        <f t="shared" si="9"/>
        <v>13731</v>
      </c>
      <c r="BL113" s="24" t="s">
        <v>333</v>
      </c>
      <c r="BM113" s="24" t="s">
        <v>2274</v>
      </c>
    </row>
    <row r="114" spans="2:65" s="1" customFormat="1" ht="16.5" customHeight="1">
      <c r="B114" s="40"/>
      <c r="C114" s="210" t="s">
        <v>362</v>
      </c>
      <c r="D114" s="210" t="s">
        <v>323</v>
      </c>
      <c r="E114" s="211" t="s">
        <v>2275</v>
      </c>
      <c r="F114" s="212" t="s">
        <v>2276</v>
      </c>
      <c r="G114" s="213" t="s">
        <v>478</v>
      </c>
      <c r="H114" s="214">
        <v>100</v>
      </c>
      <c r="I114" s="215">
        <v>25.299999999999997</v>
      </c>
      <c r="J114" s="216">
        <f t="shared" si="0"/>
        <v>2530</v>
      </c>
      <c r="K114" s="212" t="s">
        <v>22</v>
      </c>
      <c r="L114" s="217"/>
      <c r="M114" s="218" t="s">
        <v>22</v>
      </c>
      <c r="N114" s="219" t="s">
        <v>51</v>
      </c>
      <c r="P114" s="174">
        <f t="shared" si="1"/>
        <v>0</v>
      </c>
      <c r="Q114" s="174">
        <v>0</v>
      </c>
      <c r="R114" s="174">
        <f t="shared" si="2"/>
        <v>0</v>
      </c>
      <c r="S114" s="174">
        <v>0</v>
      </c>
      <c r="T114" s="175">
        <f t="shared" si="3"/>
        <v>0</v>
      </c>
      <c r="AR114" s="24" t="s">
        <v>561</v>
      </c>
      <c r="AT114" s="24" t="s">
        <v>323</v>
      </c>
      <c r="AU114" s="24" t="s">
        <v>90</v>
      </c>
      <c r="AY114" s="24" t="s">
        <v>142</v>
      </c>
      <c r="BE114" s="176">
        <f t="shared" si="4"/>
        <v>0</v>
      </c>
      <c r="BF114" s="176">
        <f t="shared" si="5"/>
        <v>2530</v>
      </c>
      <c r="BG114" s="176">
        <f t="shared" si="6"/>
        <v>0</v>
      </c>
      <c r="BH114" s="176">
        <f t="shared" si="7"/>
        <v>0</v>
      </c>
      <c r="BI114" s="176">
        <f t="shared" si="8"/>
        <v>0</v>
      </c>
      <c r="BJ114" s="24" t="s">
        <v>90</v>
      </c>
      <c r="BK114" s="176">
        <f t="shared" si="9"/>
        <v>2530</v>
      </c>
      <c r="BL114" s="24" t="s">
        <v>333</v>
      </c>
      <c r="BM114" s="24" t="s">
        <v>2277</v>
      </c>
    </row>
    <row r="115" spans="2:65" s="1" customFormat="1" ht="16.5" customHeight="1">
      <c r="B115" s="40"/>
      <c r="C115" s="210" t="s">
        <v>368</v>
      </c>
      <c r="D115" s="210" t="s">
        <v>323</v>
      </c>
      <c r="E115" s="211" t="s">
        <v>2278</v>
      </c>
      <c r="F115" s="212" t="s">
        <v>2279</v>
      </c>
      <c r="G115" s="213" t="s">
        <v>478</v>
      </c>
      <c r="H115" s="214">
        <v>104</v>
      </c>
      <c r="I115" s="215">
        <v>41.4</v>
      </c>
      <c r="J115" s="216">
        <f t="shared" si="0"/>
        <v>4305.6000000000004</v>
      </c>
      <c r="K115" s="212" t="s">
        <v>22</v>
      </c>
      <c r="L115" s="217"/>
      <c r="M115" s="218" t="s">
        <v>22</v>
      </c>
      <c r="N115" s="219" t="s">
        <v>51</v>
      </c>
      <c r="P115" s="174">
        <f t="shared" si="1"/>
        <v>0</v>
      </c>
      <c r="Q115" s="174">
        <v>0</v>
      </c>
      <c r="R115" s="174">
        <f t="shared" si="2"/>
        <v>0</v>
      </c>
      <c r="S115" s="174">
        <v>0</v>
      </c>
      <c r="T115" s="175">
        <f t="shared" si="3"/>
        <v>0</v>
      </c>
      <c r="AR115" s="24" t="s">
        <v>561</v>
      </c>
      <c r="AT115" s="24" t="s">
        <v>323</v>
      </c>
      <c r="AU115" s="24" t="s">
        <v>90</v>
      </c>
      <c r="AY115" s="24" t="s">
        <v>142</v>
      </c>
      <c r="BE115" s="176">
        <f t="shared" si="4"/>
        <v>0</v>
      </c>
      <c r="BF115" s="176">
        <f t="shared" si="5"/>
        <v>4305.6000000000004</v>
      </c>
      <c r="BG115" s="176">
        <f t="shared" si="6"/>
        <v>0</v>
      </c>
      <c r="BH115" s="176">
        <f t="shared" si="7"/>
        <v>0</v>
      </c>
      <c r="BI115" s="176">
        <f t="shared" si="8"/>
        <v>0</v>
      </c>
      <c r="BJ115" s="24" t="s">
        <v>90</v>
      </c>
      <c r="BK115" s="176">
        <f t="shared" si="9"/>
        <v>4305.6000000000004</v>
      </c>
      <c r="BL115" s="24" t="s">
        <v>333</v>
      </c>
      <c r="BM115" s="24" t="s">
        <v>2280</v>
      </c>
    </row>
    <row r="116" spans="2:65" s="1" customFormat="1" ht="16.5" customHeight="1">
      <c r="B116" s="40"/>
      <c r="C116" s="210" t="s">
        <v>9</v>
      </c>
      <c r="D116" s="210" t="s">
        <v>323</v>
      </c>
      <c r="E116" s="211" t="s">
        <v>2281</v>
      </c>
      <c r="F116" s="212" t="s">
        <v>2282</v>
      </c>
      <c r="G116" s="213" t="s">
        <v>478</v>
      </c>
      <c r="H116" s="214">
        <v>5</v>
      </c>
      <c r="I116" s="215">
        <v>94.3</v>
      </c>
      <c r="J116" s="216">
        <f t="shared" si="0"/>
        <v>471.5</v>
      </c>
      <c r="K116" s="212" t="s">
        <v>22</v>
      </c>
      <c r="L116" s="217"/>
      <c r="M116" s="218" t="s">
        <v>22</v>
      </c>
      <c r="N116" s="219" t="s">
        <v>51</v>
      </c>
      <c r="P116" s="174">
        <f t="shared" si="1"/>
        <v>0</v>
      </c>
      <c r="Q116" s="174">
        <v>0</v>
      </c>
      <c r="R116" s="174">
        <f t="shared" si="2"/>
        <v>0</v>
      </c>
      <c r="S116" s="174">
        <v>0</v>
      </c>
      <c r="T116" s="175">
        <f t="shared" si="3"/>
        <v>0</v>
      </c>
      <c r="AR116" s="24" t="s">
        <v>561</v>
      </c>
      <c r="AT116" s="24" t="s">
        <v>323</v>
      </c>
      <c r="AU116" s="24" t="s">
        <v>90</v>
      </c>
      <c r="AY116" s="24" t="s">
        <v>142</v>
      </c>
      <c r="BE116" s="176">
        <f t="shared" si="4"/>
        <v>0</v>
      </c>
      <c r="BF116" s="176">
        <f t="shared" si="5"/>
        <v>471.5</v>
      </c>
      <c r="BG116" s="176">
        <f t="shared" si="6"/>
        <v>0</v>
      </c>
      <c r="BH116" s="176">
        <f t="shared" si="7"/>
        <v>0</v>
      </c>
      <c r="BI116" s="176">
        <f t="shared" si="8"/>
        <v>0</v>
      </c>
      <c r="BJ116" s="24" t="s">
        <v>90</v>
      </c>
      <c r="BK116" s="176">
        <f t="shared" si="9"/>
        <v>471.5</v>
      </c>
      <c r="BL116" s="24" t="s">
        <v>333</v>
      </c>
      <c r="BM116" s="24" t="s">
        <v>2283</v>
      </c>
    </row>
    <row r="117" spans="2:65" s="1" customFormat="1" ht="16.5" customHeight="1">
      <c r="B117" s="40"/>
      <c r="C117" s="210" t="s">
        <v>436</v>
      </c>
      <c r="D117" s="210" t="s">
        <v>323</v>
      </c>
      <c r="E117" s="211" t="s">
        <v>2284</v>
      </c>
      <c r="F117" s="212" t="s">
        <v>2285</v>
      </c>
      <c r="G117" s="213" t="s">
        <v>187</v>
      </c>
      <c r="H117" s="214">
        <v>105</v>
      </c>
      <c r="I117" s="215">
        <v>12.649999999999999</v>
      </c>
      <c r="J117" s="216">
        <f t="shared" si="0"/>
        <v>1328.25</v>
      </c>
      <c r="K117" s="212" t="s">
        <v>22</v>
      </c>
      <c r="L117" s="217"/>
      <c r="M117" s="218" t="s">
        <v>22</v>
      </c>
      <c r="N117" s="219" t="s">
        <v>51</v>
      </c>
      <c r="P117" s="174">
        <f t="shared" si="1"/>
        <v>0</v>
      </c>
      <c r="Q117" s="174">
        <v>0</v>
      </c>
      <c r="R117" s="174">
        <f t="shared" si="2"/>
        <v>0</v>
      </c>
      <c r="S117" s="174">
        <v>0</v>
      </c>
      <c r="T117" s="175">
        <f t="shared" si="3"/>
        <v>0</v>
      </c>
      <c r="AR117" s="24" t="s">
        <v>561</v>
      </c>
      <c r="AT117" s="24" t="s">
        <v>323</v>
      </c>
      <c r="AU117" s="24" t="s">
        <v>90</v>
      </c>
      <c r="AY117" s="24" t="s">
        <v>142</v>
      </c>
      <c r="BE117" s="176">
        <f t="shared" si="4"/>
        <v>0</v>
      </c>
      <c r="BF117" s="176">
        <f t="shared" si="5"/>
        <v>1328.25</v>
      </c>
      <c r="BG117" s="176">
        <f t="shared" si="6"/>
        <v>0</v>
      </c>
      <c r="BH117" s="176">
        <f t="shared" si="7"/>
        <v>0</v>
      </c>
      <c r="BI117" s="176">
        <f t="shared" si="8"/>
        <v>0</v>
      </c>
      <c r="BJ117" s="24" t="s">
        <v>90</v>
      </c>
      <c r="BK117" s="176">
        <f t="shared" si="9"/>
        <v>1328.25</v>
      </c>
      <c r="BL117" s="24" t="s">
        <v>333</v>
      </c>
      <c r="BM117" s="24" t="s">
        <v>2286</v>
      </c>
    </row>
    <row r="118" spans="2:65" s="1" customFormat="1" ht="16.5" customHeight="1">
      <c r="B118" s="40"/>
      <c r="C118" s="210" t="s">
        <v>471</v>
      </c>
      <c r="D118" s="210" t="s">
        <v>323</v>
      </c>
      <c r="E118" s="211" t="s">
        <v>2287</v>
      </c>
      <c r="F118" s="212" t="s">
        <v>2288</v>
      </c>
      <c r="G118" s="213" t="s">
        <v>187</v>
      </c>
      <c r="H118" s="214">
        <v>50</v>
      </c>
      <c r="I118" s="215">
        <v>19.549999999999997</v>
      </c>
      <c r="J118" s="216">
        <f t="shared" si="0"/>
        <v>977.5</v>
      </c>
      <c r="K118" s="212" t="s">
        <v>22</v>
      </c>
      <c r="L118" s="217"/>
      <c r="M118" s="218" t="s">
        <v>22</v>
      </c>
      <c r="N118" s="219" t="s">
        <v>51</v>
      </c>
      <c r="P118" s="174">
        <f t="shared" si="1"/>
        <v>0</v>
      </c>
      <c r="Q118" s="174">
        <v>0</v>
      </c>
      <c r="R118" s="174">
        <f t="shared" si="2"/>
        <v>0</v>
      </c>
      <c r="S118" s="174">
        <v>0</v>
      </c>
      <c r="T118" s="175">
        <f t="shared" si="3"/>
        <v>0</v>
      </c>
      <c r="AR118" s="24" t="s">
        <v>561</v>
      </c>
      <c r="AT118" s="24" t="s">
        <v>323</v>
      </c>
      <c r="AU118" s="24" t="s">
        <v>90</v>
      </c>
      <c r="AY118" s="24" t="s">
        <v>142</v>
      </c>
      <c r="BE118" s="176">
        <f t="shared" si="4"/>
        <v>0</v>
      </c>
      <c r="BF118" s="176">
        <f t="shared" si="5"/>
        <v>977.5</v>
      </c>
      <c r="BG118" s="176">
        <f t="shared" si="6"/>
        <v>0</v>
      </c>
      <c r="BH118" s="176">
        <f t="shared" si="7"/>
        <v>0</v>
      </c>
      <c r="BI118" s="176">
        <f t="shared" si="8"/>
        <v>0</v>
      </c>
      <c r="BJ118" s="24" t="s">
        <v>90</v>
      </c>
      <c r="BK118" s="176">
        <f t="shared" si="9"/>
        <v>977.5</v>
      </c>
      <c r="BL118" s="24" t="s">
        <v>333</v>
      </c>
      <c r="BM118" s="24" t="s">
        <v>2289</v>
      </c>
    </row>
    <row r="119" spans="2:65" s="1" customFormat="1" ht="16.5" customHeight="1">
      <c r="B119" s="40"/>
      <c r="C119" s="210" t="s">
        <v>475</v>
      </c>
      <c r="D119" s="210" t="s">
        <v>323</v>
      </c>
      <c r="E119" s="211" t="s">
        <v>2290</v>
      </c>
      <c r="F119" s="212" t="s">
        <v>2291</v>
      </c>
      <c r="G119" s="213" t="s">
        <v>478</v>
      </c>
      <c r="H119" s="214">
        <v>150</v>
      </c>
      <c r="I119" s="215">
        <v>92</v>
      </c>
      <c r="J119" s="216">
        <f t="shared" si="0"/>
        <v>13800</v>
      </c>
      <c r="K119" s="212" t="s">
        <v>22</v>
      </c>
      <c r="L119" s="217"/>
      <c r="M119" s="218" t="s">
        <v>22</v>
      </c>
      <c r="N119" s="219" t="s">
        <v>51</v>
      </c>
      <c r="P119" s="174">
        <f t="shared" si="1"/>
        <v>0</v>
      </c>
      <c r="Q119" s="174">
        <v>0</v>
      </c>
      <c r="R119" s="174">
        <f t="shared" si="2"/>
        <v>0</v>
      </c>
      <c r="S119" s="174">
        <v>0</v>
      </c>
      <c r="T119" s="175">
        <f t="shared" si="3"/>
        <v>0</v>
      </c>
      <c r="AR119" s="24" t="s">
        <v>561</v>
      </c>
      <c r="AT119" s="24" t="s">
        <v>323</v>
      </c>
      <c r="AU119" s="24" t="s">
        <v>90</v>
      </c>
      <c r="AY119" s="24" t="s">
        <v>142</v>
      </c>
      <c r="BE119" s="176">
        <f t="shared" si="4"/>
        <v>0</v>
      </c>
      <c r="BF119" s="176">
        <f t="shared" si="5"/>
        <v>13800</v>
      </c>
      <c r="BG119" s="176">
        <f t="shared" si="6"/>
        <v>0</v>
      </c>
      <c r="BH119" s="176">
        <f t="shared" si="7"/>
        <v>0</v>
      </c>
      <c r="BI119" s="176">
        <f t="shared" si="8"/>
        <v>0</v>
      </c>
      <c r="BJ119" s="24" t="s">
        <v>90</v>
      </c>
      <c r="BK119" s="176">
        <f t="shared" si="9"/>
        <v>13800</v>
      </c>
      <c r="BL119" s="24" t="s">
        <v>333</v>
      </c>
      <c r="BM119" s="24" t="s">
        <v>2292</v>
      </c>
    </row>
    <row r="120" spans="2:65" s="1" customFormat="1" ht="25.5" customHeight="1">
      <c r="B120" s="40"/>
      <c r="C120" s="210" t="s">
        <v>488</v>
      </c>
      <c r="D120" s="210" t="s">
        <v>323</v>
      </c>
      <c r="E120" s="211" t="s">
        <v>2293</v>
      </c>
      <c r="F120" s="212" t="s">
        <v>2294</v>
      </c>
      <c r="G120" s="213" t="s">
        <v>478</v>
      </c>
      <c r="H120" s="214">
        <v>90</v>
      </c>
      <c r="I120" s="215">
        <v>40.25</v>
      </c>
      <c r="J120" s="216">
        <f t="shared" si="0"/>
        <v>3622.5</v>
      </c>
      <c r="K120" s="212" t="s">
        <v>22</v>
      </c>
      <c r="L120" s="217"/>
      <c r="M120" s="218" t="s">
        <v>22</v>
      </c>
      <c r="N120" s="219" t="s">
        <v>51</v>
      </c>
      <c r="P120" s="174">
        <f t="shared" si="1"/>
        <v>0</v>
      </c>
      <c r="Q120" s="174">
        <v>0</v>
      </c>
      <c r="R120" s="174">
        <f t="shared" si="2"/>
        <v>0</v>
      </c>
      <c r="S120" s="174">
        <v>0</v>
      </c>
      <c r="T120" s="175">
        <f t="shared" si="3"/>
        <v>0</v>
      </c>
      <c r="AR120" s="24" t="s">
        <v>561</v>
      </c>
      <c r="AT120" s="24" t="s">
        <v>323</v>
      </c>
      <c r="AU120" s="24" t="s">
        <v>90</v>
      </c>
      <c r="AY120" s="24" t="s">
        <v>142</v>
      </c>
      <c r="BE120" s="176">
        <f t="shared" si="4"/>
        <v>0</v>
      </c>
      <c r="BF120" s="176">
        <f t="shared" si="5"/>
        <v>3622.5</v>
      </c>
      <c r="BG120" s="176">
        <f t="shared" si="6"/>
        <v>0</v>
      </c>
      <c r="BH120" s="176">
        <f t="shared" si="7"/>
        <v>0</v>
      </c>
      <c r="BI120" s="176">
        <f t="shared" si="8"/>
        <v>0</v>
      </c>
      <c r="BJ120" s="24" t="s">
        <v>90</v>
      </c>
      <c r="BK120" s="176">
        <f t="shared" si="9"/>
        <v>3622.5</v>
      </c>
      <c r="BL120" s="24" t="s">
        <v>333</v>
      </c>
      <c r="BM120" s="24" t="s">
        <v>2295</v>
      </c>
    </row>
    <row r="121" spans="2:65" s="1" customFormat="1" ht="16.5" customHeight="1">
      <c r="B121" s="40"/>
      <c r="C121" s="210" t="s">
        <v>504</v>
      </c>
      <c r="D121" s="210" t="s">
        <v>323</v>
      </c>
      <c r="E121" s="211" t="s">
        <v>2296</v>
      </c>
      <c r="F121" s="212" t="s">
        <v>2297</v>
      </c>
      <c r="G121" s="213" t="s">
        <v>187</v>
      </c>
      <c r="H121" s="214">
        <v>1</v>
      </c>
      <c r="I121" s="215">
        <v>517.5</v>
      </c>
      <c r="J121" s="216">
        <f t="shared" si="0"/>
        <v>517.5</v>
      </c>
      <c r="K121" s="212" t="s">
        <v>22</v>
      </c>
      <c r="L121" s="217"/>
      <c r="M121" s="218" t="s">
        <v>22</v>
      </c>
      <c r="N121" s="219" t="s">
        <v>51</v>
      </c>
      <c r="P121" s="174">
        <f t="shared" si="1"/>
        <v>0</v>
      </c>
      <c r="Q121" s="174">
        <v>0</v>
      </c>
      <c r="R121" s="174">
        <f t="shared" si="2"/>
        <v>0</v>
      </c>
      <c r="S121" s="174">
        <v>0</v>
      </c>
      <c r="T121" s="175">
        <f t="shared" si="3"/>
        <v>0</v>
      </c>
      <c r="AR121" s="24" t="s">
        <v>561</v>
      </c>
      <c r="AT121" s="24" t="s">
        <v>323</v>
      </c>
      <c r="AU121" s="24" t="s">
        <v>90</v>
      </c>
      <c r="AY121" s="24" t="s">
        <v>142</v>
      </c>
      <c r="BE121" s="176">
        <f t="shared" si="4"/>
        <v>0</v>
      </c>
      <c r="BF121" s="176">
        <f t="shared" si="5"/>
        <v>517.5</v>
      </c>
      <c r="BG121" s="176">
        <f t="shared" si="6"/>
        <v>0</v>
      </c>
      <c r="BH121" s="176">
        <f t="shared" si="7"/>
        <v>0</v>
      </c>
      <c r="BI121" s="176">
        <f t="shared" si="8"/>
        <v>0</v>
      </c>
      <c r="BJ121" s="24" t="s">
        <v>90</v>
      </c>
      <c r="BK121" s="176">
        <f t="shared" si="9"/>
        <v>517.5</v>
      </c>
      <c r="BL121" s="24" t="s">
        <v>333</v>
      </c>
      <c r="BM121" s="24" t="s">
        <v>2298</v>
      </c>
    </row>
    <row r="122" spans="2:65" s="1" customFormat="1" ht="16.5" customHeight="1">
      <c r="B122" s="40"/>
      <c r="C122" s="210" t="s">
        <v>512</v>
      </c>
      <c r="D122" s="210" t="s">
        <v>323</v>
      </c>
      <c r="E122" s="211" t="s">
        <v>2299</v>
      </c>
      <c r="F122" s="212" t="s">
        <v>2300</v>
      </c>
      <c r="G122" s="213" t="s">
        <v>1005</v>
      </c>
      <c r="H122" s="224">
        <v>0.2</v>
      </c>
      <c r="I122" s="215">
        <v>94564</v>
      </c>
      <c r="J122" s="216">
        <f t="shared" si="0"/>
        <v>18912.8</v>
      </c>
      <c r="K122" s="212" t="s">
        <v>22</v>
      </c>
      <c r="L122" s="217"/>
      <c r="M122" s="218" t="s">
        <v>22</v>
      </c>
      <c r="N122" s="219" t="s">
        <v>51</v>
      </c>
      <c r="P122" s="174">
        <f t="shared" si="1"/>
        <v>0</v>
      </c>
      <c r="Q122" s="174">
        <v>0</v>
      </c>
      <c r="R122" s="174">
        <f t="shared" si="2"/>
        <v>0</v>
      </c>
      <c r="S122" s="174">
        <v>0</v>
      </c>
      <c r="T122" s="175">
        <f t="shared" si="3"/>
        <v>0</v>
      </c>
      <c r="AR122" s="24" t="s">
        <v>561</v>
      </c>
      <c r="AT122" s="24" t="s">
        <v>323</v>
      </c>
      <c r="AU122" s="24" t="s">
        <v>90</v>
      </c>
      <c r="AY122" s="24" t="s">
        <v>142</v>
      </c>
      <c r="BE122" s="176">
        <f t="shared" si="4"/>
        <v>0</v>
      </c>
      <c r="BF122" s="176">
        <f t="shared" si="5"/>
        <v>18912.8</v>
      </c>
      <c r="BG122" s="176">
        <f t="shared" si="6"/>
        <v>0</v>
      </c>
      <c r="BH122" s="176">
        <f t="shared" si="7"/>
        <v>0</v>
      </c>
      <c r="BI122" s="176">
        <f t="shared" si="8"/>
        <v>0</v>
      </c>
      <c r="BJ122" s="24" t="s">
        <v>90</v>
      </c>
      <c r="BK122" s="176">
        <f t="shared" si="9"/>
        <v>18912.8</v>
      </c>
      <c r="BL122" s="24" t="s">
        <v>333</v>
      </c>
      <c r="BM122" s="24" t="s">
        <v>2301</v>
      </c>
    </row>
    <row r="123" spans="2:65" s="1" customFormat="1" ht="16.5" customHeight="1">
      <c r="B123" s="40"/>
      <c r="C123" s="165" t="s">
        <v>517</v>
      </c>
      <c r="D123" s="165" t="s">
        <v>145</v>
      </c>
      <c r="E123" s="166" t="s">
        <v>2302</v>
      </c>
      <c r="F123" s="167" t="s">
        <v>2303</v>
      </c>
      <c r="G123" s="168" t="s">
        <v>187</v>
      </c>
      <c r="H123" s="169">
        <v>7</v>
      </c>
      <c r="I123" s="170">
        <v>1724.9999999999998</v>
      </c>
      <c r="J123" s="171">
        <f t="shared" si="0"/>
        <v>12075</v>
      </c>
      <c r="K123" s="167" t="s">
        <v>22</v>
      </c>
      <c r="L123" s="40"/>
      <c r="M123" s="172" t="s">
        <v>22</v>
      </c>
      <c r="N123" s="173" t="s">
        <v>51</v>
      </c>
      <c r="P123" s="174">
        <f t="shared" si="1"/>
        <v>0</v>
      </c>
      <c r="Q123" s="174">
        <v>0</v>
      </c>
      <c r="R123" s="174">
        <f t="shared" si="2"/>
        <v>0</v>
      </c>
      <c r="S123" s="174">
        <v>0</v>
      </c>
      <c r="T123" s="175">
        <f t="shared" si="3"/>
        <v>0</v>
      </c>
      <c r="AR123" s="24" t="s">
        <v>333</v>
      </c>
      <c r="AT123" s="24" t="s">
        <v>145</v>
      </c>
      <c r="AU123" s="24" t="s">
        <v>90</v>
      </c>
      <c r="AY123" s="24" t="s">
        <v>142</v>
      </c>
      <c r="BE123" s="176">
        <f t="shared" si="4"/>
        <v>0</v>
      </c>
      <c r="BF123" s="176">
        <f t="shared" si="5"/>
        <v>12075</v>
      </c>
      <c r="BG123" s="176">
        <f t="shared" si="6"/>
        <v>0</v>
      </c>
      <c r="BH123" s="176">
        <f t="shared" si="7"/>
        <v>0</v>
      </c>
      <c r="BI123" s="176">
        <f t="shared" si="8"/>
        <v>0</v>
      </c>
      <c r="BJ123" s="24" t="s">
        <v>90</v>
      </c>
      <c r="BK123" s="176">
        <f t="shared" si="9"/>
        <v>12075</v>
      </c>
      <c r="BL123" s="24" t="s">
        <v>333</v>
      </c>
      <c r="BM123" s="24" t="s">
        <v>2304</v>
      </c>
    </row>
    <row r="124" spans="2:65" s="1" customFormat="1" ht="16.5" customHeight="1">
      <c r="B124" s="40"/>
      <c r="C124" s="165" t="s">
        <v>530</v>
      </c>
      <c r="D124" s="165" t="s">
        <v>145</v>
      </c>
      <c r="E124" s="166" t="s">
        <v>2305</v>
      </c>
      <c r="F124" s="167" t="s">
        <v>2306</v>
      </c>
      <c r="G124" s="168" t="s">
        <v>187</v>
      </c>
      <c r="H124" s="169">
        <v>1</v>
      </c>
      <c r="I124" s="170">
        <v>1724.9999999999998</v>
      </c>
      <c r="J124" s="171">
        <f t="shared" si="0"/>
        <v>1725</v>
      </c>
      <c r="K124" s="167" t="s">
        <v>22</v>
      </c>
      <c r="L124" s="40"/>
      <c r="M124" s="172" t="s">
        <v>22</v>
      </c>
      <c r="N124" s="173" t="s">
        <v>51</v>
      </c>
      <c r="P124" s="174">
        <f t="shared" si="1"/>
        <v>0</v>
      </c>
      <c r="Q124" s="174">
        <v>0</v>
      </c>
      <c r="R124" s="174">
        <f t="shared" si="2"/>
        <v>0</v>
      </c>
      <c r="S124" s="174">
        <v>0</v>
      </c>
      <c r="T124" s="175">
        <f t="shared" si="3"/>
        <v>0</v>
      </c>
      <c r="AR124" s="24" t="s">
        <v>333</v>
      </c>
      <c r="AT124" s="24" t="s">
        <v>145</v>
      </c>
      <c r="AU124" s="24" t="s">
        <v>90</v>
      </c>
      <c r="AY124" s="24" t="s">
        <v>142</v>
      </c>
      <c r="BE124" s="176">
        <f t="shared" si="4"/>
        <v>0</v>
      </c>
      <c r="BF124" s="176">
        <f t="shared" si="5"/>
        <v>1725</v>
      </c>
      <c r="BG124" s="176">
        <f t="shared" si="6"/>
        <v>0</v>
      </c>
      <c r="BH124" s="176">
        <f t="shared" si="7"/>
        <v>0</v>
      </c>
      <c r="BI124" s="176">
        <f t="shared" si="8"/>
        <v>0</v>
      </c>
      <c r="BJ124" s="24" t="s">
        <v>90</v>
      </c>
      <c r="BK124" s="176">
        <f t="shared" si="9"/>
        <v>1725</v>
      </c>
      <c r="BL124" s="24" t="s">
        <v>333</v>
      </c>
      <c r="BM124" s="24" t="s">
        <v>2307</v>
      </c>
    </row>
    <row r="125" spans="2:65" s="1" customFormat="1" ht="16.5" customHeight="1">
      <c r="B125" s="40"/>
      <c r="C125" s="165" t="s">
        <v>536</v>
      </c>
      <c r="D125" s="165" t="s">
        <v>145</v>
      </c>
      <c r="E125" s="166" t="s">
        <v>2308</v>
      </c>
      <c r="F125" s="167" t="s">
        <v>2309</v>
      </c>
      <c r="G125" s="168" t="s">
        <v>187</v>
      </c>
      <c r="H125" s="169">
        <v>250</v>
      </c>
      <c r="I125" s="170">
        <v>8.0499999999999989</v>
      </c>
      <c r="J125" s="171">
        <f t="shared" si="0"/>
        <v>2012.5</v>
      </c>
      <c r="K125" s="167" t="s">
        <v>22</v>
      </c>
      <c r="L125" s="40"/>
      <c r="M125" s="172" t="s">
        <v>22</v>
      </c>
      <c r="N125" s="173" t="s">
        <v>51</v>
      </c>
      <c r="P125" s="174">
        <f t="shared" si="1"/>
        <v>0</v>
      </c>
      <c r="Q125" s="174">
        <v>0</v>
      </c>
      <c r="R125" s="174">
        <f t="shared" si="2"/>
        <v>0</v>
      </c>
      <c r="S125" s="174">
        <v>0</v>
      </c>
      <c r="T125" s="175">
        <f t="shared" si="3"/>
        <v>0</v>
      </c>
      <c r="AR125" s="24" t="s">
        <v>333</v>
      </c>
      <c r="AT125" s="24" t="s">
        <v>145</v>
      </c>
      <c r="AU125" s="24" t="s">
        <v>90</v>
      </c>
      <c r="AY125" s="24" t="s">
        <v>142</v>
      </c>
      <c r="BE125" s="176">
        <f t="shared" si="4"/>
        <v>0</v>
      </c>
      <c r="BF125" s="176">
        <f t="shared" si="5"/>
        <v>2012.5</v>
      </c>
      <c r="BG125" s="176">
        <f t="shared" si="6"/>
        <v>0</v>
      </c>
      <c r="BH125" s="176">
        <f t="shared" si="7"/>
        <v>0</v>
      </c>
      <c r="BI125" s="176">
        <f t="shared" si="8"/>
        <v>0</v>
      </c>
      <c r="BJ125" s="24" t="s">
        <v>90</v>
      </c>
      <c r="BK125" s="176">
        <f t="shared" si="9"/>
        <v>2012.5</v>
      </c>
      <c r="BL125" s="24" t="s">
        <v>333</v>
      </c>
      <c r="BM125" s="24" t="s">
        <v>2310</v>
      </c>
    </row>
    <row r="126" spans="2:65" s="1" customFormat="1" ht="16.5" customHeight="1">
      <c r="B126" s="40"/>
      <c r="C126" s="165" t="s">
        <v>244</v>
      </c>
      <c r="D126" s="165" t="s">
        <v>145</v>
      </c>
      <c r="E126" s="166" t="s">
        <v>2311</v>
      </c>
      <c r="F126" s="167" t="s">
        <v>2312</v>
      </c>
      <c r="G126" s="168" t="s">
        <v>187</v>
      </c>
      <c r="H126" s="169">
        <v>7</v>
      </c>
      <c r="I126" s="170">
        <v>345</v>
      </c>
      <c r="J126" s="171">
        <f t="shared" si="0"/>
        <v>2415</v>
      </c>
      <c r="K126" s="167" t="s">
        <v>22</v>
      </c>
      <c r="L126" s="40"/>
      <c r="M126" s="172" t="s">
        <v>22</v>
      </c>
      <c r="N126" s="173" t="s">
        <v>51</v>
      </c>
      <c r="P126" s="174">
        <f t="shared" si="1"/>
        <v>0</v>
      </c>
      <c r="Q126" s="174">
        <v>0</v>
      </c>
      <c r="R126" s="174">
        <f t="shared" si="2"/>
        <v>0</v>
      </c>
      <c r="S126" s="174">
        <v>0</v>
      </c>
      <c r="T126" s="175">
        <f t="shared" si="3"/>
        <v>0</v>
      </c>
      <c r="AR126" s="24" t="s">
        <v>333</v>
      </c>
      <c r="AT126" s="24" t="s">
        <v>145</v>
      </c>
      <c r="AU126" s="24" t="s">
        <v>90</v>
      </c>
      <c r="AY126" s="24" t="s">
        <v>142</v>
      </c>
      <c r="BE126" s="176">
        <f t="shared" si="4"/>
        <v>0</v>
      </c>
      <c r="BF126" s="176">
        <f t="shared" si="5"/>
        <v>2415</v>
      </c>
      <c r="BG126" s="176">
        <f t="shared" si="6"/>
        <v>0</v>
      </c>
      <c r="BH126" s="176">
        <f t="shared" si="7"/>
        <v>0</v>
      </c>
      <c r="BI126" s="176">
        <f t="shared" si="8"/>
        <v>0</v>
      </c>
      <c r="BJ126" s="24" t="s">
        <v>90</v>
      </c>
      <c r="BK126" s="176">
        <f t="shared" si="9"/>
        <v>2415</v>
      </c>
      <c r="BL126" s="24" t="s">
        <v>333</v>
      </c>
      <c r="BM126" s="24" t="s">
        <v>2313</v>
      </c>
    </row>
    <row r="127" spans="2:65" s="1" customFormat="1" ht="16.5" customHeight="1">
      <c r="B127" s="40"/>
      <c r="C127" s="165" t="s">
        <v>561</v>
      </c>
      <c r="D127" s="165" t="s">
        <v>145</v>
      </c>
      <c r="E127" s="166" t="s">
        <v>2314</v>
      </c>
      <c r="F127" s="167" t="s">
        <v>2315</v>
      </c>
      <c r="G127" s="168" t="s">
        <v>187</v>
      </c>
      <c r="H127" s="169">
        <v>1</v>
      </c>
      <c r="I127" s="170">
        <v>1839.9999999999998</v>
      </c>
      <c r="J127" s="171">
        <f t="shared" si="0"/>
        <v>1840</v>
      </c>
      <c r="K127" s="167" t="s">
        <v>22</v>
      </c>
      <c r="L127" s="40"/>
      <c r="M127" s="172" t="s">
        <v>22</v>
      </c>
      <c r="N127" s="173" t="s">
        <v>51</v>
      </c>
      <c r="P127" s="174">
        <f t="shared" si="1"/>
        <v>0</v>
      </c>
      <c r="Q127" s="174">
        <v>0</v>
      </c>
      <c r="R127" s="174">
        <f t="shared" si="2"/>
        <v>0</v>
      </c>
      <c r="S127" s="174">
        <v>0</v>
      </c>
      <c r="T127" s="175">
        <f t="shared" si="3"/>
        <v>0</v>
      </c>
      <c r="AR127" s="24" t="s">
        <v>333</v>
      </c>
      <c r="AT127" s="24" t="s">
        <v>145</v>
      </c>
      <c r="AU127" s="24" t="s">
        <v>90</v>
      </c>
      <c r="AY127" s="24" t="s">
        <v>142</v>
      </c>
      <c r="BE127" s="176">
        <f t="shared" si="4"/>
        <v>0</v>
      </c>
      <c r="BF127" s="176">
        <f t="shared" si="5"/>
        <v>1840</v>
      </c>
      <c r="BG127" s="176">
        <f t="shared" si="6"/>
        <v>0</v>
      </c>
      <c r="BH127" s="176">
        <f t="shared" si="7"/>
        <v>0</v>
      </c>
      <c r="BI127" s="176">
        <f t="shared" si="8"/>
        <v>0</v>
      </c>
      <c r="BJ127" s="24" t="s">
        <v>90</v>
      </c>
      <c r="BK127" s="176">
        <f t="shared" si="9"/>
        <v>1840</v>
      </c>
      <c r="BL127" s="24" t="s">
        <v>333</v>
      </c>
      <c r="BM127" s="24" t="s">
        <v>2316</v>
      </c>
    </row>
    <row r="128" spans="2:65" s="1" customFormat="1" ht="16.5" customHeight="1">
      <c r="B128" s="40"/>
      <c r="C128" s="165" t="s">
        <v>570</v>
      </c>
      <c r="D128" s="165" t="s">
        <v>145</v>
      </c>
      <c r="E128" s="166" t="s">
        <v>2317</v>
      </c>
      <c r="F128" s="167" t="s">
        <v>2318</v>
      </c>
      <c r="G128" s="168" t="s">
        <v>187</v>
      </c>
      <c r="H128" s="169">
        <v>1</v>
      </c>
      <c r="I128" s="170">
        <v>3219.9999999999995</v>
      </c>
      <c r="J128" s="171">
        <f t="shared" ref="J128:J155" si="10">ROUND(I128*H128,2)</f>
        <v>3220</v>
      </c>
      <c r="K128" s="167" t="s">
        <v>22</v>
      </c>
      <c r="L128" s="40"/>
      <c r="M128" s="172" t="s">
        <v>22</v>
      </c>
      <c r="N128" s="173" t="s">
        <v>51</v>
      </c>
      <c r="P128" s="174">
        <f t="shared" ref="P128:P155" si="11">O128*H128</f>
        <v>0</v>
      </c>
      <c r="Q128" s="174">
        <v>0</v>
      </c>
      <c r="R128" s="174">
        <f t="shared" ref="R128:R155" si="12">Q128*H128</f>
        <v>0</v>
      </c>
      <c r="S128" s="174">
        <v>0</v>
      </c>
      <c r="T128" s="175">
        <f t="shared" ref="T128:T155" si="13">S128*H128</f>
        <v>0</v>
      </c>
      <c r="AR128" s="24" t="s">
        <v>333</v>
      </c>
      <c r="AT128" s="24" t="s">
        <v>145</v>
      </c>
      <c r="AU128" s="24" t="s">
        <v>90</v>
      </c>
      <c r="AY128" s="24" t="s">
        <v>142</v>
      </c>
      <c r="BE128" s="176">
        <f t="shared" ref="BE128:BE155" si="14">IF(N128="základní",J128,0)</f>
        <v>0</v>
      </c>
      <c r="BF128" s="176">
        <f t="shared" ref="BF128:BF155" si="15">IF(N128="snížená",J128,0)</f>
        <v>3220</v>
      </c>
      <c r="BG128" s="176">
        <f t="shared" ref="BG128:BG155" si="16">IF(N128="zákl. přenesená",J128,0)</f>
        <v>0</v>
      </c>
      <c r="BH128" s="176">
        <f t="shared" ref="BH128:BH155" si="17">IF(N128="sníž. přenesená",J128,0)</f>
        <v>0</v>
      </c>
      <c r="BI128" s="176">
        <f t="shared" ref="BI128:BI155" si="18">IF(N128="nulová",J128,0)</f>
        <v>0</v>
      </c>
      <c r="BJ128" s="24" t="s">
        <v>90</v>
      </c>
      <c r="BK128" s="176">
        <f t="shared" ref="BK128:BK155" si="19">ROUND(I128*H128,2)</f>
        <v>3220</v>
      </c>
      <c r="BL128" s="24" t="s">
        <v>333</v>
      </c>
      <c r="BM128" s="24" t="s">
        <v>2319</v>
      </c>
    </row>
    <row r="129" spans="2:65" s="1" customFormat="1" ht="16.5" customHeight="1">
      <c r="B129" s="40"/>
      <c r="C129" s="165" t="s">
        <v>576</v>
      </c>
      <c r="D129" s="165" t="s">
        <v>145</v>
      </c>
      <c r="E129" s="166" t="s">
        <v>2320</v>
      </c>
      <c r="F129" s="167" t="s">
        <v>2321</v>
      </c>
      <c r="G129" s="168" t="s">
        <v>187</v>
      </c>
      <c r="H129" s="169">
        <v>1</v>
      </c>
      <c r="I129" s="170">
        <v>5520</v>
      </c>
      <c r="J129" s="171">
        <f t="shared" si="10"/>
        <v>5520</v>
      </c>
      <c r="K129" s="167" t="s">
        <v>22</v>
      </c>
      <c r="L129" s="40"/>
      <c r="M129" s="172" t="s">
        <v>22</v>
      </c>
      <c r="N129" s="173" t="s">
        <v>51</v>
      </c>
      <c r="P129" s="174">
        <f t="shared" si="11"/>
        <v>0</v>
      </c>
      <c r="Q129" s="174">
        <v>0</v>
      </c>
      <c r="R129" s="174">
        <f t="shared" si="12"/>
        <v>0</v>
      </c>
      <c r="S129" s="174">
        <v>0</v>
      </c>
      <c r="T129" s="175">
        <f t="shared" si="13"/>
        <v>0</v>
      </c>
      <c r="AR129" s="24" t="s">
        <v>333</v>
      </c>
      <c r="AT129" s="24" t="s">
        <v>145</v>
      </c>
      <c r="AU129" s="24" t="s">
        <v>90</v>
      </c>
      <c r="AY129" s="24" t="s">
        <v>142</v>
      </c>
      <c r="BE129" s="176">
        <f t="shared" si="14"/>
        <v>0</v>
      </c>
      <c r="BF129" s="176">
        <f t="shared" si="15"/>
        <v>5520</v>
      </c>
      <c r="BG129" s="176">
        <f t="shared" si="16"/>
        <v>0</v>
      </c>
      <c r="BH129" s="176">
        <f t="shared" si="17"/>
        <v>0</v>
      </c>
      <c r="BI129" s="176">
        <f t="shared" si="18"/>
        <v>0</v>
      </c>
      <c r="BJ129" s="24" t="s">
        <v>90</v>
      </c>
      <c r="BK129" s="176">
        <f t="shared" si="19"/>
        <v>5520</v>
      </c>
      <c r="BL129" s="24" t="s">
        <v>333</v>
      </c>
      <c r="BM129" s="24" t="s">
        <v>2322</v>
      </c>
    </row>
    <row r="130" spans="2:65" s="1" customFormat="1" ht="16.5" customHeight="1">
      <c r="B130" s="40"/>
      <c r="C130" s="165" t="s">
        <v>583</v>
      </c>
      <c r="D130" s="165" t="s">
        <v>145</v>
      </c>
      <c r="E130" s="166" t="s">
        <v>2323</v>
      </c>
      <c r="F130" s="167" t="s">
        <v>2324</v>
      </c>
      <c r="G130" s="168" t="s">
        <v>187</v>
      </c>
      <c r="H130" s="169">
        <v>11</v>
      </c>
      <c r="I130" s="170">
        <v>299</v>
      </c>
      <c r="J130" s="171">
        <f t="shared" si="10"/>
        <v>3289</v>
      </c>
      <c r="K130" s="167" t="s">
        <v>22</v>
      </c>
      <c r="L130" s="40"/>
      <c r="M130" s="172" t="s">
        <v>22</v>
      </c>
      <c r="N130" s="173" t="s">
        <v>51</v>
      </c>
      <c r="P130" s="174">
        <f t="shared" si="11"/>
        <v>0</v>
      </c>
      <c r="Q130" s="174">
        <v>0</v>
      </c>
      <c r="R130" s="174">
        <f t="shared" si="12"/>
        <v>0</v>
      </c>
      <c r="S130" s="174">
        <v>0</v>
      </c>
      <c r="T130" s="175">
        <f t="shared" si="13"/>
        <v>0</v>
      </c>
      <c r="AR130" s="24" t="s">
        <v>333</v>
      </c>
      <c r="AT130" s="24" t="s">
        <v>145</v>
      </c>
      <c r="AU130" s="24" t="s">
        <v>90</v>
      </c>
      <c r="AY130" s="24" t="s">
        <v>142</v>
      </c>
      <c r="BE130" s="176">
        <f t="shared" si="14"/>
        <v>0</v>
      </c>
      <c r="BF130" s="176">
        <f t="shared" si="15"/>
        <v>3289</v>
      </c>
      <c r="BG130" s="176">
        <f t="shared" si="16"/>
        <v>0</v>
      </c>
      <c r="BH130" s="176">
        <f t="shared" si="17"/>
        <v>0</v>
      </c>
      <c r="BI130" s="176">
        <f t="shared" si="18"/>
        <v>0</v>
      </c>
      <c r="BJ130" s="24" t="s">
        <v>90</v>
      </c>
      <c r="BK130" s="176">
        <f t="shared" si="19"/>
        <v>3289</v>
      </c>
      <c r="BL130" s="24" t="s">
        <v>333</v>
      </c>
      <c r="BM130" s="24" t="s">
        <v>2325</v>
      </c>
    </row>
    <row r="131" spans="2:65" s="1" customFormat="1" ht="25.5" customHeight="1">
      <c r="B131" s="40"/>
      <c r="C131" s="165" t="s">
        <v>591</v>
      </c>
      <c r="D131" s="165" t="s">
        <v>145</v>
      </c>
      <c r="E131" s="166" t="s">
        <v>2326</v>
      </c>
      <c r="F131" s="167" t="s">
        <v>2327</v>
      </c>
      <c r="G131" s="168" t="s">
        <v>187</v>
      </c>
      <c r="H131" s="169">
        <v>3</v>
      </c>
      <c r="I131" s="170">
        <v>299</v>
      </c>
      <c r="J131" s="171">
        <f t="shared" si="10"/>
        <v>897</v>
      </c>
      <c r="K131" s="167" t="s">
        <v>22</v>
      </c>
      <c r="L131" s="40"/>
      <c r="M131" s="172" t="s">
        <v>22</v>
      </c>
      <c r="N131" s="173" t="s">
        <v>51</v>
      </c>
      <c r="P131" s="174">
        <f t="shared" si="11"/>
        <v>0</v>
      </c>
      <c r="Q131" s="174">
        <v>0</v>
      </c>
      <c r="R131" s="174">
        <f t="shared" si="12"/>
        <v>0</v>
      </c>
      <c r="S131" s="174">
        <v>0</v>
      </c>
      <c r="T131" s="175">
        <f t="shared" si="13"/>
        <v>0</v>
      </c>
      <c r="AR131" s="24" t="s">
        <v>333</v>
      </c>
      <c r="AT131" s="24" t="s">
        <v>145</v>
      </c>
      <c r="AU131" s="24" t="s">
        <v>90</v>
      </c>
      <c r="AY131" s="24" t="s">
        <v>142</v>
      </c>
      <c r="BE131" s="176">
        <f t="shared" si="14"/>
        <v>0</v>
      </c>
      <c r="BF131" s="176">
        <f t="shared" si="15"/>
        <v>897</v>
      </c>
      <c r="BG131" s="176">
        <f t="shared" si="16"/>
        <v>0</v>
      </c>
      <c r="BH131" s="176">
        <f t="shared" si="17"/>
        <v>0</v>
      </c>
      <c r="BI131" s="176">
        <f t="shared" si="18"/>
        <v>0</v>
      </c>
      <c r="BJ131" s="24" t="s">
        <v>90</v>
      </c>
      <c r="BK131" s="176">
        <f t="shared" si="19"/>
        <v>897</v>
      </c>
      <c r="BL131" s="24" t="s">
        <v>333</v>
      </c>
      <c r="BM131" s="24" t="s">
        <v>2328</v>
      </c>
    </row>
    <row r="132" spans="2:65" s="1" customFormat="1" ht="25.5" customHeight="1">
      <c r="B132" s="40"/>
      <c r="C132" s="165" t="s">
        <v>596</v>
      </c>
      <c r="D132" s="165" t="s">
        <v>145</v>
      </c>
      <c r="E132" s="166" t="s">
        <v>2329</v>
      </c>
      <c r="F132" s="167" t="s">
        <v>2330</v>
      </c>
      <c r="G132" s="168" t="s">
        <v>187</v>
      </c>
      <c r="H132" s="169">
        <v>45</v>
      </c>
      <c r="I132" s="170">
        <v>109.24999999999999</v>
      </c>
      <c r="J132" s="171">
        <f t="shared" si="10"/>
        <v>4916.25</v>
      </c>
      <c r="K132" s="167" t="s">
        <v>22</v>
      </c>
      <c r="L132" s="40"/>
      <c r="M132" s="172" t="s">
        <v>22</v>
      </c>
      <c r="N132" s="173" t="s">
        <v>51</v>
      </c>
      <c r="P132" s="174">
        <f t="shared" si="11"/>
        <v>0</v>
      </c>
      <c r="Q132" s="174">
        <v>0</v>
      </c>
      <c r="R132" s="174">
        <f t="shared" si="12"/>
        <v>0</v>
      </c>
      <c r="S132" s="174">
        <v>0</v>
      </c>
      <c r="T132" s="175">
        <f t="shared" si="13"/>
        <v>0</v>
      </c>
      <c r="AR132" s="24" t="s">
        <v>333</v>
      </c>
      <c r="AT132" s="24" t="s">
        <v>145</v>
      </c>
      <c r="AU132" s="24" t="s">
        <v>90</v>
      </c>
      <c r="AY132" s="24" t="s">
        <v>142</v>
      </c>
      <c r="BE132" s="176">
        <f t="shared" si="14"/>
        <v>0</v>
      </c>
      <c r="BF132" s="176">
        <f t="shared" si="15"/>
        <v>4916.25</v>
      </c>
      <c r="BG132" s="176">
        <f t="shared" si="16"/>
        <v>0</v>
      </c>
      <c r="BH132" s="176">
        <f t="shared" si="17"/>
        <v>0</v>
      </c>
      <c r="BI132" s="176">
        <f t="shared" si="18"/>
        <v>0</v>
      </c>
      <c r="BJ132" s="24" t="s">
        <v>90</v>
      </c>
      <c r="BK132" s="176">
        <f t="shared" si="19"/>
        <v>4916.25</v>
      </c>
      <c r="BL132" s="24" t="s">
        <v>333</v>
      </c>
      <c r="BM132" s="24" t="s">
        <v>2331</v>
      </c>
    </row>
    <row r="133" spans="2:65" s="1" customFormat="1" ht="25.5" customHeight="1">
      <c r="B133" s="40"/>
      <c r="C133" s="165" t="s">
        <v>602</v>
      </c>
      <c r="D133" s="165" t="s">
        <v>145</v>
      </c>
      <c r="E133" s="166" t="s">
        <v>2332</v>
      </c>
      <c r="F133" s="167" t="s">
        <v>2333</v>
      </c>
      <c r="G133" s="168" t="s">
        <v>187</v>
      </c>
      <c r="H133" s="169">
        <v>66</v>
      </c>
      <c r="I133" s="170">
        <v>109.24999999999999</v>
      </c>
      <c r="J133" s="171">
        <f t="shared" si="10"/>
        <v>7210.5</v>
      </c>
      <c r="K133" s="167" t="s">
        <v>22</v>
      </c>
      <c r="L133" s="40"/>
      <c r="M133" s="172" t="s">
        <v>22</v>
      </c>
      <c r="N133" s="173" t="s">
        <v>51</v>
      </c>
      <c r="P133" s="174">
        <f t="shared" si="11"/>
        <v>0</v>
      </c>
      <c r="Q133" s="174">
        <v>0</v>
      </c>
      <c r="R133" s="174">
        <f t="shared" si="12"/>
        <v>0</v>
      </c>
      <c r="S133" s="174">
        <v>0</v>
      </c>
      <c r="T133" s="175">
        <f t="shared" si="13"/>
        <v>0</v>
      </c>
      <c r="AR133" s="24" t="s">
        <v>333</v>
      </c>
      <c r="AT133" s="24" t="s">
        <v>145</v>
      </c>
      <c r="AU133" s="24" t="s">
        <v>90</v>
      </c>
      <c r="AY133" s="24" t="s">
        <v>142</v>
      </c>
      <c r="BE133" s="176">
        <f t="shared" si="14"/>
        <v>0</v>
      </c>
      <c r="BF133" s="176">
        <f t="shared" si="15"/>
        <v>7210.5</v>
      </c>
      <c r="BG133" s="176">
        <f t="shared" si="16"/>
        <v>0</v>
      </c>
      <c r="BH133" s="176">
        <f t="shared" si="17"/>
        <v>0</v>
      </c>
      <c r="BI133" s="176">
        <f t="shared" si="18"/>
        <v>0</v>
      </c>
      <c r="BJ133" s="24" t="s">
        <v>90</v>
      </c>
      <c r="BK133" s="176">
        <f t="shared" si="19"/>
        <v>7210.5</v>
      </c>
      <c r="BL133" s="24" t="s">
        <v>333</v>
      </c>
      <c r="BM133" s="24" t="s">
        <v>2334</v>
      </c>
    </row>
    <row r="134" spans="2:65" s="1" customFormat="1" ht="25.5" customHeight="1">
      <c r="B134" s="40"/>
      <c r="C134" s="165" t="s">
        <v>661</v>
      </c>
      <c r="D134" s="165" t="s">
        <v>145</v>
      </c>
      <c r="E134" s="166" t="s">
        <v>2335</v>
      </c>
      <c r="F134" s="167" t="s">
        <v>2336</v>
      </c>
      <c r="G134" s="168" t="s">
        <v>187</v>
      </c>
      <c r="H134" s="169">
        <v>7</v>
      </c>
      <c r="I134" s="170">
        <v>92</v>
      </c>
      <c r="J134" s="171">
        <f t="shared" si="10"/>
        <v>644</v>
      </c>
      <c r="K134" s="167" t="s">
        <v>22</v>
      </c>
      <c r="L134" s="40"/>
      <c r="M134" s="172" t="s">
        <v>22</v>
      </c>
      <c r="N134" s="173" t="s">
        <v>51</v>
      </c>
      <c r="P134" s="174">
        <f t="shared" si="11"/>
        <v>0</v>
      </c>
      <c r="Q134" s="174">
        <v>0</v>
      </c>
      <c r="R134" s="174">
        <f t="shared" si="12"/>
        <v>0</v>
      </c>
      <c r="S134" s="174">
        <v>0</v>
      </c>
      <c r="T134" s="175">
        <f t="shared" si="13"/>
        <v>0</v>
      </c>
      <c r="AR134" s="24" t="s">
        <v>333</v>
      </c>
      <c r="AT134" s="24" t="s">
        <v>145</v>
      </c>
      <c r="AU134" s="24" t="s">
        <v>90</v>
      </c>
      <c r="AY134" s="24" t="s">
        <v>142</v>
      </c>
      <c r="BE134" s="176">
        <f t="shared" si="14"/>
        <v>0</v>
      </c>
      <c r="BF134" s="176">
        <f t="shared" si="15"/>
        <v>644</v>
      </c>
      <c r="BG134" s="176">
        <f t="shared" si="16"/>
        <v>0</v>
      </c>
      <c r="BH134" s="176">
        <f t="shared" si="17"/>
        <v>0</v>
      </c>
      <c r="BI134" s="176">
        <f t="shared" si="18"/>
        <v>0</v>
      </c>
      <c r="BJ134" s="24" t="s">
        <v>90</v>
      </c>
      <c r="BK134" s="176">
        <f t="shared" si="19"/>
        <v>644</v>
      </c>
      <c r="BL134" s="24" t="s">
        <v>333</v>
      </c>
      <c r="BM134" s="24" t="s">
        <v>2337</v>
      </c>
    </row>
    <row r="135" spans="2:65" s="1" customFormat="1" ht="16.5" customHeight="1">
      <c r="B135" s="40"/>
      <c r="C135" s="165" t="s">
        <v>666</v>
      </c>
      <c r="D135" s="165" t="s">
        <v>145</v>
      </c>
      <c r="E135" s="166" t="s">
        <v>2338</v>
      </c>
      <c r="F135" s="167" t="s">
        <v>2339</v>
      </c>
      <c r="G135" s="168" t="s">
        <v>187</v>
      </c>
      <c r="H135" s="169">
        <v>16</v>
      </c>
      <c r="I135" s="170">
        <v>97.749999999999986</v>
      </c>
      <c r="J135" s="171">
        <f t="shared" si="10"/>
        <v>1564</v>
      </c>
      <c r="K135" s="167" t="s">
        <v>22</v>
      </c>
      <c r="L135" s="40"/>
      <c r="M135" s="172" t="s">
        <v>22</v>
      </c>
      <c r="N135" s="173" t="s">
        <v>51</v>
      </c>
      <c r="P135" s="174">
        <f t="shared" si="11"/>
        <v>0</v>
      </c>
      <c r="Q135" s="174">
        <v>0</v>
      </c>
      <c r="R135" s="174">
        <f t="shared" si="12"/>
        <v>0</v>
      </c>
      <c r="S135" s="174">
        <v>0</v>
      </c>
      <c r="T135" s="175">
        <f t="shared" si="13"/>
        <v>0</v>
      </c>
      <c r="AR135" s="24" t="s">
        <v>333</v>
      </c>
      <c r="AT135" s="24" t="s">
        <v>145</v>
      </c>
      <c r="AU135" s="24" t="s">
        <v>90</v>
      </c>
      <c r="AY135" s="24" t="s">
        <v>142</v>
      </c>
      <c r="BE135" s="176">
        <f t="shared" si="14"/>
        <v>0</v>
      </c>
      <c r="BF135" s="176">
        <f t="shared" si="15"/>
        <v>1564</v>
      </c>
      <c r="BG135" s="176">
        <f t="shared" si="16"/>
        <v>0</v>
      </c>
      <c r="BH135" s="176">
        <f t="shared" si="17"/>
        <v>0</v>
      </c>
      <c r="BI135" s="176">
        <f t="shared" si="18"/>
        <v>0</v>
      </c>
      <c r="BJ135" s="24" t="s">
        <v>90</v>
      </c>
      <c r="BK135" s="176">
        <f t="shared" si="19"/>
        <v>1564</v>
      </c>
      <c r="BL135" s="24" t="s">
        <v>333</v>
      </c>
      <c r="BM135" s="24" t="s">
        <v>2340</v>
      </c>
    </row>
    <row r="136" spans="2:65" s="1" customFormat="1" ht="25.5" customHeight="1">
      <c r="B136" s="40"/>
      <c r="C136" s="165" t="s">
        <v>672</v>
      </c>
      <c r="D136" s="165" t="s">
        <v>145</v>
      </c>
      <c r="E136" s="166" t="s">
        <v>2341</v>
      </c>
      <c r="F136" s="167" t="s">
        <v>2342</v>
      </c>
      <c r="G136" s="168" t="s">
        <v>187</v>
      </c>
      <c r="H136" s="169">
        <v>16</v>
      </c>
      <c r="I136" s="170">
        <v>97.749999999999986</v>
      </c>
      <c r="J136" s="171">
        <f t="shared" si="10"/>
        <v>1564</v>
      </c>
      <c r="K136" s="167" t="s">
        <v>22</v>
      </c>
      <c r="L136" s="40"/>
      <c r="M136" s="172" t="s">
        <v>22</v>
      </c>
      <c r="N136" s="173" t="s">
        <v>51</v>
      </c>
      <c r="P136" s="174">
        <f t="shared" si="11"/>
        <v>0</v>
      </c>
      <c r="Q136" s="174">
        <v>0</v>
      </c>
      <c r="R136" s="174">
        <f t="shared" si="12"/>
        <v>0</v>
      </c>
      <c r="S136" s="174">
        <v>0</v>
      </c>
      <c r="T136" s="175">
        <f t="shared" si="13"/>
        <v>0</v>
      </c>
      <c r="AR136" s="24" t="s">
        <v>333</v>
      </c>
      <c r="AT136" s="24" t="s">
        <v>145</v>
      </c>
      <c r="AU136" s="24" t="s">
        <v>90</v>
      </c>
      <c r="AY136" s="24" t="s">
        <v>142</v>
      </c>
      <c r="BE136" s="176">
        <f t="shared" si="14"/>
        <v>0</v>
      </c>
      <c r="BF136" s="176">
        <f t="shared" si="15"/>
        <v>1564</v>
      </c>
      <c r="BG136" s="176">
        <f t="shared" si="16"/>
        <v>0</v>
      </c>
      <c r="BH136" s="176">
        <f t="shared" si="17"/>
        <v>0</v>
      </c>
      <c r="BI136" s="176">
        <f t="shared" si="18"/>
        <v>0</v>
      </c>
      <c r="BJ136" s="24" t="s">
        <v>90</v>
      </c>
      <c r="BK136" s="176">
        <f t="shared" si="19"/>
        <v>1564</v>
      </c>
      <c r="BL136" s="24" t="s">
        <v>333</v>
      </c>
      <c r="BM136" s="24" t="s">
        <v>2343</v>
      </c>
    </row>
    <row r="137" spans="2:65" s="1" customFormat="1" ht="25.5" customHeight="1">
      <c r="B137" s="40"/>
      <c r="C137" s="165" t="s">
        <v>676</v>
      </c>
      <c r="D137" s="165" t="s">
        <v>145</v>
      </c>
      <c r="E137" s="166" t="s">
        <v>2344</v>
      </c>
      <c r="F137" s="167" t="s">
        <v>2345</v>
      </c>
      <c r="G137" s="168" t="s">
        <v>187</v>
      </c>
      <c r="H137" s="169">
        <v>10</v>
      </c>
      <c r="I137" s="170">
        <v>97.749999999999986</v>
      </c>
      <c r="J137" s="171">
        <f t="shared" si="10"/>
        <v>977.5</v>
      </c>
      <c r="K137" s="167" t="s">
        <v>22</v>
      </c>
      <c r="L137" s="40"/>
      <c r="M137" s="172" t="s">
        <v>22</v>
      </c>
      <c r="N137" s="173" t="s">
        <v>51</v>
      </c>
      <c r="P137" s="174">
        <f t="shared" si="11"/>
        <v>0</v>
      </c>
      <c r="Q137" s="174">
        <v>0</v>
      </c>
      <c r="R137" s="174">
        <f t="shared" si="12"/>
        <v>0</v>
      </c>
      <c r="S137" s="174">
        <v>0</v>
      </c>
      <c r="T137" s="175">
        <f t="shared" si="13"/>
        <v>0</v>
      </c>
      <c r="AR137" s="24" t="s">
        <v>333</v>
      </c>
      <c r="AT137" s="24" t="s">
        <v>145</v>
      </c>
      <c r="AU137" s="24" t="s">
        <v>90</v>
      </c>
      <c r="AY137" s="24" t="s">
        <v>142</v>
      </c>
      <c r="BE137" s="176">
        <f t="shared" si="14"/>
        <v>0</v>
      </c>
      <c r="BF137" s="176">
        <f t="shared" si="15"/>
        <v>977.5</v>
      </c>
      <c r="BG137" s="176">
        <f t="shared" si="16"/>
        <v>0</v>
      </c>
      <c r="BH137" s="176">
        <f t="shared" si="17"/>
        <v>0</v>
      </c>
      <c r="BI137" s="176">
        <f t="shared" si="18"/>
        <v>0</v>
      </c>
      <c r="BJ137" s="24" t="s">
        <v>90</v>
      </c>
      <c r="BK137" s="176">
        <f t="shared" si="19"/>
        <v>977.5</v>
      </c>
      <c r="BL137" s="24" t="s">
        <v>333</v>
      </c>
      <c r="BM137" s="24" t="s">
        <v>2346</v>
      </c>
    </row>
    <row r="138" spans="2:65" s="1" customFormat="1" ht="25.5" customHeight="1">
      <c r="B138" s="40"/>
      <c r="C138" s="165" t="s">
        <v>686</v>
      </c>
      <c r="D138" s="165" t="s">
        <v>145</v>
      </c>
      <c r="E138" s="166" t="s">
        <v>2347</v>
      </c>
      <c r="F138" s="167" t="s">
        <v>2348</v>
      </c>
      <c r="G138" s="168" t="s">
        <v>187</v>
      </c>
      <c r="H138" s="169">
        <v>3</v>
      </c>
      <c r="I138" s="170">
        <v>97.749999999999986</v>
      </c>
      <c r="J138" s="171">
        <f t="shared" si="10"/>
        <v>293.25</v>
      </c>
      <c r="K138" s="167" t="s">
        <v>22</v>
      </c>
      <c r="L138" s="40"/>
      <c r="M138" s="172" t="s">
        <v>22</v>
      </c>
      <c r="N138" s="173" t="s">
        <v>51</v>
      </c>
      <c r="P138" s="174">
        <f t="shared" si="11"/>
        <v>0</v>
      </c>
      <c r="Q138" s="174">
        <v>0</v>
      </c>
      <c r="R138" s="174">
        <f t="shared" si="12"/>
        <v>0</v>
      </c>
      <c r="S138" s="174">
        <v>0</v>
      </c>
      <c r="T138" s="175">
        <f t="shared" si="13"/>
        <v>0</v>
      </c>
      <c r="AR138" s="24" t="s">
        <v>333</v>
      </c>
      <c r="AT138" s="24" t="s">
        <v>145</v>
      </c>
      <c r="AU138" s="24" t="s">
        <v>90</v>
      </c>
      <c r="AY138" s="24" t="s">
        <v>142</v>
      </c>
      <c r="BE138" s="176">
        <f t="shared" si="14"/>
        <v>0</v>
      </c>
      <c r="BF138" s="176">
        <f t="shared" si="15"/>
        <v>293.25</v>
      </c>
      <c r="BG138" s="176">
        <f t="shared" si="16"/>
        <v>0</v>
      </c>
      <c r="BH138" s="176">
        <f t="shared" si="17"/>
        <v>0</v>
      </c>
      <c r="BI138" s="176">
        <f t="shared" si="18"/>
        <v>0</v>
      </c>
      <c r="BJ138" s="24" t="s">
        <v>90</v>
      </c>
      <c r="BK138" s="176">
        <f t="shared" si="19"/>
        <v>293.25</v>
      </c>
      <c r="BL138" s="24" t="s">
        <v>333</v>
      </c>
      <c r="BM138" s="24" t="s">
        <v>2349</v>
      </c>
    </row>
    <row r="139" spans="2:65" s="1" customFormat="1" ht="25.5" customHeight="1">
      <c r="B139" s="40"/>
      <c r="C139" s="165" t="s">
        <v>693</v>
      </c>
      <c r="D139" s="165" t="s">
        <v>145</v>
      </c>
      <c r="E139" s="166" t="s">
        <v>2350</v>
      </c>
      <c r="F139" s="167" t="s">
        <v>2351</v>
      </c>
      <c r="G139" s="168" t="s">
        <v>187</v>
      </c>
      <c r="H139" s="169">
        <v>3</v>
      </c>
      <c r="I139" s="170">
        <v>97.749999999999986</v>
      </c>
      <c r="J139" s="171">
        <f t="shared" si="10"/>
        <v>293.25</v>
      </c>
      <c r="K139" s="167" t="s">
        <v>22</v>
      </c>
      <c r="L139" s="40"/>
      <c r="M139" s="172" t="s">
        <v>22</v>
      </c>
      <c r="N139" s="173" t="s">
        <v>51</v>
      </c>
      <c r="P139" s="174">
        <f t="shared" si="11"/>
        <v>0</v>
      </c>
      <c r="Q139" s="174">
        <v>0</v>
      </c>
      <c r="R139" s="174">
        <f t="shared" si="12"/>
        <v>0</v>
      </c>
      <c r="S139" s="174">
        <v>0</v>
      </c>
      <c r="T139" s="175">
        <f t="shared" si="13"/>
        <v>0</v>
      </c>
      <c r="AR139" s="24" t="s">
        <v>333</v>
      </c>
      <c r="AT139" s="24" t="s">
        <v>145</v>
      </c>
      <c r="AU139" s="24" t="s">
        <v>90</v>
      </c>
      <c r="AY139" s="24" t="s">
        <v>142</v>
      </c>
      <c r="BE139" s="176">
        <f t="shared" si="14"/>
        <v>0</v>
      </c>
      <c r="BF139" s="176">
        <f t="shared" si="15"/>
        <v>293.25</v>
      </c>
      <c r="BG139" s="176">
        <f t="shared" si="16"/>
        <v>0</v>
      </c>
      <c r="BH139" s="176">
        <f t="shared" si="17"/>
        <v>0</v>
      </c>
      <c r="BI139" s="176">
        <f t="shared" si="18"/>
        <v>0</v>
      </c>
      <c r="BJ139" s="24" t="s">
        <v>90</v>
      </c>
      <c r="BK139" s="176">
        <f t="shared" si="19"/>
        <v>293.25</v>
      </c>
      <c r="BL139" s="24" t="s">
        <v>333</v>
      </c>
      <c r="BM139" s="24" t="s">
        <v>2352</v>
      </c>
    </row>
    <row r="140" spans="2:65" s="1" customFormat="1" ht="38.25" customHeight="1">
      <c r="B140" s="40"/>
      <c r="C140" s="165" t="s">
        <v>700</v>
      </c>
      <c r="D140" s="165" t="s">
        <v>145</v>
      </c>
      <c r="E140" s="166" t="s">
        <v>2353</v>
      </c>
      <c r="F140" s="167" t="s">
        <v>2354</v>
      </c>
      <c r="G140" s="168" t="s">
        <v>187</v>
      </c>
      <c r="H140" s="169">
        <v>160</v>
      </c>
      <c r="I140" s="170">
        <v>40.25</v>
      </c>
      <c r="J140" s="171">
        <f t="shared" si="10"/>
        <v>6440</v>
      </c>
      <c r="K140" s="167" t="s">
        <v>22</v>
      </c>
      <c r="L140" s="40"/>
      <c r="M140" s="172" t="s">
        <v>22</v>
      </c>
      <c r="N140" s="173" t="s">
        <v>51</v>
      </c>
      <c r="P140" s="174">
        <f t="shared" si="11"/>
        <v>0</v>
      </c>
      <c r="Q140" s="174">
        <v>0</v>
      </c>
      <c r="R140" s="174">
        <f t="shared" si="12"/>
        <v>0</v>
      </c>
      <c r="S140" s="174">
        <v>0</v>
      </c>
      <c r="T140" s="175">
        <f t="shared" si="13"/>
        <v>0</v>
      </c>
      <c r="AR140" s="24" t="s">
        <v>333</v>
      </c>
      <c r="AT140" s="24" t="s">
        <v>145</v>
      </c>
      <c r="AU140" s="24" t="s">
        <v>90</v>
      </c>
      <c r="AY140" s="24" t="s">
        <v>142</v>
      </c>
      <c r="BE140" s="176">
        <f t="shared" si="14"/>
        <v>0</v>
      </c>
      <c r="BF140" s="176">
        <f t="shared" si="15"/>
        <v>6440</v>
      </c>
      <c r="BG140" s="176">
        <f t="shared" si="16"/>
        <v>0</v>
      </c>
      <c r="BH140" s="176">
        <f t="shared" si="17"/>
        <v>0</v>
      </c>
      <c r="BI140" s="176">
        <f t="shared" si="18"/>
        <v>0</v>
      </c>
      <c r="BJ140" s="24" t="s">
        <v>90</v>
      </c>
      <c r="BK140" s="176">
        <f t="shared" si="19"/>
        <v>6440</v>
      </c>
      <c r="BL140" s="24" t="s">
        <v>333</v>
      </c>
      <c r="BM140" s="24" t="s">
        <v>2355</v>
      </c>
    </row>
    <row r="141" spans="2:65" s="1" customFormat="1" ht="16.5" customHeight="1">
      <c r="B141" s="40"/>
      <c r="C141" s="165" t="s">
        <v>706</v>
      </c>
      <c r="D141" s="165" t="s">
        <v>145</v>
      </c>
      <c r="E141" s="166" t="s">
        <v>2356</v>
      </c>
      <c r="F141" s="167" t="s">
        <v>2357</v>
      </c>
      <c r="G141" s="168" t="s">
        <v>187</v>
      </c>
      <c r="H141" s="169">
        <v>6</v>
      </c>
      <c r="I141" s="170">
        <v>149.5</v>
      </c>
      <c r="J141" s="171">
        <f t="shared" si="10"/>
        <v>897</v>
      </c>
      <c r="K141" s="167" t="s">
        <v>22</v>
      </c>
      <c r="L141" s="40"/>
      <c r="M141" s="172" t="s">
        <v>22</v>
      </c>
      <c r="N141" s="173" t="s">
        <v>51</v>
      </c>
      <c r="P141" s="174">
        <f t="shared" si="11"/>
        <v>0</v>
      </c>
      <c r="Q141" s="174">
        <v>0</v>
      </c>
      <c r="R141" s="174">
        <f t="shared" si="12"/>
        <v>0</v>
      </c>
      <c r="S141" s="174">
        <v>0</v>
      </c>
      <c r="T141" s="175">
        <f t="shared" si="13"/>
        <v>0</v>
      </c>
      <c r="AR141" s="24" t="s">
        <v>333</v>
      </c>
      <c r="AT141" s="24" t="s">
        <v>145</v>
      </c>
      <c r="AU141" s="24" t="s">
        <v>90</v>
      </c>
      <c r="AY141" s="24" t="s">
        <v>142</v>
      </c>
      <c r="BE141" s="176">
        <f t="shared" si="14"/>
        <v>0</v>
      </c>
      <c r="BF141" s="176">
        <f t="shared" si="15"/>
        <v>897</v>
      </c>
      <c r="BG141" s="176">
        <f t="shared" si="16"/>
        <v>0</v>
      </c>
      <c r="BH141" s="176">
        <f t="shared" si="17"/>
        <v>0</v>
      </c>
      <c r="BI141" s="176">
        <f t="shared" si="18"/>
        <v>0</v>
      </c>
      <c r="BJ141" s="24" t="s">
        <v>90</v>
      </c>
      <c r="BK141" s="176">
        <f t="shared" si="19"/>
        <v>897</v>
      </c>
      <c r="BL141" s="24" t="s">
        <v>333</v>
      </c>
      <c r="BM141" s="24" t="s">
        <v>2358</v>
      </c>
    </row>
    <row r="142" spans="2:65" s="1" customFormat="1" ht="16.5" customHeight="1">
      <c r="B142" s="40"/>
      <c r="C142" s="165" t="s">
        <v>710</v>
      </c>
      <c r="D142" s="165" t="s">
        <v>145</v>
      </c>
      <c r="E142" s="166" t="s">
        <v>2359</v>
      </c>
      <c r="F142" s="167" t="s">
        <v>2360</v>
      </c>
      <c r="G142" s="168" t="s">
        <v>187</v>
      </c>
      <c r="H142" s="169">
        <v>14</v>
      </c>
      <c r="I142" s="170">
        <v>69</v>
      </c>
      <c r="J142" s="171">
        <f t="shared" si="10"/>
        <v>966</v>
      </c>
      <c r="K142" s="167" t="s">
        <v>22</v>
      </c>
      <c r="L142" s="40"/>
      <c r="M142" s="172" t="s">
        <v>22</v>
      </c>
      <c r="N142" s="173" t="s">
        <v>51</v>
      </c>
      <c r="P142" s="174">
        <f t="shared" si="11"/>
        <v>0</v>
      </c>
      <c r="Q142" s="174">
        <v>0</v>
      </c>
      <c r="R142" s="174">
        <f t="shared" si="12"/>
        <v>0</v>
      </c>
      <c r="S142" s="174">
        <v>0</v>
      </c>
      <c r="T142" s="175">
        <f t="shared" si="13"/>
        <v>0</v>
      </c>
      <c r="AR142" s="24" t="s">
        <v>333</v>
      </c>
      <c r="AT142" s="24" t="s">
        <v>145</v>
      </c>
      <c r="AU142" s="24" t="s">
        <v>90</v>
      </c>
      <c r="AY142" s="24" t="s">
        <v>142</v>
      </c>
      <c r="BE142" s="176">
        <f t="shared" si="14"/>
        <v>0</v>
      </c>
      <c r="BF142" s="176">
        <f t="shared" si="15"/>
        <v>966</v>
      </c>
      <c r="BG142" s="176">
        <f t="shared" si="16"/>
        <v>0</v>
      </c>
      <c r="BH142" s="176">
        <f t="shared" si="17"/>
        <v>0</v>
      </c>
      <c r="BI142" s="176">
        <f t="shared" si="18"/>
        <v>0</v>
      </c>
      <c r="BJ142" s="24" t="s">
        <v>90</v>
      </c>
      <c r="BK142" s="176">
        <f t="shared" si="19"/>
        <v>966</v>
      </c>
      <c r="BL142" s="24" t="s">
        <v>333</v>
      </c>
      <c r="BM142" s="24" t="s">
        <v>2361</v>
      </c>
    </row>
    <row r="143" spans="2:65" s="1" customFormat="1" ht="25.5" customHeight="1">
      <c r="B143" s="40"/>
      <c r="C143" s="165" t="s">
        <v>715</v>
      </c>
      <c r="D143" s="165" t="s">
        <v>145</v>
      </c>
      <c r="E143" s="166" t="s">
        <v>2362</v>
      </c>
      <c r="F143" s="167" t="s">
        <v>2363</v>
      </c>
      <c r="G143" s="168" t="s">
        <v>187</v>
      </c>
      <c r="H143" s="169">
        <v>160</v>
      </c>
      <c r="I143" s="170">
        <v>11.5</v>
      </c>
      <c r="J143" s="171">
        <f t="shared" si="10"/>
        <v>1840</v>
      </c>
      <c r="K143" s="167" t="s">
        <v>22</v>
      </c>
      <c r="L143" s="40"/>
      <c r="M143" s="172" t="s">
        <v>22</v>
      </c>
      <c r="N143" s="173" t="s">
        <v>51</v>
      </c>
      <c r="P143" s="174">
        <f t="shared" si="11"/>
        <v>0</v>
      </c>
      <c r="Q143" s="174">
        <v>0</v>
      </c>
      <c r="R143" s="174">
        <f t="shared" si="12"/>
        <v>0</v>
      </c>
      <c r="S143" s="174">
        <v>0</v>
      </c>
      <c r="T143" s="175">
        <f t="shared" si="13"/>
        <v>0</v>
      </c>
      <c r="AR143" s="24" t="s">
        <v>333</v>
      </c>
      <c r="AT143" s="24" t="s">
        <v>145</v>
      </c>
      <c r="AU143" s="24" t="s">
        <v>90</v>
      </c>
      <c r="AY143" s="24" t="s">
        <v>142</v>
      </c>
      <c r="BE143" s="176">
        <f t="shared" si="14"/>
        <v>0</v>
      </c>
      <c r="BF143" s="176">
        <f t="shared" si="15"/>
        <v>1840</v>
      </c>
      <c r="BG143" s="176">
        <f t="shared" si="16"/>
        <v>0</v>
      </c>
      <c r="BH143" s="176">
        <f t="shared" si="17"/>
        <v>0</v>
      </c>
      <c r="BI143" s="176">
        <f t="shared" si="18"/>
        <v>0</v>
      </c>
      <c r="BJ143" s="24" t="s">
        <v>90</v>
      </c>
      <c r="BK143" s="176">
        <f t="shared" si="19"/>
        <v>1840</v>
      </c>
      <c r="BL143" s="24" t="s">
        <v>333</v>
      </c>
      <c r="BM143" s="24" t="s">
        <v>2364</v>
      </c>
    </row>
    <row r="144" spans="2:65" s="1" customFormat="1" ht="16.5" customHeight="1">
      <c r="B144" s="40"/>
      <c r="C144" s="165" t="s">
        <v>719</v>
      </c>
      <c r="D144" s="165" t="s">
        <v>145</v>
      </c>
      <c r="E144" s="166" t="s">
        <v>2365</v>
      </c>
      <c r="F144" s="167" t="s">
        <v>2366</v>
      </c>
      <c r="G144" s="168" t="s">
        <v>478</v>
      </c>
      <c r="H144" s="169">
        <v>565</v>
      </c>
      <c r="I144" s="170">
        <v>21.849999999999998</v>
      </c>
      <c r="J144" s="171">
        <f t="shared" si="10"/>
        <v>12345.25</v>
      </c>
      <c r="K144" s="167" t="s">
        <v>22</v>
      </c>
      <c r="L144" s="40"/>
      <c r="M144" s="172" t="s">
        <v>22</v>
      </c>
      <c r="N144" s="173" t="s">
        <v>51</v>
      </c>
      <c r="P144" s="174">
        <f t="shared" si="11"/>
        <v>0</v>
      </c>
      <c r="Q144" s="174">
        <v>0</v>
      </c>
      <c r="R144" s="174">
        <f t="shared" si="12"/>
        <v>0</v>
      </c>
      <c r="S144" s="174">
        <v>0</v>
      </c>
      <c r="T144" s="175">
        <f t="shared" si="13"/>
        <v>0</v>
      </c>
      <c r="AR144" s="24" t="s">
        <v>333</v>
      </c>
      <c r="AT144" s="24" t="s">
        <v>145</v>
      </c>
      <c r="AU144" s="24" t="s">
        <v>90</v>
      </c>
      <c r="AY144" s="24" t="s">
        <v>142</v>
      </c>
      <c r="BE144" s="176">
        <f t="shared" si="14"/>
        <v>0</v>
      </c>
      <c r="BF144" s="176">
        <f t="shared" si="15"/>
        <v>12345.25</v>
      </c>
      <c r="BG144" s="176">
        <f t="shared" si="16"/>
        <v>0</v>
      </c>
      <c r="BH144" s="176">
        <f t="shared" si="17"/>
        <v>0</v>
      </c>
      <c r="BI144" s="176">
        <f t="shared" si="18"/>
        <v>0</v>
      </c>
      <c r="BJ144" s="24" t="s">
        <v>90</v>
      </c>
      <c r="BK144" s="176">
        <f t="shared" si="19"/>
        <v>12345.25</v>
      </c>
      <c r="BL144" s="24" t="s">
        <v>333</v>
      </c>
      <c r="BM144" s="24" t="s">
        <v>2367</v>
      </c>
    </row>
    <row r="145" spans="2:65" s="1" customFormat="1" ht="16.5" customHeight="1">
      <c r="B145" s="40"/>
      <c r="C145" s="165" t="s">
        <v>738</v>
      </c>
      <c r="D145" s="165" t="s">
        <v>145</v>
      </c>
      <c r="E145" s="166" t="s">
        <v>2368</v>
      </c>
      <c r="F145" s="167" t="s">
        <v>2369</v>
      </c>
      <c r="G145" s="168" t="s">
        <v>478</v>
      </c>
      <c r="H145" s="169">
        <v>597</v>
      </c>
      <c r="I145" s="170">
        <v>21.849999999999998</v>
      </c>
      <c r="J145" s="171">
        <f t="shared" si="10"/>
        <v>13044.45</v>
      </c>
      <c r="K145" s="167" t="s">
        <v>22</v>
      </c>
      <c r="L145" s="40"/>
      <c r="M145" s="172" t="s">
        <v>22</v>
      </c>
      <c r="N145" s="173" t="s">
        <v>51</v>
      </c>
      <c r="P145" s="174">
        <f t="shared" si="11"/>
        <v>0</v>
      </c>
      <c r="Q145" s="174">
        <v>0</v>
      </c>
      <c r="R145" s="174">
        <f t="shared" si="12"/>
        <v>0</v>
      </c>
      <c r="S145" s="174">
        <v>0</v>
      </c>
      <c r="T145" s="175">
        <f t="shared" si="13"/>
        <v>0</v>
      </c>
      <c r="AR145" s="24" t="s">
        <v>333</v>
      </c>
      <c r="AT145" s="24" t="s">
        <v>145</v>
      </c>
      <c r="AU145" s="24" t="s">
        <v>90</v>
      </c>
      <c r="AY145" s="24" t="s">
        <v>142</v>
      </c>
      <c r="BE145" s="176">
        <f t="shared" si="14"/>
        <v>0</v>
      </c>
      <c r="BF145" s="176">
        <f t="shared" si="15"/>
        <v>13044.45</v>
      </c>
      <c r="BG145" s="176">
        <f t="shared" si="16"/>
        <v>0</v>
      </c>
      <c r="BH145" s="176">
        <f t="shared" si="17"/>
        <v>0</v>
      </c>
      <c r="BI145" s="176">
        <f t="shared" si="18"/>
        <v>0</v>
      </c>
      <c r="BJ145" s="24" t="s">
        <v>90</v>
      </c>
      <c r="BK145" s="176">
        <f t="shared" si="19"/>
        <v>13044.45</v>
      </c>
      <c r="BL145" s="24" t="s">
        <v>333</v>
      </c>
      <c r="BM145" s="24" t="s">
        <v>2370</v>
      </c>
    </row>
    <row r="146" spans="2:65" s="1" customFormat="1" ht="16.5" customHeight="1">
      <c r="B146" s="40"/>
      <c r="C146" s="165" t="s">
        <v>749</v>
      </c>
      <c r="D146" s="165" t="s">
        <v>145</v>
      </c>
      <c r="E146" s="166" t="s">
        <v>2371</v>
      </c>
      <c r="F146" s="167" t="s">
        <v>2372</v>
      </c>
      <c r="G146" s="168" t="s">
        <v>478</v>
      </c>
      <c r="H146" s="169">
        <v>100</v>
      </c>
      <c r="I146" s="170">
        <v>21.849999999999998</v>
      </c>
      <c r="J146" s="171">
        <f t="shared" si="10"/>
        <v>2185</v>
      </c>
      <c r="K146" s="167" t="s">
        <v>22</v>
      </c>
      <c r="L146" s="40"/>
      <c r="M146" s="172" t="s">
        <v>22</v>
      </c>
      <c r="N146" s="173" t="s">
        <v>51</v>
      </c>
      <c r="P146" s="174">
        <f t="shared" si="11"/>
        <v>0</v>
      </c>
      <c r="Q146" s="174">
        <v>0</v>
      </c>
      <c r="R146" s="174">
        <f t="shared" si="12"/>
        <v>0</v>
      </c>
      <c r="S146" s="174">
        <v>0</v>
      </c>
      <c r="T146" s="175">
        <f t="shared" si="13"/>
        <v>0</v>
      </c>
      <c r="AR146" s="24" t="s">
        <v>333</v>
      </c>
      <c r="AT146" s="24" t="s">
        <v>145</v>
      </c>
      <c r="AU146" s="24" t="s">
        <v>90</v>
      </c>
      <c r="AY146" s="24" t="s">
        <v>142</v>
      </c>
      <c r="BE146" s="176">
        <f t="shared" si="14"/>
        <v>0</v>
      </c>
      <c r="BF146" s="176">
        <f t="shared" si="15"/>
        <v>2185</v>
      </c>
      <c r="BG146" s="176">
        <f t="shared" si="16"/>
        <v>0</v>
      </c>
      <c r="BH146" s="176">
        <f t="shared" si="17"/>
        <v>0</v>
      </c>
      <c r="BI146" s="176">
        <f t="shared" si="18"/>
        <v>0</v>
      </c>
      <c r="BJ146" s="24" t="s">
        <v>90</v>
      </c>
      <c r="BK146" s="176">
        <f t="shared" si="19"/>
        <v>2185</v>
      </c>
      <c r="BL146" s="24" t="s">
        <v>333</v>
      </c>
      <c r="BM146" s="24" t="s">
        <v>2373</v>
      </c>
    </row>
    <row r="147" spans="2:65" s="1" customFormat="1" ht="16.5" customHeight="1">
      <c r="B147" s="40"/>
      <c r="C147" s="165" t="s">
        <v>759</v>
      </c>
      <c r="D147" s="165" t="s">
        <v>145</v>
      </c>
      <c r="E147" s="166" t="s">
        <v>2374</v>
      </c>
      <c r="F147" s="167" t="s">
        <v>2375</v>
      </c>
      <c r="G147" s="168" t="s">
        <v>478</v>
      </c>
      <c r="H147" s="169">
        <v>104</v>
      </c>
      <c r="I147" s="170">
        <v>23</v>
      </c>
      <c r="J147" s="171">
        <f t="shared" si="10"/>
        <v>2392</v>
      </c>
      <c r="K147" s="167" t="s">
        <v>22</v>
      </c>
      <c r="L147" s="40"/>
      <c r="M147" s="172" t="s">
        <v>22</v>
      </c>
      <c r="N147" s="173" t="s">
        <v>51</v>
      </c>
      <c r="P147" s="174">
        <f t="shared" si="11"/>
        <v>0</v>
      </c>
      <c r="Q147" s="174">
        <v>0</v>
      </c>
      <c r="R147" s="174">
        <f t="shared" si="12"/>
        <v>0</v>
      </c>
      <c r="S147" s="174">
        <v>0</v>
      </c>
      <c r="T147" s="175">
        <f t="shared" si="13"/>
        <v>0</v>
      </c>
      <c r="AR147" s="24" t="s">
        <v>333</v>
      </c>
      <c r="AT147" s="24" t="s">
        <v>145</v>
      </c>
      <c r="AU147" s="24" t="s">
        <v>90</v>
      </c>
      <c r="AY147" s="24" t="s">
        <v>142</v>
      </c>
      <c r="BE147" s="176">
        <f t="shared" si="14"/>
        <v>0</v>
      </c>
      <c r="BF147" s="176">
        <f t="shared" si="15"/>
        <v>2392</v>
      </c>
      <c r="BG147" s="176">
        <f t="shared" si="16"/>
        <v>0</v>
      </c>
      <c r="BH147" s="176">
        <f t="shared" si="17"/>
        <v>0</v>
      </c>
      <c r="BI147" s="176">
        <f t="shared" si="18"/>
        <v>0</v>
      </c>
      <c r="BJ147" s="24" t="s">
        <v>90</v>
      </c>
      <c r="BK147" s="176">
        <f t="shared" si="19"/>
        <v>2392</v>
      </c>
      <c r="BL147" s="24" t="s">
        <v>333</v>
      </c>
      <c r="BM147" s="24" t="s">
        <v>2376</v>
      </c>
    </row>
    <row r="148" spans="2:65" s="1" customFormat="1" ht="16.5" customHeight="1">
      <c r="B148" s="40"/>
      <c r="C148" s="165" t="s">
        <v>766</v>
      </c>
      <c r="D148" s="165" t="s">
        <v>145</v>
      </c>
      <c r="E148" s="166" t="s">
        <v>2377</v>
      </c>
      <c r="F148" s="167" t="s">
        <v>2378</v>
      </c>
      <c r="G148" s="168" t="s">
        <v>478</v>
      </c>
      <c r="H148" s="169">
        <v>5</v>
      </c>
      <c r="I148" s="170">
        <v>25.299999999999997</v>
      </c>
      <c r="J148" s="171">
        <f t="shared" si="10"/>
        <v>126.5</v>
      </c>
      <c r="K148" s="167" t="s">
        <v>22</v>
      </c>
      <c r="L148" s="40"/>
      <c r="M148" s="172" t="s">
        <v>22</v>
      </c>
      <c r="N148" s="173" t="s">
        <v>51</v>
      </c>
      <c r="P148" s="174">
        <f t="shared" si="11"/>
        <v>0</v>
      </c>
      <c r="Q148" s="174">
        <v>0</v>
      </c>
      <c r="R148" s="174">
        <f t="shared" si="12"/>
        <v>0</v>
      </c>
      <c r="S148" s="174">
        <v>0</v>
      </c>
      <c r="T148" s="175">
        <f t="shared" si="13"/>
        <v>0</v>
      </c>
      <c r="AR148" s="24" t="s">
        <v>333</v>
      </c>
      <c r="AT148" s="24" t="s">
        <v>145</v>
      </c>
      <c r="AU148" s="24" t="s">
        <v>90</v>
      </c>
      <c r="AY148" s="24" t="s">
        <v>142</v>
      </c>
      <c r="BE148" s="176">
        <f t="shared" si="14"/>
        <v>0</v>
      </c>
      <c r="BF148" s="176">
        <f t="shared" si="15"/>
        <v>126.5</v>
      </c>
      <c r="BG148" s="176">
        <f t="shared" si="16"/>
        <v>0</v>
      </c>
      <c r="BH148" s="176">
        <f t="shared" si="17"/>
        <v>0</v>
      </c>
      <c r="BI148" s="176">
        <f t="shared" si="18"/>
        <v>0</v>
      </c>
      <c r="BJ148" s="24" t="s">
        <v>90</v>
      </c>
      <c r="BK148" s="176">
        <f t="shared" si="19"/>
        <v>126.5</v>
      </c>
      <c r="BL148" s="24" t="s">
        <v>333</v>
      </c>
      <c r="BM148" s="24" t="s">
        <v>2379</v>
      </c>
    </row>
    <row r="149" spans="2:65" s="1" customFormat="1" ht="16.5" customHeight="1">
      <c r="B149" s="40"/>
      <c r="C149" s="165" t="s">
        <v>772</v>
      </c>
      <c r="D149" s="165" t="s">
        <v>145</v>
      </c>
      <c r="E149" s="166" t="s">
        <v>2380</v>
      </c>
      <c r="F149" s="167" t="s">
        <v>2381</v>
      </c>
      <c r="G149" s="168" t="s">
        <v>187</v>
      </c>
      <c r="H149" s="169">
        <v>105</v>
      </c>
      <c r="I149" s="170">
        <v>19.549999999999997</v>
      </c>
      <c r="J149" s="171">
        <f t="shared" si="10"/>
        <v>2052.75</v>
      </c>
      <c r="K149" s="167" t="s">
        <v>22</v>
      </c>
      <c r="L149" s="40"/>
      <c r="M149" s="172" t="s">
        <v>22</v>
      </c>
      <c r="N149" s="173" t="s">
        <v>51</v>
      </c>
      <c r="P149" s="174">
        <f t="shared" si="11"/>
        <v>0</v>
      </c>
      <c r="Q149" s="174">
        <v>0</v>
      </c>
      <c r="R149" s="174">
        <f t="shared" si="12"/>
        <v>0</v>
      </c>
      <c r="S149" s="174">
        <v>0</v>
      </c>
      <c r="T149" s="175">
        <f t="shared" si="13"/>
        <v>0</v>
      </c>
      <c r="AR149" s="24" t="s">
        <v>333</v>
      </c>
      <c r="AT149" s="24" t="s">
        <v>145</v>
      </c>
      <c r="AU149" s="24" t="s">
        <v>90</v>
      </c>
      <c r="AY149" s="24" t="s">
        <v>142</v>
      </c>
      <c r="BE149" s="176">
        <f t="shared" si="14"/>
        <v>0</v>
      </c>
      <c r="BF149" s="176">
        <f t="shared" si="15"/>
        <v>2052.75</v>
      </c>
      <c r="BG149" s="176">
        <f t="shared" si="16"/>
        <v>0</v>
      </c>
      <c r="BH149" s="176">
        <f t="shared" si="17"/>
        <v>0</v>
      </c>
      <c r="BI149" s="176">
        <f t="shared" si="18"/>
        <v>0</v>
      </c>
      <c r="BJ149" s="24" t="s">
        <v>90</v>
      </c>
      <c r="BK149" s="176">
        <f t="shared" si="19"/>
        <v>2052.75</v>
      </c>
      <c r="BL149" s="24" t="s">
        <v>333</v>
      </c>
      <c r="BM149" s="24" t="s">
        <v>2382</v>
      </c>
    </row>
    <row r="150" spans="2:65" s="1" customFormat="1" ht="16.5" customHeight="1">
      <c r="B150" s="40"/>
      <c r="C150" s="165" t="s">
        <v>781</v>
      </c>
      <c r="D150" s="165" t="s">
        <v>145</v>
      </c>
      <c r="E150" s="166" t="s">
        <v>2383</v>
      </c>
      <c r="F150" s="167" t="s">
        <v>2384</v>
      </c>
      <c r="G150" s="168" t="s">
        <v>187</v>
      </c>
      <c r="H150" s="169">
        <v>50</v>
      </c>
      <c r="I150" s="170">
        <v>20.7</v>
      </c>
      <c r="J150" s="171">
        <f t="shared" si="10"/>
        <v>1035</v>
      </c>
      <c r="K150" s="167" t="s">
        <v>22</v>
      </c>
      <c r="L150" s="40"/>
      <c r="M150" s="172" t="s">
        <v>22</v>
      </c>
      <c r="N150" s="173" t="s">
        <v>51</v>
      </c>
      <c r="P150" s="174">
        <f t="shared" si="11"/>
        <v>0</v>
      </c>
      <c r="Q150" s="174">
        <v>0</v>
      </c>
      <c r="R150" s="174">
        <f t="shared" si="12"/>
        <v>0</v>
      </c>
      <c r="S150" s="174">
        <v>0</v>
      </c>
      <c r="T150" s="175">
        <f t="shared" si="13"/>
        <v>0</v>
      </c>
      <c r="AR150" s="24" t="s">
        <v>333</v>
      </c>
      <c r="AT150" s="24" t="s">
        <v>145</v>
      </c>
      <c r="AU150" s="24" t="s">
        <v>90</v>
      </c>
      <c r="AY150" s="24" t="s">
        <v>142</v>
      </c>
      <c r="BE150" s="176">
        <f t="shared" si="14"/>
        <v>0</v>
      </c>
      <c r="BF150" s="176">
        <f t="shared" si="15"/>
        <v>1035</v>
      </c>
      <c r="BG150" s="176">
        <f t="shared" si="16"/>
        <v>0</v>
      </c>
      <c r="BH150" s="176">
        <f t="shared" si="17"/>
        <v>0</v>
      </c>
      <c r="BI150" s="176">
        <f t="shared" si="18"/>
        <v>0</v>
      </c>
      <c r="BJ150" s="24" t="s">
        <v>90</v>
      </c>
      <c r="BK150" s="176">
        <f t="shared" si="19"/>
        <v>1035</v>
      </c>
      <c r="BL150" s="24" t="s">
        <v>333</v>
      </c>
      <c r="BM150" s="24" t="s">
        <v>2385</v>
      </c>
    </row>
    <row r="151" spans="2:65" s="1" customFormat="1" ht="16.5" customHeight="1">
      <c r="B151" s="40"/>
      <c r="C151" s="165" t="s">
        <v>787</v>
      </c>
      <c r="D151" s="165" t="s">
        <v>145</v>
      </c>
      <c r="E151" s="166" t="s">
        <v>2386</v>
      </c>
      <c r="F151" s="167" t="s">
        <v>2387</v>
      </c>
      <c r="G151" s="168" t="s">
        <v>478</v>
      </c>
      <c r="H151" s="169">
        <v>150</v>
      </c>
      <c r="I151" s="170">
        <v>51.749999999999993</v>
      </c>
      <c r="J151" s="171">
        <f t="shared" si="10"/>
        <v>7762.5</v>
      </c>
      <c r="K151" s="167" t="s">
        <v>22</v>
      </c>
      <c r="L151" s="40"/>
      <c r="M151" s="172" t="s">
        <v>22</v>
      </c>
      <c r="N151" s="173" t="s">
        <v>51</v>
      </c>
      <c r="P151" s="174">
        <f t="shared" si="11"/>
        <v>0</v>
      </c>
      <c r="Q151" s="174">
        <v>0</v>
      </c>
      <c r="R151" s="174">
        <f t="shared" si="12"/>
        <v>0</v>
      </c>
      <c r="S151" s="174">
        <v>0</v>
      </c>
      <c r="T151" s="175">
        <f t="shared" si="13"/>
        <v>0</v>
      </c>
      <c r="AR151" s="24" t="s">
        <v>333</v>
      </c>
      <c r="AT151" s="24" t="s">
        <v>145</v>
      </c>
      <c r="AU151" s="24" t="s">
        <v>90</v>
      </c>
      <c r="AY151" s="24" t="s">
        <v>142</v>
      </c>
      <c r="BE151" s="176">
        <f t="shared" si="14"/>
        <v>0</v>
      </c>
      <c r="BF151" s="176">
        <f t="shared" si="15"/>
        <v>7762.5</v>
      </c>
      <c r="BG151" s="176">
        <f t="shared" si="16"/>
        <v>0</v>
      </c>
      <c r="BH151" s="176">
        <f t="shared" si="17"/>
        <v>0</v>
      </c>
      <c r="BI151" s="176">
        <f t="shared" si="18"/>
        <v>0</v>
      </c>
      <c r="BJ151" s="24" t="s">
        <v>90</v>
      </c>
      <c r="BK151" s="176">
        <f t="shared" si="19"/>
        <v>7762.5</v>
      </c>
      <c r="BL151" s="24" t="s">
        <v>333</v>
      </c>
      <c r="BM151" s="24" t="s">
        <v>2388</v>
      </c>
    </row>
    <row r="152" spans="2:65" s="1" customFormat="1" ht="25.5" customHeight="1">
      <c r="B152" s="40"/>
      <c r="C152" s="165" t="s">
        <v>794</v>
      </c>
      <c r="D152" s="165" t="s">
        <v>145</v>
      </c>
      <c r="E152" s="166" t="s">
        <v>2389</v>
      </c>
      <c r="F152" s="167" t="s">
        <v>2390</v>
      </c>
      <c r="G152" s="168" t="s">
        <v>478</v>
      </c>
      <c r="H152" s="169">
        <v>90</v>
      </c>
      <c r="I152" s="170">
        <v>40.25</v>
      </c>
      <c r="J152" s="171">
        <f t="shared" si="10"/>
        <v>3622.5</v>
      </c>
      <c r="K152" s="167" t="s">
        <v>22</v>
      </c>
      <c r="L152" s="40"/>
      <c r="M152" s="172" t="s">
        <v>22</v>
      </c>
      <c r="N152" s="173" t="s">
        <v>51</v>
      </c>
      <c r="P152" s="174">
        <f t="shared" si="11"/>
        <v>0</v>
      </c>
      <c r="Q152" s="174">
        <v>0</v>
      </c>
      <c r="R152" s="174">
        <f t="shared" si="12"/>
        <v>0</v>
      </c>
      <c r="S152" s="174">
        <v>0</v>
      </c>
      <c r="T152" s="175">
        <f t="shared" si="13"/>
        <v>0</v>
      </c>
      <c r="AR152" s="24" t="s">
        <v>333</v>
      </c>
      <c r="AT152" s="24" t="s">
        <v>145</v>
      </c>
      <c r="AU152" s="24" t="s">
        <v>90</v>
      </c>
      <c r="AY152" s="24" t="s">
        <v>142</v>
      </c>
      <c r="BE152" s="176">
        <f t="shared" si="14"/>
        <v>0</v>
      </c>
      <c r="BF152" s="176">
        <f t="shared" si="15"/>
        <v>3622.5</v>
      </c>
      <c r="BG152" s="176">
        <f t="shared" si="16"/>
        <v>0</v>
      </c>
      <c r="BH152" s="176">
        <f t="shared" si="17"/>
        <v>0</v>
      </c>
      <c r="BI152" s="176">
        <f t="shared" si="18"/>
        <v>0</v>
      </c>
      <c r="BJ152" s="24" t="s">
        <v>90</v>
      </c>
      <c r="BK152" s="176">
        <f t="shared" si="19"/>
        <v>3622.5</v>
      </c>
      <c r="BL152" s="24" t="s">
        <v>333</v>
      </c>
      <c r="BM152" s="24" t="s">
        <v>2391</v>
      </c>
    </row>
    <row r="153" spans="2:65" s="1" customFormat="1" ht="16.5" customHeight="1">
      <c r="B153" s="40"/>
      <c r="C153" s="165" t="s">
        <v>799</v>
      </c>
      <c r="D153" s="165" t="s">
        <v>145</v>
      </c>
      <c r="E153" s="166" t="s">
        <v>2392</v>
      </c>
      <c r="F153" s="167" t="s">
        <v>2393</v>
      </c>
      <c r="G153" s="168" t="s">
        <v>478</v>
      </c>
      <c r="H153" s="169">
        <v>480</v>
      </c>
      <c r="I153" s="170">
        <v>40.25</v>
      </c>
      <c r="J153" s="171">
        <f t="shared" si="10"/>
        <v>19320</v>
      </c>
      <c r="K153" s="167" t="s">
        <v>22</v>
      </c>
      <c r="L153" s="40"/>
      <c r="M153" s="172" t="s">
        <v>22</v>
      </c>
      <c r="N153" s="173" t="s">
        <v>51</v>
      </c>
      <c r="P153" s="174">
        <f t="shared" si="11"/>
        <v>0</v>
      </c>
      <c r="Q153" s="174">
        <v>0</v>
      </c>
      <c r="R153" s="174">
        <f t="shared" si="12"/>
        <v>0</v>
      </c>
      <c r="S153" s="174">
        <v>0</v>
      </c>
      <c r="T153" s="175">
        <f t="shared" si="13"/>
        <v>0</v>
      </c>
      <c r="AR153" s="24" t="s">
        <v>333</v>
      </c>
      <c r="AT153" s="24" t="s">
        <v>145</v>
      </c>
      <c r="AU153" s="24" t="s">
        <v>90</v>
      </c>
      <c r="AY153" s="24" t="s">
        <v>142</v>
      </c>
      <c r="BE153" s="176">
        <f t="shared" si="14"/>
        <v>0</v>
      </c>
      <c r="BF153" s="176">
        <f t="shared" si="15"/>
        <v>19320</v>
      </c>
      <c r="BG153" s="176">
        <f t="shared" si="16"/>
        <v>0</v>
      </c>
      <c r="BH153" s="176">
        <f t="shared" si="17"/>
        <v>0</v>
      </c>
      <c r="BI153" s="176">
        <f t="shared" si="18"/>
        <v>0</v>
      </c>
      <c r="BJ153" s="24" t="s">
        <v>90</v>
      </c>
      <c r="BK153" s="176">
        <f t="shared" si="19"/>
        <v>19320</v>
      </c>
      <c r="BL153" s="24" t="s">
        <v>333</v>
      </c>
      <c r="BM153" s="24" t="s">
        <v>2394</v>
      </c>
    </row>
    <row r="154" spans="2:65" s="1" customFormat="1" ht="16.5" customHeight="1">
      <c r="B154" s="40"/>
      <c r="C154" s="165" t="s">
        <v>804</v>
      </c>
      <c r="D154" s="165" t="s">
        <v>145</v>
      </c>
      <c r="E154" s="166" t="s">
        <v>2395</v>
      </c>
      <c r="F154" s="167" t="s">
        <v>2396</v>
      </c>
      <c r="G154" s="168" t="s">
        <v>187</v>
      </c>
      <c r="H154" s="169">
        <v>1</v>
      </c>
      <c r="I154" s="170">
        <v>345</v>
      </c>
      <c r="J154" s="171">
        <f t="shared" si="10"/>
        <v>345</v>
      </c>
      <c r="K154" s="167" t="s">
        <v>22</v>
      </c>
      <c r="L154" s="40"/>
      <c r="M154" s="172" t="s">
        <v>22</v>
      </c>
      <c r="N154" s="173" t="s">
        <v>51</v>
      </c>
      <c r="P154" s="174">
        <f t="shared" si="11"/>
        <v>0</v>
      </c>
      <c r="Q154" s="174">
        <v>0</v>
      </c>
      <c r="R154" s="174">
        <f t="shared" si="12"/>
        <v>0</v>
      </c>
      <c r="S154" s="174">
        <v>0</v>
      </c>
      <c r="T154" s="175">
        <f t="shared" si="13"/>
        <v>0</v>
      </c>
      <c r="AR154" s="24" t="s">
        <v>333</v>
      </c>
      <c r="AT154" s="24" t="s">
        <v>145</v>
      </c>
      <c r="AU154" s="24" t="s">
        <v>90</v>
      </c>
      <c r="AY154" s="24" t="s">
        <v>142</v>
      </c>
      <c r="BE154" s="176">
        <f t="shared" si="14"/>
        <v>0</v>
      </c>
      <c r="BF154" s="176">
        <f t="shared" si="15"/>
        <v>345</v>
      </c>
      <c r="BG154" s="176">
        <f t="shared" si="16"/>
        <v>0</v>
      </c>
      <c r="BH154" s="176">
        <f t="shared" si="17"/>
        <v>0</v>
      </c>
      <c r="BI154" s="176">
        <f t="shared" si="18"/>
        <v>0</v>
      </c>
      <c r="BJ154" s="24" t="s">
        <v>90</v>
      </c>
      <c r="BK154" s="176">
        <f t="shared" si="19"/>
        <v>345</v>
      </c>
      <c r="BL154" s="24" t="s">
        <v>333</v>
      </c>
      <c r="BM154" s="24" t="s">
        <v>2397</v>
      </c>
    </row>
    <row r="155" spans="2:65" s="1" customFormat="1" ht="16.5" customHeight="1">
      <c r="B155" s="40"/>
      <c r="C155" s="165" t="s">
        <v>809</v>
      </c>
      <c r="D155" s="165" t="s">
        <v>145</v>
      </c>
      <c r="E155" s="166" t="s">
        <v>2398</v>
      </c>
      <c r="F155" s="167" t="s">
        <v>2399</v>
      </c>
      <c r="G155" s="168" t="s">
        <v>1005</v>
      </c>
      <c r="H155" s="220">
        <v>0.2</v>
      </c>
      <c r="I155" s="170">
        <v>124830</v>
      </c>
      <c r="J155" s="171">
        <f t="shared" si="10"/>
        <v>24966</v>
      </c>
      <c r="K155" s="167" t="s">
        <v>22</v>
      </c>
      <c r="L155" s="40"/>
      <c r="M155" s="172" t="s">
        <v>22</v>
      </c>
      <c r="N155" s="173" t="s">
        <v>51</v>
      </c>
      <c r="P155" s="174">
        <f t="shared" si="11"/>
        <v>0</v>
      </c>
      <c r="Q155" s="174">
        <v>0</v>
      </c>
      <c r="R155" s="174">
        <f t="shared" si="12"/>
        <v>0</v>
      </c>
      <c r="S155" s="174">
        <v>0</v>
      </c>
      <c r="T155" s="175">
        <f t="shared" si="13"/>
        <v>0</v>
      </c>
      <c r="AR155" s="24" t="s">
        <v>333</v>
      </c>
      <c r="AT155" s="24" t="s">
        <v>145</v>
      </c>
      <c r="AU155" s="24" t="s">
        <v>90</v>
      </c>
      <c r="AY155" s="24" t="s">
        <v>142</v>
      </c>
      <c r="BE155" s="176">
        <f t="shared" si="14"/>
        <v>0</v>
      </c>
      <c r="BF155" s="176">
        <f t="shared" si="15"/>
        <v>24966</v>
      </c>
      <c r="BG155" s="176">
        <f t="shared" si="16"/>
        <v>0</v>
      </c>
      <c r="BH155" s="176">
        <f t="shared" si="17"/>
        <v>0</v>
      </c>
      <c r="BI155" s="176">
        <f t="shared" si="18"/>
        <v>0</v>
      </c>
      <c r="BJ155" s="24" t="s">
        <v>90</v>
      </c>
      <c r="BK155" s="176">
        <f t="shared" si="19"/>
        <v>24966</v>
      </c>
      <c r="BL155" s="24" t="s">
        <v>333</v>
      </c>
      <c r="BM155" s="24" t="s">
        <v>2400</v>
      </c>
    </row>
    <row r="156" spans="2:65" s="11" customFormat="1" ht="29.9" customHeight="1">
      <c r="B156" s="153"/>
      <c r="D156" s="154" t="s">
        <v>78</v>
      </c>
      <c r="E156" s="163" t="s">
        <v>2401</v>
      </c>
      <c r="F156" s="163" t="s">
        <v>2402</v>
      </c>
      <c r="I156" s="156"/>
      <c r="J156" s="164">
        <f>BK156</f>
        <v>17193.45</v>
      </c>
      <c r="L156" s="153"/>
      <c r="M156" s="158"/>
      <c r="P156" s="159">
        <f>SUM(P157:P170)</f>
        <v>0</v>
      </c>
      <c r="R156" s="159">
        <f>SUM(R157:R170)</f>
        <v>0</v>
      </c>
      <c r="T156" s="160">
        <f>SUM(T157:T170)</f>
        <v>0</v>
      </c>
      <c r="AR156" s="154" t="s">
        <v>90</v>
      </c>
      <c r="AT156" s="161" t="s">
        <v>78</v>
      </c>
      <c r="AU156" s="161" t="s">
        <v>24</v>
      </c>
      <c r="AY156" s="154" t="s">
        <v>142</v>
      </c>
      <c r="BK156" s="162">
        <f>SUM(BK157:BK170)</f>
        <v>17193.45</v>
      </c>
    </row>
    <row r="157" spans="2:65" s="1" customFormat="1" ht="25.5" customHeight="1">
      <c r="B157" s="40"/>
      <c r="C157" s="210" t="s">
        <v>814</v>
      </c>
      <c r="D157" s="210" t="s">
        <v>323</v>
      </c>
      <c r="E157" s="211" t="s">
        <v>2403</v>
      </c>
      <c r="F157" s="212" t="s">
        <v>2404</v>
      </c>
      <c r="G157" s="213" t="s">
        <v>187</v>
      </c>
      <c r="H157" s="214">
        <v>1</v>
      </c>
      <c r="I157" s="215">
        <v>7882.0999999999995</v>
      </c>
      <c r="J157" s="216">
        <f t="shared" ref="J157:J170" si="20">ROUND(I157*H157,2)</f>
        <v>7882.1</v>
      </c>
      <c r="K157" s="212" t="s">
        <v>22</v>
      </c>
      <c r="L157" s="217"/>
      <c r="M157" s="218" t="s">
        <v>22</v>
      </c>
      <c r="N157" s="219" t="s">
        <v>51</v>
      </c>
      <c r="P157" s="174">
        <f t="shared" ref="P157:P170" si="21">O157*H157</f>
        <v>0</v>
      </c>
      <c r="Q157" s="174">
        <v>0</v>
      </c>
      <c r="R157" s="174">
        <f t="shared" ref="R157:R170" si="22">Q157*H157</f>
        <v>0</v>
      </c>
      <c r="S157" s="174">
        <v>0</v>
      </c>
      <c r="T157" s="175">
        <f t="shared" ref="T157:T170" si="23">S157*H157</f>
        <v>0</v>
      </c>
      <c r="AR157" s="24" t="s">
        <v>561</v>
      </c>
      <c r="AT157" s="24" t="s">
        <v>323</v>
      </c>
      <c r="AU157" s="24" t="s">
        <v>90</v>
      </c>
      <c r="AY157" s="24" t="s">
        <v>142</v>
      </c>
      <c r="BE157" s="176">
        <f t="shared" ref="BE157:BE170" si="24">IF(N157="základní",J157,0)</f>
        <v>0</v>
      </c>
      <c r="BF157" s="176">
        <f t="shared" ref="BF157:BF170" si="25">IF(N157="snížená",J157,0)</f>
        <v>7882.1</v>
      </c>
      <c r="BG157" s="176">
        <f t="shared" ref="BG157:BG170" si="26">IF(N157="zákl. přenesená",J157,0)</f>
        <v>0</v>
      </c>
      <c r="BH157" s="176">
        <f t="shared" ref="BH157:BH170" si="27">IF(N157="sníž. přenesená",J157,0)</f>
        <v>0</v>
      </c>
      <c r="BI157" s="176">
        <f t="shared" ref="BI157:BI170" si="28">IF(N157="nulová",J157,0)</f>
        <v>0</v>
      </c>
      <c r="BJ157" s="24" t="s">
        <v>90</v>
      </c>
      <c r="BK157" s="176">
        <f t="shared" ref="BK157:BK170" si="29">ROUND(I157*H157,2)</f>
        <v>7882.1</v>
      </c>
      <c r="BL157" s="24" t="s">
        <v>333</v>
      </c>
      <c r="BM157" s="24" t="s">
        <v>2405</v>
      </c>
    </row>
    <row r="158" spans="2:65" s="1" customFormat="1" ht="16.5" customHeight="1">
      <c r="B158" s="40"/>
      <c r="C158" s="210" t="s">
        <v>823</v>
      </c>
      <c r="D158" s="210" t="s">
        <v>323</v>
      </c>
      <c r="E158" s="211" t="s">
        <v>2406</v>
      </c>
      <c r="F158" s="212" t="s">
        <v>2407</v>
      </c>
      <c r="G158" s="213" t="s">
        <v>187</v>
      </c>
      <c r="H158" s="214">
        <v>1</v>
      </c>
      <c r="I158" s="215">
        <v>707.25</v>
      </c>
      <c r="J158" s="216">
        <f t="shared" si="20"/>
        <v>707.25</v>
      </c>
      <c r="K158" s="212" t="s">
        <v>22</v>
      </c>
      <c r="L158" s="217"/>
      <c r="M158" s="218" t="s">
        <v>22</v>
      </c>
      <c r="N158" s="219" t="s">
        <v>51</v>
      </c>
      <c r="P158" s="174">
        <f t="shared" si="21"/>
        <v>0</v>
      </c>
      <c r="Q158" s="174">
        <v>0</v>
      </c>
      <c r="R158" s="174">
        <f t="shared" si="22"/>
        <v>0</v>
      </c>
      <c r="S158" s="174">
        <v>0</v>
      </c>
      <c r="T158" s="175">
        <f t="shared" si="23"/>
        <v>0</v>
      </c>
      <c r="AR158" s="24" t="s">
        <v>561</v>
      </c>
      <c r="AT158" s="24" t="s">
        <v>323</v>
      </c>
      <c r="AU158" s="24" t="s">
        <v>90</v>
      </c>
      <c r="AY158" s="24" t="s">
        <v>142</v>
      </c>
      <c r="BE158" s="176">
        <f t="shared" si="24"/>
        <v>0</v>
      </c>
      <c r="BF158" s="176">
        <f t="shared" si="25"/>
        <v>707.25</v>
      </c>
      <c r="BG158" s="176">
        <f t="shared" si="26"/>
        <v>0</v>
      </c>
      <c r="BH158" s="176">
        <f t="shared" si="27"/>
        <v>0</v>
      </c>
      <c r="BI158" s="176">
        <f t="shared" si="28"/>
        <v>0</v>
      </c>
      <c r="BJ158" s="24" t="s">
        <v>90</v>
      </c>
      <c r="BK158" s="176">
        <f t="shared" si="29"/>
        <v>707.25</v>
      </c>
      <c r="BL158" s="24" t="s">
        <v>333</v>
      </c>
      <c r="BM158" s="24" t="s">
        <v>2408</v>
      </c>
    </row>
    <row r="159" spans="2:65" s="1" customFormat="1" ht="16.5" customHeight="1">
      <c r="B159" s="40"/>
      <c r="C159" s="210" t="s">
        <v>829</v>
      </c>
      <c r="D159" s="210" t="s">
        <v>323</v>
      </c>
      <c r="E159" s="211" t="s">
        <v>2409</v>
      </c>
      <c r="F159" s="212" t="s">
        <v>2410</v>
      </c>
      <c r="G159" s="213" t="s">
        <v>478</v>
      </c>
      <c r="H159" s="214">
        <v>10</v>
      </c>
      <c r="I159" s="215">
        <v>19.549999999999997</v>
      </c>
      <c r="J159" s="216">
        <f t="shared" si="20"/>
        <v>195.5</v>
      </c>
      <c r="K159" s="212" t="s">
        <v>22</v>
      </c>
      <c r="L159" s="217"/>
      <c r="M159" s="218" t="s">
        <v>22</v>
      </c>
      <c r="N159" s="219" t="s">
        <v>51</v>
      </c>
      <c r="P159" s="174">
        <f t="shared" si="21"/>
        <v>0</v>
      </c>
      <c r="Q159" s="174">
        <v>0</v>
      </c>
      <c r="R159" s="174">
        <f t="shared" si="22"/>
        <v>0</v>
      </c>
      <c r="S159" s="174">
        <v>0</v>
      </c>
      <c r="T159" s="175">
        <f t="shared" si="23"/>
        <v>0</v>
      </c>
      <c r="AR159" s="24" t="s">
        <v>561</v>
      </c>
      <c r="AT159" s="24" t="s">
        <v>323</v>
      </c>
      <c r="AU159" s="24" t="s">
        <v>90</v>
      </c>
      <c r="AY159" s="24" t="s">
        <v>142</v>
      </c>
      <c r="BE159" s="176">
        <f t="shared" si="24"/>
        <v>0</v>
      </c>
      <c r="BF159" s="176">
        <f t="shared" si="25"/>
        <v>195.5</v>
      </c>
      <c r="BG159" s="176">
        <f t="shared" si="26"/>
        <v>0</v>
      </c>
      <c r="BH159" s="176">
        <f t="shared" si="27"/>
        <v>0</v>
      </c>
      <c r="BI159" s="176">
        <f t="shared" si="28"/>
        <v>0</v>
      </c>
      <c r="BJ159" s="24" t="s">
        <v>90</v>
      </c>
      <c r="BK159" s="176">
        <f t="shared" si="29"/>
        <v>195.5</v>
      </c>
      <c r="BL159" s="24" t="s">
        <v>333</v>
      </c>
      <c r="BM159" s="24" t="s">
        <v>2411</v>
      </c>
    </row>
    <row r="160" spans="2:65" s="1" customFormat="1" ht="16.5" customHeight="1">
      <c r="B160" s="40"/>
      <c r="C160" s="210" t="s">
        <v>836</v>
      </c>
      <c r="D160" s="210" t="s">
        <v>323</v>
      </c>
      <c r="E160" s="211" t="s">
        <v>2412</v>
      </c>
      <c r="F160" s="212" t="s">
        <v>2413</v>
      </c>
      <c r="G160" s="213" t="s">
        <v>187</v>
      </c>
      <c r="H160" s="214">
        <v>10</v>
      </c>
      <c r="I160" s="215">
        <v>11.5</v>
      </c>
      <c r="J160" s="216">
        <f t="shared" si="20"/>
        <v>115</v>
      </c>
      <c r="K160" s="212" t="s">
        <v>22</v>
      </c>
      <c r="L160" s="217"/>
      <c r="M160" s="218" t="s">
        <v>22</v>
      </c>
      <c r="N160" s="219" t="s">
        <v>51</v>
      </c>
      <c r="P160" s="174">
        <f t="shared" si="21"/>
        <v>0</v>
      </c>
      <c r="Q160" s="174">
        <v>0</v>
      </c>
      <c r="R160" s="174">
        <f t="shared" si="22"/>
        <v>0</v>
      </c>
      <c r="S160" s="174">
        <v>0</v>
      </c>
      <c r="T160" s="175">
        <f t="shared" si="23"/>
        <v>0</v>
      </c>
      <c r="AR160" s="24" t="s">
        <v>561</v>
      </c>
      <c r="AT160" s="24" t="s">
        <v>323</v>
      </c>
      <c r="AU160" s="24" t="s">
        <v>90</v>
      </c>
      <c r="AY160" s="24" t="s">
        <v>142</v>
      </c>
      <c r="BE160" s="176">
        <f t="shared" si="24"/>
        <v>0</v>
      </c>
      <c r="BF160" s="176">
        <f t="shared" si="25"/>
        <v>115</v>
      </c>
      <c r="BG160" s="176">
        <f t="shared" si="26"/>
        <v>0</v>
      </c>
      <c r="BH160" s="176">
        <f t="shared" si="27"/>
        <v>0</v>
      </c>
      <c r="BI160" s="176">
        <f t="shared" si="28"/>
        <v>0</v>
      </c>
      <c r="BJ160" s="24" t="s">
        <v>90</v>
      </c>
      <c r="BK160" s="176">
        <f t="shared" si="29"/>
        <v>115</v>
      </c>
      <c r="BL160" s="24" t="s">
        <v>333</v>
      </c>
      <c r="BM160" s="24" t="s">
        <v>2414</v>
      </c>
    </row>
    <row r="161" spans="2:65" s="1" customFormat="1" ht="25.5" customHeight="1">
      <c r="B161" s="40"/>
      <c r="C161" s="210" t="s">
        <v>841</v>
      </c>
      <c r="D161" s="210" t="s">
        <v>323</v>
      </c>
      <c r="E161" s="211" t="s">
        <v>2415</v>
      </c>
      <c r="F161" s="212" t="s">
        <v>2416</v>
      </c>
      <c r="G161" s="213" t="s">
        <v>1005</v>
      </c>
      <c r="H161" s="224">
        <v>0.2</v>
      </c>
      <c r="I161" s="215">
        <v>8900</v>
      </c>
      <c r="J161" s="216">
        <f t="shared" si="20"/>
        <v>1780</v>
      </c>
      <c r="K161" s="212" t="s">
        <v>22</v>
      </c>
      <c r="L161" s="217"/>
      <c r="M161" s="218" t="s">
        <v>22</v>
      </c>
      <c r="N161" s="219" t="s">
        <v>51</v>
      </c>
      <c r="P161" s="174">
        <f t="shared" si="21"/>
        <v>0</v>
      </c>
      <c r="Q161" s="174">
        <v>0</v>
      </c>
      <c r="R161" s="174">
        <f t="shared" si="22"/>
        <v>0</v>
      </c>
      <c r="S161" s="174">
        <v>0</v>
      </c>
      <c r="T161" s="175">
        <f t="shared" si="23"/>
        <v>0</v>
      </c>
      <c r="AR161" s="24" t="s">
        <v>561</v>
      </c>
      <c r="AT161" s="24" t="s">
        <v>323</v>
      </c>
      <c r="AU161" s="24" t="s">
        <v>90</v>
      </c>
      <c r="AY161" s="24" t="s">
        <v>142</v>
      </c>
      <c r="BE161" s="176">
        <f t="shared" si="24"/>
        <v>0</v>
      </c>
      <c r="BF161" s="176">
        <f t="shared" si="25"/>
        <v>1780</v>
      </c>
      <c r="BG161" s="176">
        <f t="shared" si="26"/>
        <v>0</v>
      </c>
      <c r="BH161" s="176">
        <f t="shared" si="27"/>
        <v>0</v>
      </c>
      <c r="BI161" s="176">
        <f t="shared" si="28"/>
        <v>0</v>
      </c>
      <c r="BJ161" s="24" t="s">
        <v>90</v>
      </c>
      <c r="BK161" s="176">
        <f t="shared" si="29"/>
        <v>1780</v>
      </c>
      <c r="BL161" s="24" t="s">
        <v>333</v>
      </c>
      <c r="BM161" s="24" t="s">
        <v>2417</v>
      </c>
    </row>
    <row r="162" spans="2:65" s="1" customFormat="1" ht="25.5" customHeight="1">
      <c r="B162" s="40"/>
      <c r="C162" s="165" t="s">
        <v>846</v>
      </c>
      <c r="D162" s="165" t="s">
        <v>145</v>
      </c>
      <c r="E162" s="166" t="s">
        <v>2418</v>
      </c>
      <c r="F162" s="167" t="s">
        <v>2419</v>
      </c>
      <c r="G162" s="168" t="s">
        <v>187</v>
      </c>
      <c r="H162" s="169">
        <v>1</v>
      </c>
      <c r="I162" s="170">
        <v>390.99999999999994</v>
      </c>
      <c r="J162" s="171">
        <f t="shared" si="20"/>
        <v>391</v>
      </c>
      <c r="K162" s="167" t="s">
        <v>22</v>
      </c>
      <c r="L162" s="40"/>
      <c r="M162" s="172" t="s">
        <v>22</v>
      </c>
      <c r="N162" s="173" t="s">
        <v>51</v>
      </c>
      <c r="P162" s="174">
        <f t="shared" si="21"/>
        <v>0</v>
      </c>
      <c r="Q162" s="174">
        <v>0</v>
      </c>
      <c r="R162" s="174">
        <f t="shared" si="22"/>
        <v>0</v>
      </c>
      <c r="S162" s="174">
        <v>0</v>
      </c>
      <c r="T162" s="175">
        <f t="shared" si="23"/>
        <v>0</v>
      </c>
      <c r="AR162" s="24" t="s">
        <v>333</v>
      </c>
      <c r="AT162" s="24" t="s">
        <v>145</v>
      </c>
      <c r="AU162" s="24" t="s">
        <v>90</v>
      </c>
      <c r="AY162" s="24" t="s">
        <v>142</v>
      </c>
      <c r="BE162" s="176">
        <f t="shared" si="24"/>
        <v>0</v>
      </c>
      <c r="BF162" s="176">
        <f t="shared" si="25"/>
        <v>391</v>
      </c>
      <c r="BG162" s="176">
        <f t="shared" si="26"/>
        <v>0</v>
      </c>
      <c r="BH162" s="176">
        <f t="shared" si="27"/>
        <v>0</v>
      </c>
      <c r="BI162" s="176">
        <f t="shared" si="28"/>
        <v>0</v>
      </c>
      <c r="BJ162" s="24" t="s">
        <v>90</v>
      </c>
      <c r="BK162" s="176">
        <f t="shared" si="29"/>
        <v>391</v>
      </c>
      <c r="BL162" s="24" t="s">
        <v>333</v>
      </c>
      <c r="BM162" s="24" t="s">
        <v>2420</v>
      </c>
    </row>
    <row r="163" spans="2:65" s="1" customFormat="1" ht="16.5" customHeight="1">
      <c r="B163" s="40"/>
      <c r="C163" s="165" t="s">
        <v>851</v>
      </c>
      <c r="D163" s="165" t="s">
        <v>145</v>
      </c>
      <c r="E163" s="166" t="s">
        <v>2421</v>
      </c>
      <c r="F163" s="167" t="s">
        <v>2422</v>
      </c>
      <c r="G163" s="168" t="s">
        <v>187</v>
      </c>
      <c r="H163" s="169">
        <v>1</v>
      </c>
      <c r="I163" s="170">
        <v>919.99999999999989</v>
      </c>
      <c r="J163" s="171">
        <f t="shared" si="20"/>
        <v>920</v>
      </c>
      <c r="K163" s="167" t="s">
        <v>22</v>
      </c>
      <c r="L163" s="40"/>
      <c r="M163" s="172" t="s">
        <v>22</v>
      </c>
      <c r="N163" s="173" t="s">
        <v>51</v>
      </c>
      <c r="P163" s="174">
        <f t="shared" si="21"/>
        <v>0</v>
      </c>
      <c r="Q163" s="174">
        <v>0</v>
      </c>
      <c r="R163" s="174">
        <f t="shared" si="22"/>
        <v>0</v>
      </c>
      <c r="S163" s="174">
        <v>0</v>
      </c>
      <c r="T163" s="175">
        <f t="shared" si="23"/>
        <v>0</v>
      </c>
      <c r="AR163" s="24" t="s">
        <v>333</v>
      </c>
      <c r="AT163" s="24" t="s">
        <v>145</v>
      </c>
      <c r="AU163" s="24" t="s">
        <v>90</v>
      </c>
      <c r="AY163" s="24" t="s">
        <v>142</v>
      </c>
      <c r="BE163" s="176">
        <f t="shared" si="24"/>
        <v>0</v>
      </c>
      <c r="BF163" s="176">
        <f t="shared" si="25"/>
        <v>920</v>
      </c>
      <c r="BG163" s="176">
        <f t="shared" si="26"/>
        <v>0</v>
      </c>
      <c r="BH163" s="176">
        <f t="shared" si="27"/>
        <v>0</v>
      </c>
      <c r="BI163" s="176">
        <f t="shared" si="28"/>
        <v>0</v>
      </c>
      <c r="BJ163" s="24" t="s">
        <v>90</v>
      </c>
      <c r="BK163" s="176">
        <f t="shared" si="29"/>
        <v>920</v>
      </c>
      <c r="BL163" s="24" t="s">
        <v>333</v>
      </c>
      <c r="BM163" s="24" t="s">
        <v>2423</v>
      </c>
    </row>
    <row r="164" spans="2:65" s="1" customFormat="1" ht="16.5" customHeight="1">
      <c r="B164" s="40"/>
      <c r="C164" s="165" t="s">
        <v>858</v>
      </c>
      <c r="D164" s="165" t="s">
        <v>145</v>
      </c>
      <c r="E164" s="166" t="s">
        <v>2424</v>
      </c>
      <c r="F164" s="167" t="s">
        <v>2425</v>
      </c>
      <c r="G164" s="168" t="s">
        <v>187</v>
      </c>
      <c r="H164" s="169">
        <v>1</v>
      </c>
      <c r="I164" s="170">
        <v>184</v>
      </c>
      <c r="J164" s="171">
        <f t="shared" si="20"/>
        <v>184</v>
      </c>
      <c r="K164" s="167" t="s">
        <v>22</v>
      </c>
      <c r="L164" s="40"/>
      <c r="M164" s="172" t="s">
        <v>22</v>
      </c>
      <c r="N164" s="173" t="s">
        <v>51</v>
      </c>
      <c r="P164" s="174">
        <f t="shared" si="21"/>
        <v>0</v>
      </c>
      <c r="Q164" s="174">
        <v>0</v>
      </c>
      <c r="R164" s="174">
        <f t="shared" si="22"/>
        <v>0</v>
      </c>
      <c r="S164" s="174">
        <v>0</v>
      </c>
      <c r="T164" s="175">
        <f t="shared" si="23"/>
        <v>0</v>
      </c>
      <c r="AR164" s="24" t="s">
        <v>333</v>
      </c>
      <c r="AT164" s="24" t="s">
        <v>145</v>
      </c>
      <c r="AU164" s="24" t="s">
        <v>90</v>
      </c>
      <c r="AY164" s="24" t="s">
        <v>142</v>
      </c>
      <c r="BE164" s="176">
        <f t="shared" si="24"/>
        <v>0</v>
      </c>
      <c r="BF164" s="176">
        <f t="shared" si="25"/>
        <v>184</v>
      </c>
      <c r="BG164" s="176">
        <f t="shared" si="26"/>
        <v>0</v>
      </c>
      <c r="BH164" s="176">
        <f t="shared" si="27"/>
        <v>0</v>
      </c>
      <c r="BI164" s="176">
        <f t="shared" si="28"/>
        <v>0</v>
      </c>
      <c r="BJ164" s="24" t="s">
        <v>90</v>
      </c>
      <c r="BK164" s="176">
        <f t="shared" si="29"/>
        <v>184</v>
      </c>
      <c r="BL164" s="24" t="s">
        <v>333</v>
      </c>
      <c r="BM164" s="24" t="s">
        <v>2426</v>
      </c>
    </row>
    <row r="165" spans="2:65" s="1" customFormat="1" ht="16.5" customHeight="1">
      <c r="B165" s="40"/>
      <c r="C165" s="165" t="s">
        <v>867</v>
      </c>
      <c r="D165" s="165" t="s">
        <v>145</v>
      </c>
      <c r="E165" s="166" t="s">
        <v>2427</v>
      </c>
      <c r="F165" s="167" t="s">
        <v>2428</v>
      </c>
      <c r="G165" s="168" t="s">
        <v>187</v>
      </c>
      <c r="H165" s="169">
        <v>1</v>
      </c>
      <c r="I165" s="170">
        <v>218.49999999999997</v>
      </c>
      <c r="J165" s="171">
        <f t="shared" si="20"/>
        <v>218.5</v>
      </c>
      <c r="K165" s="167" t="s">
        <v>22</v>
      </c>
      <c r="L165" s="40"/>
      <c r="M165" s="172" t="s">
        <v>22</v>
      </c>
      <c r="N165" s="173" t="s">
        <v>51</v>
      </c>
      <c r="P165" s="174">
        <f t="shared" si="21"/>
        <v>0</v>
      </c>
      <c r="Q165" s="174">
        <v>0</v>
      </c>
      <c r="R165" s="174">
        <f t="shared" si="22"/>
        <v>0</v>
      </c>
      <c r="S165" s="174">
        <v>0</v>
      </c>
      <c r="T165" s="175">
        <f t="shared" si="23"/>
        <v>0</v>
      </c>
      <c r="AR165" s="24" t="s">
        <v>333</v>
      </c>
      <c r="AT165" s="24" t="s">
        <v>145</v>
      </c>
      <c r="AU165" s="24" t="s">
        <v>90</v>
      </c>
      <c r="AY165" s="24" t="s">
        <v>142</v>
      </c>
      <c r="BE165" s="176">
        <f t="shared" si="24"/>
        <v>0</v>
      </c>
      <c r="BF165" s="176">
        <f t="shared" si="25"/>
        <v>218.5</v>
      </c>
      <c r="BG165" s="176">
        <f t="shared" si="26"/>
        <v>0</v>
      </c>
      <c r="BH165" s="176">
        <f t="shared" si="27"/>
        <v>0</v>
      </c>
      <c r="BI165" s="176">
        <f t="shared" si="28"/>
        <v>0</v>
      </c>
      <c r="BJ165" s="24" t="s">
        <v>90</v>
      </c>
      <c r="BK165" s="176">
        <f t="shared" si="29"/>
        <v>218.5</v>
      </c>
      <c r="BL165" s="24" t="s">
        <v>333</v>
      </c>
      <c r="BM165" s="24" t="s">
        <v>2429</v>
      </c>
    </row>
    <row r="166" spans="2:65" s="1" customFormat="1" ht="25.5" customHeight="1">
      <c r="B166" s="40"/>
      <c r="C166" s="165" t="s">
        <v>874</v>
      </c>
      <c r="D166" s="165" t="s">
        <v>145</v>
      </c>
      <c r="E166" s="166" t="s">
        <v>2430</v>
      </c>
      <c r="F166" s="167" t="s">
        <v>2431</v>
      </c>
      <c r="G166" s="168" t="s">
        <v>187</v>
      </c>
      <c r="H166" s="169">
        <v>1</v>
      </c>
      <c r="I166" s="170">
        <v>3219.9999999999995</v>
      </c>
      <c r="J166" s="171">
        <f t="shared" si="20"/>
        <v>3220</v>
      </c>
      <c r="K166" s="167" t="s">
        <v>22</v>
      </c>
      <c r="L166" s="40"/>
      <c r="M166" s="172" t="s">
        <v>22</v>
      </c>
      <c r="N166" s="173" t="s">
        <v>51</v>
      </c>
      <c r="P166" s="174">
        <f t="shared" si="21"/>
        <v>0</v>
      </c>
      <c r="Q166" s="174">
        <v>0</v>
      </c>
      <c r="R166" s="174">
        <f t="shared" si="22"/>
        <v>0</v>
      </c>
      <c r="S166" s="174">
        <v>0</v>
      </c>
      <c r="T166" s="175">
        <f t="shared" si="23"/>
        <v>0</v>
      </c>
      <c r="AR166" s="24" t="s">
        <v>333</v>
      </c>
      <c r="AT166" s="24" t="s">
        <v>145</v>
      </c>
      <c r="AU166" s="24" t="s">
        <v>90</v>
      </c>
      <c r="AY166" s="24" t="s">
        <v>142</v>
      </c>
      <c r="BE166" s="176">
        <f t="shared" si="24"/>
        <v>0</v>
      </c>
      <c r="BF166" s="176">
        <f t="shared" si="25"/>
        <v>3220</v>
      </c>
      <c r="BG166" s="176">
        <f t="shared" si="26"/>
        <v>0</v>
      </c>
      <c r="BH166" s="176">
        <f t="shared" si="27"/>
        <v>0</v>
      </c>
      <c r="BI166" s="176">
        <f t="shared" si="28"/>
        <v>0</v>
      </c>
      <c r="BJ166" s="24" t="s">
        <v>90</v>
      </c>
      <c r="BK166" s="176">
        <f t="shared" si="29"/>
        <v>3220</v>
      </c>
      <c r="BL166" s="24" t="s">
        <v>333</v>
      </c>
      <c r="BM166" s="24" t="s">
        <v>2432</v>
      </c>
    </row>
    <row r="167" spans="2:65" s="1" customFormat="1" ht="16.5" customHeight="1">
      <c r="B167" s="40"/>
      <c r="C167" s="165" t="s">
        <v>886</v>
      </c>
      <c r="D167" s="165" t="s">
        <v>145</v>
      </c>
      <c r="E167" s="166" t="s">
        <v>2433</v>
      </c>
      <c r="F167" s="167" t="s">
        <v>2434</v>
      </c>
      <c r="G167" s="168" t="s">
        <v>478</v>
      </c>
      <c r="H167" s="169">
        <v>10</v>
      </c>
      <c r="I167" s="170">
        <v>20.7</v>
      </c>
      <c r="J167" s="171">
        <f t="shared" si="20"/>
        <v>207</v>
      </c>
      <c r="K167" s="167" t="s">
        <v>22</v>
      </c>
      <c r="L167" s="40"/>
      <c r="M167" s="172" t="s">
        <v>22</v>
      </c>
      <c r="N167" s="173" t="s">
        <v>51</v>
      </c>
      <c r="P167" s="174">
        <f t="shared" si="21"/>
        <v>0</v>
      </c>
      <c r="Q167" s="174">
        <v>0</v>
      </c>
      <c r="R167" s="174">
        <f t="shared" si="22"/>
        <v>0</v>
      </c>
      <c r="S167" s="174">
        <v>0</v>
      </c>
      <c r="T167" s="175">
        <f t="shared" si="23"/>
        <v>0</v>
      </c>
      <c r="AR167" s="24" t="s">
        <v>333</v>
      </c>
      <c r="AT167" s="24" t="s">
        <v>145</v>
      </c>
      <c r="AU167" s="24" t="s">
        <v>90</v>
      </c>
      <c r="AY167" s="24" t="s">
        <v>142</v>
      </c>
      <c r="BE167" s="176">
        <f t="shared" si="24"/>
        <v>0</v>
      </c>
      <c r="BF167" s="176">
        <f t="shared" si="25"/>
        <v>207</v>
      </c>
      <c r="BG167" s="176">
        <f t="shared" si="26"/>
        <v>0</v>
      </c>
      <c r="BH167" s="176">
        <f t="shared" si="27"/>
        <v>0</v>
      </c>
      <c r="BI167" s="176">
        <f t="shared" si="28"/>
        <v>0</v>
      </c>
      <c r="BJ167" s="24" t="s">
        <v>90</v>
      </c>
      <c r="BK167" s="176">
        <f t="shared" si="29"/>
        <v>207</v>
      </c>
      <c r="BL167" s="24" t="s">
        <v>333</v>
      </c>
      <c r="BM167" s="24" t="s">
        <v>2435</v>
      </c>
    </row>
    <row r="168" spans="2:65" s="1" customFormat="1" ht="16.5" customHeight="1">
      <c r="B168" s="40"/>
      <c r="C168" s="165" t="s">
        <v>893</v>
      </c>
      <c r="D168" s="165" t="s">
        <v>145</v>
      </c>
      <c r="E168" s="166" t="s">
        <v>2436</v>
      </c>
      <c r="F168" s="167" t="s">
        <v>2437</v>
      </c>
      <c r="G168" s="168" t="s">
        <v>187</v>
      </c>
      <c r="H168" s="169">
        <v>10</v>
      </c>
      <c r="I168" s="170">
        <v>11.5</v>
      </c>
      <c r="J168" s="171">
        <f t="shared" si="20"/>
        <v>115</v>
      </c>
      <c r="K168" s="167" t="s">
        <v>22</v>
      </c>
      <c r="L168" s="40"/>
      <c r="M168" s="172" t="s">
        <v>22</v>
      </c>
      <c r="N168" s="173" t="s">
        <v>51</v>
      </c>
      <c r="P168" s="174">
        <f t="shared" si="21"/>
        <v>0</v>
      </c>
      <c r="Q168" s="174">
        <v>0</v>
      </c>
      <c r="R168" s="174">
        <f t="shared" si="22"/>
        <v>0</v>
      </c>
      <c r="S168" s="174">
        <v>0</v>
      </c>
      <c r="T168" s="175">
        <f t="shared" si="23"/>
        <v>0</v>
      </c>
      <c r="AR168" s="24" t="s">
        <v>333</v>
      </c>
      <c r="AT168" s="24" t="s">
        <v>145</v>
      </c>
      <c r="AU168" s="24" t="s">
        <v>90</v>
      </c>
      <c r="AY168" s="24" t="s">
        <v>142</v>
      </c>
      <c r="BE168" s="176">
        <f t="shared" si="24"/>
        <v>0</v>
      </c>
      <c r="BF168" s="176">
        <f t="shared" si="25"/>
        <v>115</v>
      </c>
      <c r="BG168" s="176">
        <f t="shared" si="26"/>
        <v>0</v>
      </c>
      <c r="BH168" s="176">
        <f t="shared" si="27"/>
        <v>0</v>
      </c>
      <c r="BI168" s="176">
        <f t="shared" si="28"/>
        <v>0</v>
      </c>
      <c r="BJ168" s="24" t="s">
        <v>90</v>
      </c>
      <c r="BK168" s="176">
        <f t="shared" si="29"/>
        <v>115</v>
      </c>
      <c r="BL168" s="24" t="s">
        <v>333</v>
      </c>
      <c r="BM168" s="24" t="s">
        <v>2438</v>
      </c>
    </row>
    <row r="169" spans="2:65" s="1" customFormat="1" ht="16.5" customHeight="1">
      <c r="B169" s="40"/>
      <c r="C169" s="165" t="s">
        <v>897</v>
      </c>
      <c r="D169" s="165" t="s">
        <v>145</v>
      </c>
      <c r="E169" s="166" t="s">
        <v>2439</v>
      </c>
      <c r="F169" s="167" t="s">
        <v>2440</v>
      </c>
      <c r="G169" s="168" t="s">
        <v>187</v>
      </c>
      <c r="H169" s="169">
        <v>10</v>
      </c>
      <c r="I169" s="170">
        <v>17.25</v>
      </c>
      <c r="J169" s="171">
        <f t="shared" si="20"/>
        <v>172.5</v>
      </c>
      <c r="K169" s="167" t="s">
        <v>22</v>
      </c>
      <c r="L169" s="40"/>
      <c r="M169" s="172" t="s">
        <v>22</v>
      </c>
      <c r="N169" s="173" t="s">
        <v>51</v>
      </c>
      <c r="P169" s="174">
        <f t="shared" si="21"/>
        <v>0</v>
      </c>
      <c r="Q169" s="174">
        <v>0</v>
      </c>
      <c r="R169" s="174">
        <f t="shared" si="22"/>
        <v>0</v>
      </c>
      <c r="S169" s="174">
        <v>0</v>
      </c>
      <c r="T169" s="175">
        <f t="shared" si="23"/>
        <v>0</v>
      </c>
      <c r="AR169" s="24" t="s">
        <v>333</v>
      </c>
      <c r="AT169" s="24" t="s">
        <v>145</v>
      </c>
      <c r="AU169" s="24" t="s">
        <v>90</v>
      </c>
      <c r="AY169" s="24" t="s">
        <v>142</v>
      </c>
      <c r="BE169" s="176">
        <f t="shared" si="24"/>
        <v>0</v>
      </c>
      <c r="BF169" s="176">
        <f t="shared" si="25"/>
        <v>172.5</v>
      </c>
      <c r="BG169" s="176">
        <f t="shared" si="26"/>
        <v>0</v>
      </c>
      <c r="BH169" s="176">
        <f t="shared" si="27"/>
        <v>0</v>
      </c>
      <c r="BI169" s="176">
        <f t="shared" si="28"/>
        <v>0</v>
      </c>
      <c r="BJ169" s="24" t="s">
        <v>90</v>
      </c>
      <c r="BK169" s="176">
        <f t="shared" si="29"/>
        <v>172.5</v>
      </c>
      <c r="BL169" s="24" t="s">
        <v>333</v>
      </c>
      <c r="BM169" s="24" t="s">
        <v>2441</v>
      </c>
    </row>
    <row r="170" spans="2:65" s="1" customFormat="1" ht="25.5" customHeight="1">
      <c r="B170" s="40"/>
      <c r="C170" s="165" t="s">
        <v>903</v>
      </c>
      <c r="D170" s="165" t="s">
        <v>145</v>
      </c>
      <c r="E170" s="166" t="s">
        <v>2442</v>
      </c>
      <c r="F170" s="167" t="s">
        <v>2443</v>
      </c>
      <c r="G170" s="168" t="s">
        <v>1005</v>
      </c>
      <c r="H170" s="220">
        <v>0.2</v>
      </c>
      <c r="I170" s="170">
        <v>5428</v>
      </c>
      <c r="J170" s="171">
        <f t="shared" si="20"/>
        <v>1085.5999999999999</v>
      </c>
      <c r="K170" s="167" t="s">
        <v>22</v>
      </c>
      <c r="L170" s="40"/>
      <c r="M170" s="172" t="s">
        <v>22</v>
      </c>
      <c r="N170" s="173" t="s">
        <v>51</v>
      </c>
      <c r="P170" s="174">
        <f t="shared" si="21"/>
        <v>0</v>
      </c>
      <c r="Q170" s="174">
        <v>0</v>
      </c>
      <c r="R170" s="174">
        <f t="shared" si="22"/>
        <v>0</v>
      </c>
      <c r="S170" s="174">
        <v>0</v>
      </c>
      <c r="T170" s="175">
        <f t="shared" si="23"/>
        <v>0</v>
      </c>
      <c r="AR170" s="24" t="s">
        <v>333</v>
      </c>
      <c r="AT170" s="24" t="s">
        <v>145</v>
      </c>
      <c r="AU170" s="24" t="s">
        <v>90</v>
      </c>
      <c r="AY170" s="24" t="s">
        <v>142</v>
      </c>
      <c r="BE170" s="176">
        <f t="shared" si="24"/>
        <v>0</v>
      </c>
      <c r="BF170" s="176">
        <f t="shared" si="25"/>
        <v>1085.5999999999999</v>
      </c>
      <c r="BG170" s="176">
        <f t="shared" si="26"/>
        <v>0</v>
      </c>
      <c r="BH170" s="176">
        <f t="shared" si="27"/>
        <v>0</v>
      </c>
      <c r="BI170" s="176">
        <f t="shared" si="28"/>
        <v>0</v>
      </c>
      <c r="BJ170" s="24" t="s">
        <v>90</v>
      </c>
      <c r="BK170" s="176">
        <f t="shared" si="29"/>
        <v>1085.5999999999999</v>
      </c>
      <c r="BL170" s="24" t="s">
        <v>333</v>
      </c>
      <c r="BM170" s="24" t="s">
        <v>2444</v>
      </c>
    </row>
    <row r="171" spans="2:65" s="11" customFormat="1" ht="29.9" customHeight="1">
      <c r="B171" s="153"/>
      <c r="D171" s="154" t="s">
        <v>78</v>
      </c>
      <c r="E171" s="163" t="s">
        <v>2445</v>
      </c>
      <c r="F171" s="163" t="s">
        <v>2446</v>
      </c>
      <c r="I171" s="156"/>
      <c r="J171" s="164">
        <f>BK171</f>
        <v>5205.6000000000004</v>
      </c>
      <c r="L171" s="153"/>
      <c r="M171" s="158"/>
      <c r="P171" s="159">
        <f>SUM(P172:P183)</f>
        <v>0</v>
      </c>
      <c r="R171" s="159">
        <f>SUM(R172:R183)</f>
        <v>0</v>
      </c>
      <c r="T171" s="160">
        <f>SUM(T172:T183)</f>
        <v>0</v>
      </c>
      <c r="AR171" s="154" t="s">
        <v>90</v>
      </c>
      <c r="AT171" s="161" t="s">
        <v>78</v>
      </c>
      <c r="AU171" s="161" t="s">
        <v>24</v>
      </c>
      <c r="AY171" s="154" t="s">
        <v>142</v>
      </c>
      <c r="BK171" s="162">
        <f>SUM(BK172:BK183)</f>
        <v>5205.6000000000004</v>
      </c>
    </row>
    <row r="172" spans="2:65" s="1" customFormat="1" ht="38.25" customHeight="1">
      <c r="B172" s="40"/>
      <c r="C172" s="210" t="s">
        <v>913</v>
      </c>
      <c r="D172" s="210" t="s">
        <v>323</v>
      </c>
      <c r="E172" s="211" t="s">
        <v>2447</v>
      </c>
      <c r="F172" s="212" t="s">
        <v>2448</v>
      </c>
      <c r="G172" s="213" t="s">
        <v>187</v>
      </c>
      <c r="H172" s="214">
        <v>1</v>
      </c>
      <c r="I172" s="215">
        <v>1081</v>
      </c>
      <c r="J172" s="216">
        <f t="shared" ref="J172:J183" si="30">ROUND(I172*H172,2)</f>
        <v>1081</v>
      </c>
      <c r="K172" s="212" t="s">
        <v>22</v>
      </c>
      <c r="L172" s="217"/>
      <c r="M172" s="218" t="s">
        <v>22</v>
      </c>
      <c r="N172" s="219" t="s">
        <v>51</v>
      </c>
      <c r="P172" s="174">
        <f t="shared" ref="P172:P183" si="31">O172*H172</f>
        <v>0</v>
      </c>
      <c r="Q172" s="174">
        <v>0</v>
      </c>
      <c r="R172" s="174">
        <f t="shared" ref="R172:R183" si="32">Q172*H172</f>
        <v>0</v>
      </c>
      <c r="S172" s="174">
        <v>0</v>
      </c>
      <c r="T172" s="175">
        <f t="shared" ref="T172:T183" si="33">S172*H172</f>
        <v>0</v>
      </c>
      <c r="AR172" s="24" t="s">
        <v>561</v>
      </c>
      <c r="AT172" s="24" t="s">
        <v>323</v>
      </c>
      <c r="AU172" s="24" t="s">
        <v>90</v>
      </c>
      <c r="AY172" s="24" t="s">
        <v>142</v>
      </c>
      <c r="BE172" s="176">
        <f t="shared" ref="BE172:BE183" si="34">IF(N172="základní",J172,0)</f>
        <v>0</v>
      </c>
      <c r="BF172" s="176">
        <f t="shared" ref="BF172:BF183" si="35">IF(N172="snížená",J172,0)</f>
        <v>1081</v>
      </c>
      <c r="BG172" s="176">
        <f t="shared" ref="BG172:BG183" si="36">IF(N172="zákl. přenesená",J172,0)</f>
        <v>0</v>
      </c>
      <c r="BH172" s="176">
        <f t="shared" ref="BH172:BH183" si="37">IF(N172="sníž. přenesená",J172,0)</f>
        <v>0</v>
      </c>
      <c r="BI172" s="176">
        <f t="shared" ref="BI172:BI183" si="38">IF(N172="nulová",J172,0)</f>
        <v>0</v>
      </c>
      <c r="BJ172" s="24" t="s">
        <v>90</v>
      </c>
      <c r="BK172" s="176">
        <f t="shared" ref="BK172:BK183" si="39">ROUND(I172*H172,2)</f>
        <v>1081</v>
      </c>
      <c r="BL172" s="24" t="s">
        <v>333</v>
      </c>
      <c r="BM172" s="24" t="s">
        <v>2449</v>
      </c>
    </row>
    <row r="173" spans="2:65" s="1" customFormat="1" ht="16.5" customHeight="1">
      <c r="B173" s="40"/>
      <c r="C173" s="210" t="s">
        <v>916</v>
      </c>
      <c r="D173" s="210" t="s">
        <v>323</v>
      </c>
      <c r="E173" s="211" t="s">
        <v>2450</v>
      </c>
      <c r="F173" s="212" t="s">
        <v>2451</v>
      </c>
      <c r="G173" s="213" t="s">
        <v>187</v>
      </c>
      <c r="H173" s="214">
        <v>1</v>
      </c>
      <c r="I173" s="215">
        <v>276</v>
      </c>
      <c r="J173" s="216">
        <f t="shared" si="30"/>
        <v>276</v>
      </c>
      <c r="K173" s="212" t="s">
        <v>22</v>
      </c>
      <c r="L173" s="217"/>
      <c r="M173" s="218" t="s">
        <v>22</v>
      </c>
      <c r="N173" s="219" t="s">
        <v>51</v>
      </c>
      <c r="P173" s="174">
        <f t="shared" si="31"/>
        <v>0</v>
      </c>
      <c r="Q173" s="174">
        <v>0</v>
      </c>
      <c r="R173" s="174">
        <f t="shared" si="32"/>
        <v>0</v>
      </c>
      <c r="S173" s="174">
        <v>0</v>
      </c>
      <c r="T173" s="175">
        <f t="shared" si="33"/>
        <v>0</v>
      </c>
      <c r="AR173" s="24" t="s">
        <v>561</v>
      </c>
      <c r="AT173" s="24" t="s">
        <v>323</v>
      </c>
      <c r="AU173" s="24" t="s">
        <v>90</v>
      </c>
      <c r="AY173" s="24" t="s">
        <v>142</v>
      </c>
      <c r="BE173" s="176">
        <f t="shared" si="34"/>
        <v>0</v>
      </c>
      <c r="BF173" s="176">
        <f t="shared" si="35"/>
        <v>276</v>
      </c>
      <c r="BG173" s="176">
        <f t="shared" si="36"/>
        <v>0</v>
      </c>
      <c r="BH173" s="176">
        <f t="shared" si="37"/>
        <v>0</v>
      </c>
      <c r="BI173" s="176">
        <f t="shared" si="38"/>
        <v>0</v>
      </c>
      <c r="BJ173" s="24" t="s">
        <v>90</v>
      </c>
      <c r="BK173" s="176">
        <f t="shared" si="39"/>
        <v>276</v>
      </c>
      <c r="BL173" s="24" t="s">
        <v>333</v>
      </c>
      <c r="BM173" s="24" t="s">
        <v>2452</v>
      </c>
    </row>
    <row r="174" spans="2:65" s="1" customFormat="1" ht="16.5" customHeight="1">
      <c r="B174" s="40"/>
      <c r="C174" s="210" t="s">
        <v>920</v>
      </c>
      <c r="D174" s="210" t="s">
        <v>323</v>
      </c>
      <c r="E174" s="211" t="s">
        <v>2453</v>
      </c>
      <c r="F174" s="212" t="s">
        <v>2454</v>
      </c>
      <c r="G174" s="213" t="s">
        <v>187</v>
      </c>
      <c r="H174" s="214">
        <v>5</v>
      </c>
      <c r="I174" s="215">
        <v>127.64999999999999</v>
      </c>
      <c r="J174" s="216">
        <f t="shared" si="30"/>
        <v>638.25</v>
      </c>
      <c r="K174" s="212" t="s">
        <v>22</v>
      </c>
      <c r="L174" s="217"/>
      <c r="M174" s="218" t="s">
        <v>22</v>
      </c>
      <c r="N174" s="219" t="s">
        <v>51</v>
      </c>
      <c r="P174" s="174">
        <f t="shared" si="31"/>
        <v>0</v>
      </c>
      <c r="Q174" s="174">
        <v>0</v>
      </c>
      <c r="R174" s="174">
        <f t="shared" si="32"/>
        <v>0</v>
      </c>
      <c r="S174" s="174">
        <v>0</v>
      </c>
      <c r="T174" s="175">
        <f t="shared" si="33"/>
        <v>0</v>
      </c>
      <c r="AR174" s="24" t="s">
        <v>561</v>
      </c>
      <c r="AT174" s="24" t="s">
        <v>323</v>
      </c>
      <c r="AU174" s="24" t="s">
        <v>90</v>
      </c>
      <c r="AY174" s="24" t="s">
        <v>142</v>
      </c>
      <c r="BE174" s="176">
        <f t="shared" si="34"/>
        <v>0</v>
      </c>
      <c r="BF174" s="176">
        <f t="shared" si="35"/>
        <v>638.25</v>
      </c>
      <c r="BG174" s="176">
        <f t="shared" si="36"/>
        <v>0</v>
      </c>
      <c r="BH174" s="176">
        <f t="shared" si="37"/>
        <v>0</v>
      </c>
      <c r="BI174" s="176">
        <f t="shared" si="38"/>
        <v>0</v>
      </c>
      <c r="BJ174" s="24" t="s">
        <v>90</v>
      </c>
      <c r="BK174" s="176">
        <f t="shared" si="39"/>
        <v>638.25</v>
      </c>
      <c r="BL174" s="24" t="s">
        <v>333</v>
      </c>
      <c r="BM174" s="24" t="s">
        <v>2455</v>
      </c>
    </row>
    <row r="175" spans="2:65" s="1" customFormat="1" ht="16.5" customHeight="1">
      <c r="B175" s="40"/>
      <c r="C175" s="210" t="s">
        <v>924</v>
      </c>
      <c r="D175" s="210" t="s">
        <v>323</v>
      </c>
      <c r="E175" s="211" t="s">
        <v>2456</v>
      </c>
      <c r="F175" s="212" t="s">
        <v>2457</v>
      </c>
      <c r="G175" s="213" t="s">
        <v>187</v>
      </c>
      <c r="H175" s="214">
        <v>2</v>
      </c>
      <c r="I175" s="215">
        <v>127.64999999999999</v>
      </c>
      <c r="J175" s="216">
        <f t="shared" si="30"/>
        <v>255.3</v>
      </c>
      <c r="K175" s="212" t="s">
        <v>22</v>
      </c>
      <c r="L175" s="217"/>
      <c r="M175" s="218" t="s">
        <v>22</v>
      </c>
      <c r="N175" s="219" t="s">
        <v>51</v>
      </c>
      <c r="P175" s="174">
        <f t="shared" si="31"/>
        <v>0</v>
      </c>
      <c r="Q175" s="174">
        <v>0</v>
      </c>
      <c r="R175" s="174">
        <f t="shared" si="32"/>
        <v>0</v>
      </c>
      <c r="S175" s="174">
        <v>0</v>
      </c>
      <c r="T175" s="175">
        <f t="shared" si="33"/>
        <v>0</v>
      </c>
      <c r="AR175" s="24" t="s">
        <v>561</v>
      </c>
      <c r="AT175" s="24" t="s">
        <v>323</v>
      </c>
      <c r="AU175" s="24" t="s">
        <v>90</v>
      </c>
      <c r="AY175" s="24" t="s">
        <v>142</v>
      </c>
      <c r="BE175" s="176">
        <f t="shared" si="34"/>
        <v>0</v>
      </c>
      <c r="BF175" s="176">
        <f t="shared" si="35"/>
        <v>255.3</v>
      </c>
      <c r="BG175" s="176">
        <f t="shared" si="36"/>
        <v>0</v>
      </c>
      <c r="BH175" s="176">
        <f t="shared" si="37"/>
        <v>0</v>
      </c>
      <c r="BI175" s="176">
        <f t="shared" si="38"/>
        <v>0</v>
      </c>
      <c r="BJ175" s="24" t="s">
        <v>90</v>
      </c>
      <c r="BK175" s="176">
        <f t="shared" si="39"/>
        <v>255.3</v>
      </c>
      <c r="BL175" s="24" t="s">
        <v>333</v>
      </c>
      <c r="BM175" s="24" t="s">
        <v>2458</v>
      </c>
    </row>
    <row r="176" spans="2:65" s="1" customFormat="1" ht="16.5" customHeight="1">
      <c r="B176" s="40"/>
      <c r="C176" s="210" t="s">
        <v>931</v>
      </c>
      <c r="D176" s="210" t="s">
        <v>323</v>
      </c>
      <c r="E176" s="211" t="s">
        <v>2459</v>
      </c>
      <c r="F176" s="212" t="s">
        <v>2460</v>
      </c>
      <c r="G176" s="213" t="s">
        <v>187</v>
      </c>
      <c r="H176" s="214">
        <v>10</v>
      </c>
      <c r="I176" s="215">
        <v>11.5</v>
      </c>
      <c r="J176" s="216">
        <f t="shared" si="30"/>
        <v>115</v>
      </c>
      <c r="K176" s="212" t="s">
        <v>22</v>
      </c>
      <c r="L176" s="217"/>
      <c r="M176" s="218" t="s">
        <v>22</v>
      </c>
      <c r="N176" s="219" t="s">
        <v>51</v>
      </c>
      <c r="P176" s="174">
        <f t="shared" si="31"/>
        <v>0</v>
      </c>
      <c r="Q176" s="174">
        <v>0</v>
      </c>
      <c r="R176" s="174">
        <f t="shared" si="32"/>
        <v>0</v>
      </c>
      <c r="S176" s="174">
        <v>0</v>
      </c>
      <c r="T176" s="175">
        <f t="shared" si="33"/>
        <v>0</v>
      </c>
      <c r="AR176" s="24" t="s">
        <v>561</v>
      </c>
      <c r="AT176" s="24" t="s">
        <v>323</v>
      </c>
      <c r="AU176" s="24" t="s">
        <v>90</v>
      </c>
      <c r="AY176" s="24" t="s">
        <v>142</v>
      </c>
      <c r="BE176" s="176">
        <f t="shared" si="34"/>
        <v>0</v>
      </c>
      <c r="BF176" s="176">
        <f t="shared" si="35"/>
        <v>115</v>
      </c>
      <c r="BG176" s="176">
        <f t="shared" si="36"/>
        <v>0</v>
      </c>
      <c r="BH176" s="176">
        <f t="shared" si="37"/>
        <v>0</v>
      </c>
      <c r="BI176" s="176">
        <f t="shared" si="38"/>
        <v>0</v>
      </c>
      <c r="BJ176" s="24" t="s">
        <v>90</v>
      </c>
      <c r="BK176" s="176">
        <f t="shared" si="39"/>
        <v>115</v>
      </c>
      <c r="BL176" s="24" t="s">
        <v>333</v>
      </c>
      <c r="BM176" s="24" t="s">
        <v>2461</v>
      </c>
    </row>
    <row r="177" spans="2:65" s="1" customFormat="1" ht="25.5" customHeight="1">
      <c r="B177" s="40"/>
      <c r="C177" s="210" t="s">
        <v>939</v>
      </c>
      <c r="D177" s="210" t="s">
        <v>323</v>
      </c>
      <c r="E177" s="211" t="s">
        <v>2462</v>
      </c>
      <c r="F177" s="212" t="s">
        <v>2463</v>
      </c>
      <c r="G177" s="213" t="s">
        <v>1005</v>
      </c>
      <c r="H177" s="224">
        <v>0.2</v>
      </c>
      <c r="I177" s="215">
        <v>2366</v>
      </c>
      <c r="J177" s="216">
        <f t="shared" si="30"/>
        <v>473.2</v>
      </c>
      <c r="K177" s="212" t="s">
        <v>22</v>
      </c>
      <c r="L177" s="217"/>
      <c r="M177" s="218" t="s">
        <v>22</v>
      </c>
      <c r="N177" s="219" t="s">
        <v>51</v>
      </c>
      <c r="P177" s="174">
        <f t="shared" si="31"/>
        <v>0</v>
      </c>
      <c r="Q177" s="174">
        <v>0</v>
      </c>
      <c r="R177" s="174">
        <f t="shared" si="32"/>
        <v>0</v>
      </c>
      <c r="S177" s="174">
        <v>0</v>
      </c>
      <c r="T177" s="175">
        <f t="shared" si="33"/>
        <v>0</v>
      </c>
      <c r="AR177" s="24" t="s">
        <v>561</v>
      </c>
      <c r="AT177" s="24" t="s">
        <v>323</v>
      </c>
      <c r="AU177" s="24" t="s">
        <v>90</v>
      </c>
      <c r="AY177" s="24" t="s">
        <v>142</v>
      </c>
      <c r="BE177" s="176">
        <f t="shared" si="34"/>
        <v>0</v>
      </c>
      <c r="BF177" s="176">
        <f t="shared" si="35"/>
        <v>473.2</v>
      </c>
      <c r="BG177" s="176">
        <f t="shared" si="36"/>
        <v>0</v>
      </c>
      <c r="BH177" s="176">
        <f t="shared" si="37"/>
        <v>0</v>
      </c>
      <c r="BI177" s="176">
        <f t="shared" si="38"/>
        <v>0</v>
      </c>
      <c r="BJ177" s="24" t="s">
        <v>90</v>
      </c>
      <c r="BK177" s="176">
        <f t="shared" si="39"/>
        <v>473.2</v>
      </c>
      <c r="BL177" s="24" t="s">
        <v>333</v>
      </c>
      <c r="BM177" s="24" t="s">
        <v>2464</v>
      </c>
    </row>
    <row r="178" spans="2:65" s="1" customFormat="1" ht="38.25" customHeight="1">
      <c r="B178" s="40"/>
      <c r="C178" s="165" t="s">
        <v>944</v>
      </c>
      <c r="D178" s="165" t="s">
        <v>145</v>
      </c>
      <c r="E178" s="166" t="s">
        <v>2465</v>
      </c>
      <c r="F178" s="167" t="s">
        <v>2466</v>
      </c>
      <c r="G178" s="168" t="s">
        <v>187</v>
      </c>
      <c r="H178" s="169">
        <v>1</v>
      </c>
      <c r="I178" s="170">
        <v>517.5</v>
      </c>
      <c r="J178" s="171">
        <f t="shared" si="30"/>
        <v>517.5</v>
      </c>
      <c r="K178" s="167" t="s">
        <v>22</v>
      </c>
      <c r="L178" s="40"/>
      <c r="M178" s="172" t="s">
        <v>22</v>
      </c>
      <c r="N178" s="173" t="s">
        <v>51</v>
      </c>
      <c r="P178" s="174">
        <f t="shared" si="31"/>
        <v>0</v>
      </c>
      <c r="Q178" s="174">
        <v>0</v>
      </c>
      <c r="R178" s="174">
        <f t="shared" si="32"/>
        <v>0</v>
      </c>
      <c r="S178" s="174">
        <v>0</v>
      </c>
      <c r="T178" s="175">
        <f t="shared" si="33"/>
        <v>0</v>
      </c>
      <c r="AR178" s="24" t="s">
        <v>333</v>
      </c>
      <c r="AT178" s="24" t="s">
        <v>145</v>
      </c>
      <c r="AU178" s="24" t="s">
        <v>90</v>
      </c>
      <c r="AY178" s="24" t="s">
        <v>142</v>
      </c>
      <c r="BE178" s="176">
        <f t="shared" si="34"/>
        <v>0</v>
      </c>
      <c r="BF178" s="176">
        <f t="shared" si="35"/>
        <v>517.5</v>
      </c>
      <c r="BG178" s="176">
        <f t="shared" si="36"/>
        <v>0</v>
      </c>
      <c r="BH178" s="176">
        <f t="shared" si="37"/>
        <v>0</v>
      </c>
      <c r="BI178" s="176">
        <f t="shared" si="38"/>
        <v>0</v>
      </c>
      <c r="BJ178" s="24" t="s">
        <v>90</v>
      </c>
      <c r="BK178" s="176">
        <f t="shared" si="39"/>
        <v>517.5</v>
      </c>
      <c r="BL178" s="24" t="s">
        <v>333</v>
      </c>
      <c r="BM178" s="24" t="s">
        <v>2467</v>
      </c>
    </row>
    <row r="179" spans="2:65" s="1" customFormat="1" ht="16.5" customHeight="1">
      <c r="B179" s="40"/>
      <c r="C179" s="165" t="s">
        <v>949</v>
      </c>
      <c r="D179" s="165" t="s">
        <v>145</v>
      </c>
      <c r="E179" s="166" t="s">
        <v>2468</v>
      </c>
      <c r="F179" s="167" t="s">
        <v>2469</v>
      </c>
      <c r="G179" s="168" t="s">
        <v>187</v>
      </c>
      <c r="H179" s="169">
        <v>1</v>
      </c>
      <c r="I179" s="170">
        <v>114.99999999999999</v>
      </c>
      <c r="J179" s="171">
        <f t="shared" si="30"/>
        <v>115</v>
      </c>
      <c r="K179" s="167" t="s">
        <v>22</v>
      </c>
      <c r="L179" s="40"/>
      <c r="M179" s="172" t="s">
        <v>22</v>
      </c>
      <c r="N179" s="173" t="s">
        <v>51</v>
      </c>
      <c r="P179" s="174">
        <f t="shared" si="31"/>
        <v>0</v>
      </c>
      <c r="Q179" s="174">
        <v>0</v>
      </c>
      <c r="R179" s="174">
        <f t="shared" si="32"/>
        <v>0</v>
      </c>
      <c r="S179" s="174">
        <v>0</v>
      </c>
      <c r="T179" s="175">
        <f t="shared" si="33"/>
        <v>0</v>
      </c>
      <c r="AR179" s="24" t="s">
        <v>333</v>
      </c>
      <c r="AT179" s="24" t="s">
        <v>145</v>
      </c>
      <c r="AU179" s="24" t="s">
        <v>90</v>
      </c>
      <c r="AY179" s="24" t="s">
        <v>142</v>
      </c>
      <c r="BE179" s="176">
        <f t="shared" si="34"/>
        <v>0</v>
      </c>
      <c r="BF179" s="176">
        <f t="shared" si="35"/>
        <v>115</v>
      </c>
      <c r="BG179" s="176">
        <f t="shared" si="36"/>
        <v>0</v>
      </c>
      <c r="BH179" s="176">
        <f t="shared" si="37"/>
        <v>0</v>
      </c>
      <c r="BI179" s="176">
        <f t="shared" si="38"/>
        <v>0</v>
      </c>
      <c r="BJ179" s="24" t="s">
        <v>90</v>
      </c>
      <c r="BK179" s="176">
        <f t="shared" si="39"/>
        <v>115</v>
      </c>
      <c r="BL179" s="24" t="s">
        <v>333</v>
      </c>
      <c r="BM179" s="24" t="s">
        <v>2470</v>
      </c>
    </row>
    <row r="180" spans="2:65" s="1" customFormat="1" ht="16.5" customHeight="1">
      <c r="B180" s="40"/>
      <c r="C180" s="165" t="s">
        <v>953</v>
      </c>
      <c r="D180" s="165" t="s">
        <v>145</v>
      </c>
      <c r="E180" s="166" t="s">
        <v>2471</v>
      </c>
      <c r="F180" s="167" t="s">
        <v>2472</v>
      </c>
      <c r="G180" s="168" t="s">
        <v>187</v>
      </c>
      <c r="H180" s="169">
        <v>5</v>
      </c>
      <c r="I180" s="170">
        <v>166.75</v>
      </c>
      <c r="J180" s="171">
        <f t="shared" si="30"/>
        <v>833.75</v>
      </c>
      <c r="K180" s="167" t="s">
        <v>22</v>
      </c>
      <c r="L180" s="40"/>
      <c r="M180" s="172" t="s">
        <v>22</v>
      </c>
      <c r="N180" s="173" t="s">
        <v>51</v>
      </c>
      <c r="P180" s="174">
        <f t="shared" si="31"/>
        <v>0</v>
      </c>
      <c r="Q180" s="174">
        <v>0</v>
      </c>
      <c r="R180" s="174">
        <f t="shared" si="32"/>
        <v>0</v>
      </c>
      <c r="S180" s="174">
        <v>0</v>
      </c>
      <c r="T180" s="175">
        <f t="shared" si="33"/>
        <v>0</v>
      </c>
      <c r="AR180" s="24" t="s">
        <v>333</v>
      </c>
      <c r="AT180" s="24" t="s">
        <v>145</v>
      </c>
      <c r="AU180" s="24" t="s">
        <v>90</v>
      </c>
      <c r="AY180" s="24" t="s">
        <v>142</v>
      </c>
      <c r="BE180" s="176">
        <f t="shared" si="34"/>
        <v>0</v>
      </c>
      <c r="BF180" s="176">
        <f t="shared" si="35"/>
        <v>833.75</v>
      </c>
      <c r="BG180" s="176">
        <f t="shared" si="36"/>
        <v>0</v>
      </c>
      <c r="BH180" s="176">
        <f t="shared" si="37"/>
        <v>0</v>
      </c>
      <c r="BI180" s="176">
        <f t="shared" si="38"/>
        <v>0</v>
      </c>
      <c r="BJ180" s="24" t="s">
        <v>90</v>
      </c>
      <c r="BK180" s="176">
        <f t="shared" si="39"/>
        <v>833.75</v>
      </c>
      <c r="BL180" s="24" t="s">
        <v>333</v>
      </c>
      <c r="BM180" s="24" t="s">
        <v>2473</v>
      </c>
    </row>
    <row r="181" spans="2:65" s="1" customFormat="1" ht="16.5" customHeight="1">
      <c r="B181" s="40"/>
      <c r="C181" s="165" t="s">
        <v>956</v>
      </c>
      <c r="D181" s="165" t="s">
        <v>145</v>
      </c>
      <c r="E181" s="166" t="s">
        <v>2474</v>
      </c>
      <c r="F181" s="167" t="s">
        <v>2475</v>
      </c>
      <c r="G181" s="168" t="s">
        <v>187</v>
      </c>
      <c r="H181" s="169">
        <v>2</v>
      </c>
      <c r="I181" s="170">
        <v>166.75</v>
      </c>
      <c r="J181" s="171">
        <f t="shared" si="30"/>
        <v>333.5</v>
      </c>
      <c r="K181" s="167" t="s">
        <v>22</v>
      </c>
      <c r="L181" s="40"/>
      <c r="M181" s="172" t="s">
        <v>22</v>
      </c>
      <c r="N181" s="173" t="s">
        <v>51</v>
      </c>
      <c r="P181" s="174">
        <f t="shared" si="31"/>
        <v>0</v>
      </c>
      <c r="Q181" s="174">
        <v>0</v>
      </c>
      <c r="R181" s="174">
        <f t="shared" si="32"/>
        <v>0</v>
      </c>
      <c r="S181" s="174">
        <v>0</v>
      </c>
      <c r="T181" s="175">
        <f t="shared" si="33"/>
        <v>0</v>
      </c>
      <c r="AR181" s="24" t="s">
        <v>333</v>
      </c>
      <c r="AT181" s="24" t="s">
        <v>145</v>
      </c>
      <c r="AU181" s="24" t="s">
        <v>90</v>
      </c>
      <c r="AY181" s="24" t="s">
        <v>142</v>
      </c>
      <c r="BE181" s="176">
        <f t="shared" si="34"/>
        <v>0</v>
      </c>
      <c r="BF181" s="176">
        <f t="shared" si="35"/>
        <v>333.5</v>
      </c>
      <c r="BG181" s="176">
        <f t="shared" si="36"/>
        <v>0</v>
      </c>
      <c r="BH181" s="176">
        <f t="shared" si="37"/>
        <v>0</v>
      </c>
      <c r="BI181" s="176">
        <f t="shared" si="38"/>
        <v>0</v>
      </c>
      <c r="BJ181" s="24" t="s">
        <v>90</v>
      </c>
      <c r="BK181" s="176">
        <f t="shared" si="39"/>
        <v>333.5</v>
      </c>
      <c r="BL181" s="24" t="s">
        <v>333</v>
      </c>
      <c r="BM181" s="24" t="s">
        <v>2476</v>
      </c>
    </row>
    <row r="182" spans="2:65" s="1" customFormat="1" ht="16.5" customHeight="1">
      <c r="B182" s="40"/>
      <c r="C182" s="165" t="s">
        <v>962</v>
      </c>
      <c r="D182" s="165" t="s">
        <v>145</v>
      </c>
      <c r="E182" s="166" t="s">
        <v>2477</v>
      </c>
      <c r="F182" s="167" t="s">
        <v>2478</v>
      </c>
      <c r="G182" s="168" t="s">
        <v>187</v>
      </c>
      <c r="H182" s="169">
        <v>10</v>
      </c>
      <c r="I182" s="170">
        <v>17.25</v>
      </c>
      <c r="J182" s="171">
        <f t="shared" si="30"/>
        <v>172.5</v>
      </c>
      <c r="K182" s="167" t="s">
        <v>22</v>
      </c>
      <c r="L182" s="40"/>
      <c r="M182" s="172" t="s">
        <v>22</v>
      </c>
      <c r="N182" s="173" t="s">
        <v>51</v>
      </c>
      <c r="P182" s="174">
        <f t="shared" si="31"/>
        <v>0</v>
      </c>
      <c r="Q182" s="174">
        <v>0</v>
      </c>
      <c r="R182" s="174">
        <f t="shared" si="32"/>
        <v>0</v>
      </c>
      <c r="S182" s="174">
        <v>0</v>
      </c>
      <c r="T182" s="175">
        <f t="shared" si="33"/>
        <v>0</v>
      </c>
      <c r="AR182" s="24" t="s">
        <v>333</v>
      </c>
      <c r="AT182" s="24" t="s">
        <v>145</v>
      </c>
      <c r="AU182" s="24" t="s">
        <v>90</v>
      </c>
      <c r="AY182" s="24" t="s">
        <v>142</v>
      </c>
      <c r="BE182" s="176">
        <f t="shared" si="34"/>
        <v>0</v>
      </c>
      <c r="BF182" s="176">
        <f t="shared" si="35"/>
        <v>172.5</v>
      </c>
      <c r="BG182" s="176">
        <f t="shared" si="36"/>
        <v>0</v>
      </c>
      <c r="BH182" s="176">
        <f t="shared" si="37"/>
        <v>0</v>
      </c>
      <c r="BI182" s="176">
        <f t="shared" si="38"/>
        <v>0</v>
      </c>
      <c r="BJ182" s="24" t="s">
        <v>90</v>
      </c>
      <c r="BK182" s="176">
        <f t="shared" si="39"/>
        <v>172.5</v>
      </c>
      <c r="BL182" s="24" t="s">
        <v>333</v>
      </c>
      <c r="BM182" s="24" t="s">
        <v>2479</v>
      </c>
    </row>
    <row r="183" spans="2:65" s="1" customFormat="1" ht="25.5" customHeight="1">
      <c r="B183" s="40"/>
      <c r="C183" s="165" t="s">
        <v>973</v>
      </c>
      <c r="D183" s="165" t="s">
        <v>145</v>
      </c>
      <c r="E183" s="166" t="s">
        <v>2480</v>
      </c>
      <c r="F183" s="167" t="s">
        <v>2481</v>
      </c>
      <c r="G183" s="168" t="s">
        <v>1005</v>
      </c>
      <c r="H183" s="220">
        <v>0.2</v>
      </c>
      <c r="I183" s="170">
        <v>1973</v>
      </c>
      <c r="J183" s="171">
        <f t="shared" si="30"/>
        <v>394.6</v>
      </c>
      <c r="K183" s="167" t="s">
        <v>22</v>
      </c>
      <c r="L183" s="40"/>
      <c r="M183" s="172" t="s">
        <v>22</v>
      </c>
      <c r="N183" s="173" t="s">
        <v>51</v>
      </c>
      <c r="P183" s="174">
        <f t="shared" si="31"/>
        <v>0</v>
      </c>
      <c r="Q183" s="174">
        <v>0</v>
      </c>
      <c r="R183" s="174">
        <f t="shared" si="32"/>
        <v>0</v>
      </c>
      <c r="S183" s="174">
        <v>0</v>
      </c>
      <c r="T183" s="175">
        <f t="shared" si="33"/>
        <v>0</v>
      </c>
      <c r="AR183" s="24" t="s">
        <v>333</v>
      </c>
      <c r="AT183" s="24" t="s">
        <v>145</v>
      </c>
      <c r="AU183" s="24" t="s">
        <v>90</v>
      </c>
      <c r="AY183" s="24" t="s">
        <v>142</v>
      </c>
      <c r="BE183" s="176">
        <f t="shared" si="34"/>
        <v>0</v>
      </c>
      <c r="BF183" s="176">
        <f t="shared" si="35"/>
        <v>394.6</v>
      </c>
      <c r="BG183" s="176">
        <f t="shared" si="36"/>
        <v>0</v>
      </c>
      <c r="BH183" s="176">
        <f t="shared" si="37"/>
        <v>0</v>
      </c>
      <c r="BI183" s="176">
        <f t="shared" si="38"/>
        <v>0</v>
      </c>
      <c r="BJ183" s="24" t="s">
        <v>90</v>
      </c>
      <c r="BK183" s="176">
        <f t="shared" si="39"/>
        <v>394.6</v>
      </c>
      <c r="BL183" s="24" t="s">
        <v>333</v>
      </c>
      <c r="BM183" s="24" t="s">
        <v>2482</v>
      </c>
    </row>
    <row r="184" spans="2:65" s="11" customFormat="1" ht="29.9" customHeight="1">
      <c r="B184" s="153"/>
      <c r="D184" s="154" t="s">
        <v>78</v>
      </c>
      <c r="E184" s="163" t="s">
        <v>2483</v>
      </c>
      <c r="F184" s="163" t="s">
        <v>2484</v>
      </c>
      <c r="I184" s="156"/>
      <c r="J184" s="164">
        <f>BK184</f>
        <v>14229.250000000002</v>
      </c>
      <c r="L184" s="153"/>
      <c r="M184" s="158"/>
      <c r="P184" s="159">
        <f>SUM(P185:P201)</f>
        <v>0</v>
      </c>
      <c r="R184" s="159">
        <f>SUM(R185:R201)</f>
        <v>0</v>
      </c>
      <c r="T184" s="160">
        <f>SUM(T185:T201)</f>
        <v>0</v>
      </c>
      <c r="AR184" s="154" t="s">
        <v>90</v>
      </c>
      <c r="AT184" s="161" t="s">
        <v>78</v>
      </c>
      <c r="AU184" s="161" t="s">
        <v>24</v>
      </c>
      <c r="AY184" s="154" t="s">
        <v>142</v>
      </c>
      <c r="BK184" s="162">
        <f>SUM(BK185:BK201)</f>
        <v>14229.250000000002</v>
      </c>
    </row>
    <row r="185" spans="2:65" s="1" customFormat="1" ht="38.25" customHeight="1">
      <c r="B185" s="40"/>
      <c r="C185" s="210" t="s">
        <v>978</v>
      </c>
      <c r="D185" s="210" t="s">
        <v>323</v>
      </c>
      <c r="E185" s="211" t="s">
        <v>2485</v>
      </c>
      <c r="F185" s="212" t="s">
        <v>2486</v>
      </c>
      <c r="G185" s="213" t="s">
        <v>187</v>
      </c>
      <c r="H185" s="214">
        <v>1</v>
      </c>
      <c r="I185" s="215">
        <v>1396.1</v>
      </c>
      <c r="J185" s="216">
        <f t="shared" ref="J185:J201" si="40">ROUND(I185*H185,2)</f>
        <v>1396.1</v>
      </c>
      <c r="K185" s="212" t="s">
        <v>22</v>
      </c>
      <c r="L185" s="217"/>
      <c r="M185" s="218" t="s">
        <v>22</v>
      </c>
      <c r="N185" s="219" t="s">
        <v>51</v>
      </c>
      <c r="P185" s="174">
        <f t="shared" ref="P185:P201" si="41">O185*H185</f>
        <v>0</v>
      </c>
      <c r="Q185" s="174">
        <v>0</v>
      </c>
      <c r="R185" s="174">
        <f t="shared" ref="R185:R201" si="42">Q185*H185</f>
        <v>0</v>
      </c>
      <c r="S185" s="174">
        <v>0</v>
      </c>
      <c r="T185" s="175">
        <f t="shared" ref="T185:T201" si="43">S185*H185</f>
        <v>0</v>
      </c>
      <c r="AR185" s="24" t="s">
        <v>561</v>
      </c>
      <c r="AT185" s="24" t="s">
        <v>323</v>
      </c>
      <c r="AU185" s="24" t="s">
        <v>90</v>
      </c>
      <c r="AY185" s="24" t="s">
        <v>142</v>
      </c>
      <c r="BE185" s="176">
        <f t="shared" ref="BE185:BE201" si="44">IF(N185="základní",J185,0)</f>
        <v>0</v>
      </c>
      <c r="BF185" s="176">
        <f t="shared" ref="BF185:BF201" si="45">IF(N185="snížená",J185,0)</f>
        <v>1396.1</v>
      </c>
      <c r="BG185" s="176">
        <f t="shared" ref="BG185:BG201" si="46">IF(N185="zákl. přenesená",J185,0)</f>
        <v>0</v>
      </c>
      <c r="BH185" s="176">
        <f t="shared" ref="BH185:BH201" si="47">IF(N185="sníž. přenesená",J185,0)</f>
        <v>0</v>
      </c>
      <c r="BI185" s="176">
        <f t="shared" ref="BI185:BI201" si="48">IF(N185="nulová",J185,0)</f>
        <v>0</v>
      </c>
      <c r="BJ185" s="24" t="s">
        <v>90</v>
      </c>
      <c r="BK185" s="176">
        <f t="shared" ref="BK185:BK201" si="49">ROUND(I185*H185,2)</f>
        <v>1396.1</v>
      </c>
      <c r="BL185" s="24" t="s">
        <v>333</v>
      </c>
      <c r="BM185" s="24" t="s">
        <v>2487</v>
      </c>
    </row>
    <row r="186" spans="2:65" s="1" customFormat="1" ht="16.5" customHeight="1">
      <c r="B186" s="40"/>
      <c r="C186" s="210" t="s">
        <v>989</v>
      </c>
      <c r="D186" s="210" t="s">
        <v>323</v>
      </c>
      <c r="E186" s="211" t="s">
        <v>2488</v>
      </c>
      <c r="F186" s="212" t="s">
        <v>2489</v>
      </c>
      <c r="G186" s="213" t="s">
        <v>187</v>
      </c>
      <c r="H186" s="214">
        <v>0.5</v>
      </c>
      <c r="I186" s="215">
        <v>276</v>
      </c>
      <c r="J186" s="216">
        <f t="shared" si="40"/>
        <v>138</v>
      </c>
      <c r="K186" s="212" t="s">
        <v>22</v>
      </c>
      <c r="L186" s="217"/>
      <c r="M186" s="218" t="s">
        <v>22</v>
      </c>
      <c r="N186" s="219" t="s">
        <v>51</v>
      </c>
      <c r="P186" s="174">
        <f t="shared" si="41"/>
        <v>0</v>
      </c>
      <c r="Q186" s="174">
        <v>0</v>
      </c>
      <c r="R186" s="174">
        <f t="shared" si="42"/>
        <v>0</v>
      </c>
      <c r="S186" s="174">
        <v>0</v>
      </c>
      <c r="T186" s="175">
        <f t="shared" si="43"/>
        <v>0</v>
      </c>
      <c r="AR186" s="24" t="s">
        <v>561</v>
      </c>
      <c r="AT186" s="24" t="s">
        <v>323</v>
      </c>
      <c r="AU186" s="24" t="s">
        <v>90</v>
      </c>
      <c r="AY186" s="24" t="s">
        <v>142</v>
      </c>
      <c r="BE186" s="176">
        <f t="shared" si="44"/>
        <v>0</v>
      </c>
      <c r="BF186" s="176">
        <f t="shared" si="45"/>
        <v>138</v>
      </c>
      <c r="BG186" s="176">
        <f t="shared" si="46"/>
        <v>0</v>
      </c>
      <c r="BH186" s="176">
        <f t="shared" si="47"/>
        <v>0</v>
      </c>
      <c r="BI186" s="176">
        <f t="shared" si="48"/>
        <v>0</v>
      </c>
      <c r="BJ186" s="24" t="s">
        <v>90</v>
      </c>
      <c r="BK186" s="176">
        <f t="shared" si="49"/>
        <v>138</v>
      </c>
      <c r="BL186" s="24" t="s">
        <v>333</v>
      </c>
      <c r="BM186" s="24" t="s">
        <v>2490</v>
      </c>
    </row>
    <row r="187" spans="2:65" s="1" customFormat="1" ht="25.5" customHeight="1">
      <c r="B187" s="40"/>
      <c r="C187" s="210" t="s">
        <v>994</v>
      </c>
      <c r="D187" s="210" t="s">
        <v>323</v>
      </c>
      <c r="E187" s="211" t="s">
        <v>2491</v>
      </c>
      <c r="F187" s="212" t="s">
        <v>2492</v>
      </c>
      <c r="G187" s="213" t="s">
        <v>187</v>
      </c>
      <c r="H187" s="214">
        <v>1</v>
      </c>
      <c r="I187" s="215">
        <v>4588.5</v>
      </c>
      <c r="J187" s="216">
        <f t="shared" si="40"/>
        <v>4588.5</v>
      </c>
      <c r="K187" s="212" t="s">
        <v>22</v>
      </c>
      <c r="L187" s="217"/>
      <c r="M187" s="218" t="s">
        <v>22</v>
      </c>
      <c r="N187" s="219" t="s">
        <v>51</v>
      </c>
      <c r="P187" s="174">
        <f t="shared" si="41"/>
        <v>0</v>
      </c>
      <c r="Q187" s="174">
        <v>0</v>
      </c>
      <c r="R187" s="174">
        <f t="shared" si="42"/>
        <v>0</v>
      </c>
      <c r="S187" s="174">
        <v>0</v>
      </c>
      <c r="T187" s="175">
        <f t="shared" si="43"/>
        <v>0</v>
      </c>
      <c r="AR187" s="24" t="s">
        <v>561</v>
      </c>
      <c r="AT187" s="24" t="s">
        <v>323</v>
      </c>
      <c r="AU187" s="24" t="s">
        <v>90</v>
      </c>
      <c r="AY187" s="24" t="s">
        <v>142</v>
      </c>
      <c r="BE187" s="176">
        <f t="shared" si="44"/>
        <v>0</v>
      </c>
      <c r="BF187" s="176">
        <f t="shared" si="45"/>
        <v>4588.5</v>
      </c>
      <c r="BG187" s="176">
        <f t="shared" si="46"/>
        <v>0</v>
      </c>
      <c r="BH187" s="176">
        <f t="shared" si="47"/>
        <v>0</v>
      </c>
      <c r="BI187" s="176">
        <f t="shared" si="48"/>
        <v>0</v>
      </c>
      <c r="BJ187" s="24" t="s">
        <v>90</v>
      </c>
      <c r="BK187" s="176">
        <f t="shared" si="49"/>
        <v>4588.5</v>
      </c>
      <c r="BL187" s="24" t="s">
        <v>333</v>
      </c>
      <c r="BM187" s="24" t="s">
        <v>2493</v>
      </c>
    </row>
    <row r="188" spans="2:65" s="1" customFormat="1" ht="25.5" customHeight="1">
      <c r="B188" s="40"/>
      <c r="C188" s="210" t="s">
        <v>998</v>
      </c>
      <c r="D188" s="210" t="s">
        <v>323</v>
      </c>
      <c r="E188" s="211" t="s">
        <v>2494</v>
      </c>
      <c r="F188" s="212" t="s">
        <v>2495</v>
      </c>
      <c r="G188" s="213" t="s">
        <v>187</v>
      </c>
      <c r="H188" s="214">
        <v>1</v>
      </c>
      <c r="I188" s="215">
        <v>1392.6499999999999</v>
      </c>
      <c r="J188" s="216">
        <f t="shared" si="40"/>
        <v>1392.65</v>
      </c>
      <c r="K188" s="212" t="s">
        <v>22</v>
      </c>
      <c r="L188" s="217"/>
      <c r="M188" s="218" t="s">
        <v>22</v>
      </c>
      <c r="N188" s="219" t="s">
        <v>51</v>
      </c>
      <c r="P188" s="174">
        <f t="shared" si="41"/>
        <v>0</v>
      </c>
      <c r="Q188" s="174">
        <v>0</v>
      </c>
      <c r="R188" s="174">
        <f t="shared" si="42"/>
        <v>0</v>
      </c>
      <c r="S188" s="174">
        <v>0</v>
      </c>
      <c r="T188" s="175">
        <f t="shared" si="43"/>
        <v>0</v>
      </c>
      <c r="AR188" s="24" t="s">
        <v>561</v>
      </c>
      <c r="AT188" s="24" t="s">
        <v>323</v>
      </c>
      <c r="AU188" s="24" t="s">
        <v>90</v>
      </c>
      <c r="AY188" s="24" t="s">
        <v>142</v>
      </c>
      <c r="BE188" s="176">
        <f t="shared" si="44"/>
        <v>0</v>
      </c>
      <c r="BF188" s="176">
        <f t="shared" si="45"/>
        <v>1392.65</v>
      </c>
      <c r="BG188" s="176">
        <f t="shared" si="46"/>
        <v>0</v>
      </c>
      <c r="BH188" s="176">
        <f t="shared" si="47"/>
        <v>0</v>
      </c>
      <c r="BI188" s="176">
        <f t="shared" si="48"/>
        <v>0</v>
      </c>
      <c r="BJ188" s="24" t="s">
        <v>90</v>
      </c>
      <c r="BK188" s="176">
        <f t="shared" si="49"/>
        <v>1392.65</v>
      </c>
      <c r="BL188" s="24" t="s">
        <v>333</v>
      </c>
      <c r="BM188" s="24" t="s">
        <v>2496</v>
      </c>
    </row>
    <row r="189" spans="2:65" s="1" customFormat="1" ht="16.5" customHeight="1">
      <c r="B189" s="40"/>
      <c r="C189" s="210" t="s">
        <v>1002</v>
      </c>
      <c r="D189" s="210" t="s">
        <v>323</v>
      </c>
      <c r="E189" s="211" t="s">
        <v>2497</v>
      </c>
      <c r="F189" s="212" t="s">
        <v>2498</v>
      </c>
      <c r="G189" s="213" t="s">
        <v>187</v>
      </c>
      <c r="H189" s="214">
        <v>2</v>
      </c>
      <c r="I189" s="215">
        <v>127.64999999999999</v>
      </c>
      <c r="J189" s="216">
        <f t="shared" si="40"/>
        <v>255.3</v>
      </c>
      <c r="K189" s="212" t="s">
        <v>22</v>
      </c>
      <c r="L189" s="217"/>
      <c r="M189" s="218" t="s">
        <v>22</v>
      </c>
      <c r="N189" s="219" t="s">
        <v>51</v>
      </c>
      <c r="P189" s="174">
        <f t="shared" si="41"/>
        <v>0</v>
      </c>
      <c r="Q189" s="174">
        <v>0</v>
      </c>
      <c r="R189" s="174">
        <f t="shared" si="42"/>
        <v>0</v>
      </c>
      <c r="S189" s="174">
        <v>0</v>
      </c>
      <c r="T189" s="175">
        <f t="shared" si="43"/>
        <v>0</v>
      </c>
      <c r="AR189" s="24" t="s">
        <v>561</v>
      </c>
      <c r="AT189" s="24" t="s">
        <v>323</v>
      </c>
      <c r="AU189" s="24" t="s">
        <v>90</v>
      </c>
      <c r="AY189" s="24" t="s">
        <v>142</v>
      </c>
      <c r="BE189" s="176">
        <f t="shared" si="44"/>
        <v>0</v>
      </c>
      <c r="BF189" s="176">
        <f t="shared" si="45"/>
        <v>255.3</v>
      </c>
      <c r="BG189" s="176">
        <f t="shared" si="46"/>
        <v>0</v>
      </c>
      <c r="BH189" s="176">
        <f t="shared" si="47"/>
        <v>0</v>
      </c>
      <c r="BI189" s="176">
        <f t="shared" si="48"/>
        <v>0</v>
      </c>
      <c r="BJ189" s="24" t="s">
        <v>90</v>
      </c>
      <c r="BK189" s="176">
        <f t="shared" si="49"/>
        <v>255.3</v>
      </c>
      <c r="BL189" s="24" t="s">
        <v>333</v>
      </c>
      <c r="BM189" s="24" t="s">
        <v>2499</v>
      </c>
    </row>
    <row r="190" spans="2:65" s="1" customFormat="1" ht="16.5" customHeight="1">
      <c r="B190" s="40"/>
      <c r="C190" s="210" t="s">
        <v>1010</v>
      </c>
      <c r="D190" s="210" t="s">
        <v>323</v>
      </c>
      <c r="E190" s="211" t="s">
        <v>2500</v>
      </c>
      <c r="F190" s="212" t="s">
        <v>2501</v>
      </c>
      <c r="G190" s="213" t="s">
        <v>187</v>
      </c>
      <c r="H190" s="214">
        <v>6</v>
      </c>
      <c r="I190" s="215">
        <v>127.64999999999999</v>
      </c>
      <c r="J190" s="216">
        <f t="shared" si="40"/>
        <v>765.9</v>
      </c>
      <c r="K190" s="212" t="s">
        <v>22</v>
      </c>
      <c r="L190" s="217"/>
      <c r="M190" s="218" t="s">
        <v>22</v>
      </c>
      <c r="N190" s="219" t="s">
        <v>51</v>
      </c>
      <c r="P190" s="174">
        <f t="shared" si="41"/>
        <v>0</v>
      </c>
      <c r="Q190" s="174">
        <v>0</v>
      </c>
      <c r="R190" s="174">
        <f t="shared" si="42"/>
        <v>0</v>
      </c>
      <c r="S190" s="174">
        <v>0</v>
      </c>
      <c r="T190" s="175">
        <f t="shared" si="43"/>
        <v>0</v>
      </c>
      <c r="AR190" s="24" t="s">
        <v>561</v>
      </c>
      <c r="AT190" s="24" t="s">
        <v>323</v>
      </c>
      <c r="AU190" s="24" t="s">
        <v>90</v>
      </c>
      <c r="AY190" s="24" t="s">
        <v>142</v>
      </c>
      <c r="BE190" s="176">
        <f t="shared" si="44"/>
        <v>0</v>
      </c>
      <c r="BF190" s="176">
        <f t="shared" si="45"/>
        <v>765.9</v>
      </c>
      <c r="BG190" s="176">
        <f t="shared" si="46"/>
        <v>0</v>
      </c>
      <c r="BH190" s="176">
        <f t="shared" si="47"/>
        <v>0</v>
      </c>
      <c r="BI190" s="176">
        <f t="shared" si="48"/>
        <v>0</v>
      </c>
      <c r="BJ190" s="24" t="s">
        <v>90</v>
      </c>
      <c r="BK190" s="176">
        <f t="shared" si="49"/>
        <v>765.9</v>
      </c>
      <c r="BL190" s="24" t="s">
        <v>333</v>
      </c>
      <c r="BM190" s="24" t="s">
        <v>2502</v>
      </c>
    </row>
    <row r="191" spans="2:65" s="1" customFormat="1" ht="16.5" customHeight="1">
      <c r="B191" s="40"/>
      <c r="C191" s="210" t="s">
        <v>1016</v>
      </c>
      <c r="D191" s="210" t="s">
        <v>323</v>
      </c>
      <c r="E191" s="211" t="s">
        <v>2503</v>
      </c>
      <c r="F191" s="212" t="s">
        <v>2504</v>
      </c>
      <c r="G191" s="213" t="s">
        <v>187</v>
      </c>
      <c r="H191" s="214">
        <v>1</v>
      </c>
      <c r="I191" s="215">
        <v>526.69999999999993</v>
      </c>
      <c r="J191" s="216">
        <f t="shared" si="40"/>
        <v>526.70000000000005</v>
      </c>
      <c r="K191" s="212" t="s">
        <v>22</v>
      </c>
      <c r="L191" s="217"/>
      <c r="M191" s="218" t="s">
        <v>22</v>
      </c>
      <c r="N191" s="219" t="s">
        <v>51</v>
      </c>
      <c r="P191" s="174">
        <f t="shared" si="41"/>
        <v>0</v>
      </c>
      <c r="Q191" s="174">
        <v>0</v>
      </c>
      <c r="R191" s="174">
        <f t="shared" si="42"/>
        <v>0</v>
      </c>
      <c r="S191" s="174">
        <v>0</v>
      </c>
      <c r="T191" s="175">
        <f t="shared" si="43"/>
        <v>0</v>
      </c>
      <c r="AR191" s="24" t="s">
        <v>561</v>
      </c>
      <c r="AT191" s="24" t="s">
        <v>323</v>
      </c>
      <c r="AU191" s="24" t="s">
        <v>90</v>
      </c>
      <c r="AY191" s="24" t="s">
        <v>142</v>
      </c>
      <c r="BE191" s="176">
        <f t="shared" si="44"/>
        <v>0</v>
      </c>
      <c r="BF191" s="176">
        <f t="shared" si="45"/>
        <v>526.70000000000005</v>
      </c>
      <c r="BG191" s="176">
        <f t="shared" si="46"/>
        <v>0</v>
      </c>
      <c r="BH191" s="176">
        <f t="shared" si="47"/>
        <v>0</v>
      </c>
      <c r="BI191" s="176">
        <f t="shared" si="48"/>
        <v>0</v>
      </c>
      <c r="BJ191" s="24" t="s">
        <v>90</v>
      </c>
      <c r="BK191" s="176">
        <f t="shared" si="49"/>
        <v>526.70000000000005</v>
      </c>
      <c r="BL191" s="24" t="s">
        <v>333</v>
      </c>
      <c r="BM191" s="24" t="s">
        <v>2505</v>
      </c>
    </row>
    <row r="192" spans="2:65" s="1" customFormat="1" ht="16.5" customHeight="1">
      <c r="B192" s="40"/>
      <c r="C192" s="210" t="s">
        <v>1021</v>
      </c>
      <c r="D192" s="210" t="s">
        <v>323</v>
      </c>
      <c r="E192" s="211" t="s">
        <v>2506</v>
      </c>
      <c r="F192" s="212" t="s">
        <v>2507</v>
      </c>
      <c r="G192" s="213" t="s">
        <v>187</v>
      </c>
      <c r="H192" s="214">
        <v>10</v>
      </c>
      <c r="I192" s="215">
        <v>11.5</v>
      </c>
      <c r="J192" s="216">
        <f t="shared" si="40"/>
        <v>115</v>
      </c>
      <c r="K192" s="212" t="s">
        <v>22</v>
      </c>
      <c r="L192" s="217"/>
      <c r="M192" s="218" t="s">
        <v>22</v>
      </c>
      <c r="N192" s="219" t="s">
        <v>51</v>
      </c>
      <c r="P192" s="174">
        <f t="shared" si="41"/>
        <v>0</v>
      </c>
      <c r="Q192" s="174">
        <v>0</v>
      </c>
      <c r="R192" s="174">
        <f t="shared" si="42"/>
        <v>0</v>
      </c>
      <c r="S192" s="174">
        <v>0</v>
      </c>
      <c r="T192" s="175">
        <f t="shared" si="43"/>
        <v>0</v>
      </c>
      <c r="AR192" s="24" t="s">
        <v>561</v>
      </c>
      <c r="AT192" s="24" t="s">
        <v>323</v>
      </c>
      <c r="AU192" s="24" t="s">
        <v>90</v>
      </c>
      <c r="AY192" s="24" t="s">
        <v>142</v>
      </c>
      <c r="BE192" s="176">
        <f t="shared" si="44"/>
        <v>0</v>
      </c>
      <c r="BF192" s="176">
        <f t="shared" si="45"/>
        <v>115</v>
      </c>
      <c r="BG192" s="176">
        <f t="shared" si="46"/>
        <v>0</v>
      </c>
      <c r="BH192" s="176">
        <f t="shared" si="47"/>
        <v>0</v>
      </c>
      <c r="BI192" s="176">
        <f t="shared" si="48"/>
        <v>0</v>
      </c>
      <c r="BJ192" s="24" t="s">
        <v>90</v>
      </c>
      <c r="BK192" s="176">
        <f t="shared" si="49"/>
        <v>115</v>
      </c>
      <c r="BL192" s="24" t="s">
        <v>333</v>
      </c>
      <c r="BM192" s="24" t="s">
        <v>2508</v>
      </c>
    </row>
    <row r="193" spans="2:65" s="1" customFormat="1" ht="25.5" customHeight="1">
      <c r="B193" s="40"/>
      <c r="C193" s="210" t="s">
        <v>1027</v>
      </c>
      <c r="D193" s="210" t="s">
        <v>323</v>
      </c>
      <c r="E193" s="211" t="s">
        <v>2509</v>
      </c>
      <c r="F193" s="212" t="s">
        <v>2510</v>
      </c>
      <c r="G193" s="213" t="s">
        <v>1005</v>
      </c>
      <c r="H193" s="224">
        <v>0.2</v>
      </c>
      <c r="I193" s="215">
        <v>9178</v>
      </c>
      <c r="J193" s="216">
        <f t="shared" si="40"/>
        <v>1835.6</v>
      </c>
      <c r="K193" s="212" t="s">
        <v>22</v>
      </c>
      <c r="L193" s="217"/>
      <c r="M193" s="218" t="s">
        <v>22</v>
      </c>
      <c r="N193" s="219" t="s">
        <v>51</v>
      </c>
      <c r="P193" s="174">
        <f t="shared" si="41"/>
        <v>0</v>
      </c>
      <c r="Q193" s="174">
        <v>0</v>
      </c>
      <c r="R193" s="174">
        <f t="shared" si="42"/>
        <v>0</v>
      </c>
      <c r="S193" s="174">
        <v>0</v>
      </c>
      <c r="T193" s="175">
        <f t="shared" si="43"/>
        <v>0</v>
      </c>
      <c r="AR193" s="24" t="s">
        <v>561</v>
      </c>
      <c r="AT193" s="24" t="s">
        <v>323</v>
      </c>
      <c r="AU193" s="24" t="s">
        <v>90</v>
      </c>
      <c r="AY193" s="24" t="s">
        <v>142</v>
      </c>
      <c r="BE193" s="176">
        <f t="shared" si="44"/>
        <v>0</v>
      </c>
      <c r="BF193" s="176">
        <f t="shared" si="45"/>
        <v>1835.6</v>
      </c>
      <c r="BG193" s="176">
        <f t="shared" si="46"/>
        <v>0</v>
      </c>
      <c r="BH193" s="176">
        <f t="shared" si="47"/>
        <v>0</v>
      </c>
      <c r="BI193" s="176">
        <f t="shared" si="48"/>
        <v>0</v>
      </c>
      <c r="BJ193" s="24" t="s">
        <v>90</v>
      </c>
      <c r="BK193" s="176">
        <f t="shared" si="49"/>
        <v>1835.6</v>
      </c>
      <c r="BL193" s="24" t="s">
        <v>333</v>
      </c>
      <c r="BM193" s="24" t="s">
        <v>2511</v>
      </c>
    </row>
    <row r="194" spans="2:65" s="1" customFormat="1" ht="38.25" customHeight="1">
      <c r="B194" s="40"/>
      <c r="C194" s="165" t="s">
        <v>1032</v>
      </c>
      <c r="D194" s="165" t="s">
        <v>145</v>
      </c>
      <c r="E194" s="166" t="s">
        <v>2512</v>
      </c>
      <c r="F194" s="167" t="s">
        <v>2513</v>
      </c>
      <c r="G194" s="168" t="s">
        <v>187</v>
      </c>
      <c r="H194" s="169">
        <v>1</v>
      </c>
      <c r="I194" s="170">
        <v>724.5</v>
      </c>
      <c r="J194" s="171">
        <f t="shared" si="40"/>
        <v>724.5</v>
      </c>
      <c r="K194" s="167" t="s">
        <v>22</v>
      </c>
      <c r="L194" s="40"/>
      <c r="M194" s="172" t="s">
        <v>22</v>
      </c>
      <c r="N194" s="173" t="s">
        <v>51</v>
      </c>
      <c r="P194" s="174">
        <f t="shared" si="41"/>
        <v>0</v>
      </c>
      <c r="Q194" s="174">
        <v>0</v>
      </c>
      <c r="R194" s="174">
        <f t="shared" si="42"/>
        <v>0</v>
      </c>
      <c r="S194" s="174">
        <v>0</v>
      </c>
      <c r="T194" s="175">
        <f t="shared" si="43"/>
        <v>0</v>
      </c>
      <c r="AR194" s="24" t="s">
        <v>333</v>
      </c>
      <c r="AT194" s="24" t="s">
        <v>145</v>
      </c>
      <c r="AU194" s="24" t="s">
        <v>90</v>
      </c>
      <c r="AY194" s="24" t="s">
        <v>142</v>
      </c>
      <c r="BE194" s="176">
        <f t="shared" si="44"/>
        <v>0</v>
      </c>
      <c r="BF194" s="176">
        <f t="shared" si="45"/>
        <v>724.5</v>
      </c>
      <c r="BG194" s="176">
        <f t="shared" si="46"/>
        <v>0</v>
      </c>
      <c r="BH194" s="176">
        <f t="shared" si="47"/>
        <v>0</v>
      </c>
      <c r="BI194" s="176">
        <f t="shared" si="48"/>
        <v>0</v>
      </c>
      <c r="BJ194" s="24" t="s">
        <v>90</v>
      </c>
      <c r="BK194" s="176">
        <f t="shared" si="49"/>
        <v>724.5</v>
      </c>
      <c r="BL194" s="24" t="s">
        <v>333</v>
      </c>
      <c r="BM194" s="24" t="s">
        <v>2514</v>
      </c>
    </row>
    <row r="195" spans="2:65" s="1" customFormat="1" ht="16.5" customHeight="1">
      <c r="B195" s="40"/>
      <c r="C195" s="165" t="s">
        <v>1042</v>
      </c>
      <c r="D195" s="165" t="s">
        <v>145</v>
      </c>
      <c r="E195" s="166" t="s">
        <v>2515</v>
      </c>
      <c r="F195" s="167" t="s">
        <v>2516</v>
      </c>
      <c r="G195" s="168" t="s">
        <v>187</v>
      </c>
      <c r="H195" s="169">
        <v>0.5</v>
      </c>
      <c r="I195" s="170">
        <v>114.99999999999999</v>
      </c>
      <c r="J195" s="171">
        <f t="shared" si="40"/>
        <v>57.5</v>
      </c>
      <c r="K195" s="167" t="s">
        <v>22</v>
      </c>
      <c r="L195" s="40"/>
      <c r="M195" s="172" t="s">
        <v>22</v>
      </c>
      <c r="N195" s="173" t="s">
        <v>51</v>
      </c>
      <c r="P195" s="174">
        <f t="shared" si="41"/>
        <v>0</v>
      </c>
      <c r="Q195" s="174">
        <v>0</v>
      </c>
      <c r="R195" s="174">
        <f t="shared" si="42"/>
        <v>0</v>
      </c>
      <c r="S195" s="174">
        <v>0</v>
      </c>
      <c r="T195" s="175">
        <f t="shared" si="43"/>
        <v>0</v>
      </c>
      <c r="AR195" s="24" t="s">
        <v>333</v>
      </c>
      <c r="AT195" s="24" t="s">
        <v>145</v>
      </c>
      <c r="AU195" s="24" t="s">
        <v>90</v>
      </c>
      <c r="AY195" s="24" t="s">
        <v>142</v>
      </c>
      <c r="BE195" s="176">
        <f t="shared" si="44"/>
        <v>0</v>
      </c>
      <c r="BF195" s="176">
        <f t="shared" si="45"/>
        <v>57.5</v>
      </c>
      <c r="BG195" s="176">
        <f t="shared" si="46"/>
        <v>0</v>
      </c>
      <c r="BH195" s="176">
        <f t="shared" si="47"/>
        <v>0</v>
      </c>
      <c r="BI195" s="176">
        <f t="shared" si="48"/>
        <v>0</v>
      </c>
      <c r="BJ195" s="24" t="s">
        <v>90</v>
      </c>
      <c r="BK195" s="176">
        <f t="shared" si="49"/>
        <v>57.5</v>
      </c>
      <c r="BL195" s="24" t="s">
        <v>333</v>
      </c>
      <c r="BM195" s="24" t="s">
        <v>2517</v>
      </c>
    </row>
    <row r="196" spans="2:65" s="1" customFormat="1" ht="25.5" customHeight="1">
      <c r="B196" s="40"/>
      <c r="C196" s="165" t="s">
        <v>1046</v>
      </c>
      <c r="D196" s="165" t="s">
        <v>145</v>
      </c>
      <c r="E196" s="166" t="s">
        <v>2518</v>
      </c>
      <c r="F196" s="167" t="s">
        <v>2519</v>
      </c>
      <c r="G196" s="168" t="s">
        <v>187</v>
      </c>
      <c r="H196" s="169">
        <v>1</v>
      </c>
      <c r="I196" s="170">
        <v>206.99999999999997</v>
      </c>
      <c r="J196" s="171">
        <f t="shared" si="40"/>
        <v>207</v>
      </c>
      <c r="K196" s="167" t="s">
        <v>22</v>
      </c>
      <c r="L196" s="40"/>
      <c r="M196" s="172" t="s">
        <v>22</v>
      </c>
      <c r="N196" s="173" t="s">
        <v>51</v>
      </c>
      <c r="P196" s="174">
        <f t="shared" si="41"/>
        <v>0</v>
      </c>
      <c r="Q196" s="174">
        <v>0</v>
      </c>
      <c r="R196" s="174">
        <f t="shared" si="42"/>
        <v>0</v>
      </c>
      <c r="S196" s="174">
        <v>0</v>
      </c>
      <c r="T196" s="175">
        <f t="shared" si="43"/>
        <v>0</v>
      </c>
      <c r="AR196" s="24" t="s">
        <v>333</v>
      </c>
      <c r="AT196" s="24" t="s">
        <v>145</v>
      </c>
      <c r="AU196" s="24" t="s">
        <v>90</v>
      </c>
      <c r="AY196" s="24" t="s">
        <v>142</v>
      </c>
      <c r="BE196" s="176">
        <f t="shared" si="44"/>
        <v>0</v>
      </c>
      <c r="BF196" s="176">
        <f t="shared" si="45"/>
        <v>207</v>
      </c>
      <c r="BG196" s="176">
        <f t="shared" si="46"/>
        <v>0</v>
      </c>
      <c r="BH196" s="176">
        <f t="shared" si="47"/>
        <v>0</v>
      </c>
      <c r="BI196" s="176">
        <f t="shared" si="48"/>
        <v>0</v>
      </c>
      <c r="BJ196" s="24" t="s">
        <v>90</v>
      </c>
      <c r="BK196" s="176">
        <f t="shared" si="49"/>
        <v>207</v>
      </c>
      <c r="BL196" s="24" t="s">
        <v>333</v>
      </c>
      <c r="BM196" s="24" t="s">
        <v>2520</v>
      </c>
    </row>
    <row r="197" spans="2:65" s="1" customFormat="1" ht="16.5" customHeight="1">
      <c r="B197" s="40"/>
      <c r="C197" s="165" t="s">
        <v>87</v>
      </c>
      <c r="D197" s="165" t="s">
        <v>145</v>
      </c>
      <c r="E197" s="166" t="s">
        <v>2521</v>
      </c>
      <c r="F197" s="167" t="s">
        <v>2522</v>
      </c>
      <c r="G197" s="168" t="s">
        <v>187</v>
      </c>
      <c r="H197" s="169">
        <v>2</v>
      </c>
      <c r="I197" s="170">
        <v>166.75</v>
      </c>
      <c r="J197" s="171">
        <f t="shared" si="40"/>
        <v>333.5</v>
      </c>
      <c r="K197" s="167" t="s">
        <v>22</v>
      </c>
      <c r="L197" s="40"/>
      <c r="M197" s="172" t="s">
        <v>22</v>
      </c>
      <c r="N197" s="173" t="s">
        <v>51</v>
      </c>
      <c r="P197" s="174">
        <f t="shared" si="41"/>
        <v>0</v>
      </c>
      <c r="Q197" s="174">
        <v>0</v>
      </c>
      <c r="R197" s="174">
        <f t="shared" si="42"/>
        <v>0</v>
      </c>
      <c r="S197" s="174">
        <v>0</v>
      </c>
      <c r="T197" s="175">
        <f t="shared" si="43"/>
        <v>0</v>
      </c>
      <c r="AR197" s="24" t="s">
        <v>333</v>
      </c>
      <c r="AT197" s="24" t="s">
        <v>145</v>
      </c>
      <c r="AU197" s="24" t="s">
        <v>90</v>
      </c>
      <c r="AY197" s="24" t="s">
        <v>142</v>
      </c>
      <c r="BE197" s="176">
        <f t="shared" si="44"/>
        <v>0</v>
      </c>
      <c r="BF197" s="176">
        <f t="shared" si="45"/>
        <v>333.5</v>
      </c>
      <c r="BG197" s="176">
        <f t="shared" si="46"/>
        <v>0</v>
      </c>
      <c r="BH197" s="176">
        <f t="shared" si="47"/>
        <v>0</v>
      </c>
      <c r="BI197" s="176">
        <f t="shared" si="48"/>
        <v>0</v>
      </c>
      <c r="BJ197" s="24" t="s">
        <v>90</v>
      </c>
      <c r="BK197" s="176">
        <f t="shared" si="49"/>
        <v>333.5</v>
      </c>
      <c r="BL197" s="24" t="s">
        <v>333</v>
      </c>
      <c r="BM197" s="24" t="s">
        <v>2523</v>
      </c>
    </row>
    <row r="198" spans="2:65" s="1" customFormat="1" ht="16.5" customHeight="1">
      <c r="B198" s="40"/>
      <c r="C198" s="165" t="s">
        <v>30</v>
      </c>
      <c r="D198" s="165" t="s">
        <v>145</v>
      </c>
      <c r="E198" s="166" t="s">
        <v>2524</v>
      </c>
      <c r="F198" s="167" t="s">
        <v>2525</v>
      </c>
      <c r="G198" s="168" t="s">
        <v>187</v>
      </c>
      <c r="H198" s="169">
        <v>6</v>
      </c>
      <c r="I198" s="170">
        <v>166.75</v>
      </c>
      <c r="J198" s="171">
        <f t="shared" si="40"/>
        <v>1000.5</v>
      </c>
      <c r="K198" s="167" t="s">
        <v>22</v>
      </c>
      <c r="L198" s="40"/>
      <c r="M198" s="172" t="s">
        <v>22</v>
      </c>
      <c r="N198" s="173" t="s">
        <v>51</v>
      </c>
      <c r="P198" s="174">
        <f t="shared" si="41"/>
        <v>0</v>
      </c>
      <c r="Q198" s="174">
        <v>0</v>
      </c>
      <c r="R198" s="174">
        <f t="shared" si="42"/>
        <v>0</v>
      </c>
      <c r="S198" s="174">
        <v>0</v>
      </c>
      <c r="T198" s="175">
        <f t="shared" si="43"/>
        <v>0</v>
      </c>
      <c r="AR198" s="24" t="s">
        <v>333</v>
      </c>
      <c r="AT198" s="24" t="s">
        <v>145</v>
      </c>
      <c r="AU198" s="24" t="s">
        <v>90</v>
      </c>
      <c r="AY198" s="24" t="s">
        <v>142</v>
      </c>
      <c r="BE198" s="176">
        <f t="shared" si="44"/>
        <v>0</v>
      </c>
      <c r="BF198" s="176">
        <f t="shared" si="45"/>
        <v>1000.5</v>
      </c>
      <c r="BG198" s="176">
        <f t="shared" si="46"/>
        <v>0</v>
      </c>
      <c r="BH198" s="176">
        <f t="shared" si="47"/>
        <v>0</v>
      </c>
      <c r="BI198" s="176">
        <f t="shared" si="48"/>
        <v>0</v>
      </c>
      <c r="BJ198" s="24" t="s">
        <v>90</v>
      </c>
      <c r="BK198" s="176">
        <f t="shared" si="49"/>
        <v>1000.5</v>
      </c>
      <c r="BL198" s="24" t="s">
        <v>333</v>
      </c>
      <c r="BM198" s="24" t="s">
        <v>2526</v>
      </c>
    </row>
    <row r="199" spans="2:65" s="1" customFormat="1" ht="16.5" customHeight="1">
      <c r="B199" s="40"/>
      <c r="C199" s="165" t="s">
        <v>1065</v>
      </c>
      <c r="D199" s="165" t="s">
        <v>145</v>
      </c>
      <c r="E199" s="166" t="s">
        <v>2527</v>
      </c>
      <c r="F199" s="167" t="s">
        <v>2528</v>
      </c>
      <c r="G199" s="168" t="s">
        <v>187</v>
      </c>
      <c r="H199" s="169">
        <v>1</v>
      </c>
      <c r="I199" s="170">
        <v>184</v>
      </c>
      <c r="J199" s="171">
        <f t="shared" si="40"/>
        <v>184</v>
      </c>
      <c r="K199" s="167" t="s">
        <v>22</v>
      </c>
      <c r="L199" s="40"/>
      <c r="M199" s="172" t="s">
        <v>22</v>
      </c>
      <c r="N199" s="173" t="s">
        <v>51</v>
      </c>
      <c r="P199" s="174">
        <f t="shared" si="41"/>
        <v>0</v>
      </c>
      <c r="Q199" s="174">
        <v>0</v>
      </c>
      <c r="R199" s="174">
        <f t="shared" si="42"/>
        <v>0</v>
      </c>
      <c r="S199" s="174">
        <v>0</v>
      </c>
      <c r="T199" s="175">
        <f t="shared" si="43"/>
        <v>0</v>
      </c>
      <c r="AR199" s="24" t="s">
        <v>333</v>
      </c>
      <c r="AT199" s="24" t="s">
        <v>145</v>
      </c>
      <c r="AU199" s="24" t="s">
        <v>90</v>
      </c>
      <c r="AY199" s="24" t="s">
        <v>142</v>
      </c>
      <c r="BE199" s="176">
        <f t="shared" si="44"/>
        <v>0</v>
      </c>
      <c r="BF199" s="176">
        <f t="shared" si="45"/>
        <v>184</v>
      </c>
      <c r="BG199" s="176">
        <f t="shared" si="46"/>
        <v>0</v>
      </c>
      <c r="BH199" s="176">
        <f t="shared" si="47"/>
        <v>0</v>
      </c>
      <c r="BI199" s="176">
        <f t="shared" si="48"/>
        <v>0</v>
      </c>
      <c r="BJ199" s="24" t="s">
        <v>90</v>
      </c>
      <c r="BK199" s="176">
        <f t="shared" si="49"/>
        <v>184</v>
      </c>
      <c r="BL199" s="24" t="s">
        <v>333</v>
      </c>
      <c r="BM199" s="24" t="s">
        <v>2529</v>
      </c>
    </row>
    <row r="200" spans="2:65" s="1" customFormat="1" ht="16.5" customHeight="1">
      <c r="B200" s="40"/>
      <c r="C200" s="165" t="s">
        <v>1069</v>
      </c>
      <c r="D200" s="165" t="s">
        <v>145</v>
      </c>
      <c r="E200" s="166" t="s">
        <v>2530</v>
      </c>
      <c r="F200" s="167" t="s">
        <v>2531</v>
      </c>
      <c r="G200" s="168" t="s">
        <v>187</v>
      </c>
      <c r="H200" s="169">
        <v>10</v>
      </c>
      <c r="I200" s="170">
        <v>17.25</v>
      </c>
      <c r="J200" s="171">
        <f t="shared" si="40"/>
        <v>172.5</v>
      </c>
      <c r="K200" s="167" t="s">
        <v>22</v>
      </c>
      <c r="L200" s="40"/>
      <c r="M200" s="172" t="s">
        <v>22</v>
      </c>
      <c r="N200" s="173" t="s">
        <v>51</v>
      </c>
      <c r="P200" s="174">
        <f t="shared" si="41"/>
        <v>0</v>
      </c>
      <c r="Q200" s="174">
        <v>0</v>
      </c>
      <c r="R200" s="174">
        <f t="shared" si="42"/>
        <v>0</v>
      </c>
      <c r="S200" s="174">
        <v>0</v>
      </c>
      <c r="T200" s="175">
        <f t="shared" si="43"/>
        <v>0</v>
      </c>
      <c r="AR200" s="24" t="s">
        <v>333</v>
      </c>
      <c r="AT200" s="24" t="s">
        <v>145</v>
      </c>
      <c r="AU200" s="24" t="s">
        <v>90</v>
      </c>
      <c r="AY200" s="24" t="s">
        <v>142</v>
      </c>
      <c r="BE200" s="176">
        <f t="shared" si="44"/>
        <v>0</v>
      </c>
      <c r="BF200" s="176">
        <f t="shared" si="45"/>
        <v>172.5</v>
      </c>
      <c r="BG200" s="176">
        <f t="shared" si="46"/>
        <v>0</v>
      </c>
      <c r="BH200" s="176">
        <f t="shared" si="47"/>
        <v>0</v>
      </c>
      <c r="BI200" s="176">
        <f t="shared" si="48"/>
        <v>0</v>
      </c>
      <c r="BJ200" s="24" t="s">
        <v>90</v>
      </c>
      <c r="BK200" s="176">
        <f t="shared" si="49"/>
        <v>172.5</v>
      </c>
      <c r="BL200" s="24" t="s">
        <v>333</v>
      </c>
      <c r="BM200" s="24" t="s">
        <v>2532</v>
      </c>
    </row>
    <row r="201" spans="2:65" s="1" customFormat="1" ht="25.5" customHeight="1">
      <c r="B201" s="40"/>
      <c r="C201" s="165" t="s">
        <v>1076</v>
      </c>
      <c r="D201" s="165" t="s">
        <v>145</v>
      </c>
      <c r="E201" s="166" t="s">
        <v>2533</v>
      </c>
      <c r="F201" s="167" t="s">
        <v>2534</v>
      </c>
      <c r="G201" s="168" t="s">
        <v>1005</v>
      </c>
      <c r="H201" s="220">
        <v>0.2</v>
      </c>
      <c r="I201" s="170">
        <v>2680</v>
      </c>
      <c r="J201" s="171">
        <f t="shared" si="40"/>
        <v>536</v>
      </c>
      <c r="K201" s="167" t="s">
        <v>22</v>
      </c>
      <c r="L201" s="40"/>
      <c r="M201" s="172" t="s">
        <v>22</v>
      </c>
      <c r="N201" s="173" t="s">
        <v>51</v>
      </c>
      <c r="P201" s="174">
        <f t="shared" si="41"/>
        <v>0</v>
      </c>
      <c r="Q201" s="174">
        <v>0</v>
      </c>
      <c r="R201" s="174">
        <f t="shared" si="42"/>
        <v>0</v>
      </c>
      <c r="S201" s="174">
        <v>0</v>
      </c>
      <c r="T201" s="175">
        <f t="shared" si="43"/>
        <v>0</v>
      </c>
      <c r="AR201" s="24" t="s">
        <v>333</v>
      </c>
      <c r="AT201" s="24" t="s">
        <v>145</v>
      </c>
      <c r="AU201" s="24" t="s">
        <v>90</v>
      </c>
      <c r="AY201" s="24" t="s">
        <v>142</v>
      </c>
      <c r="BE201" s="176">
        <f t="shared" si="44"/>
        <v>0</v>
      </c>
      <c r="BF201" s="176">
        <f t="shared" si="45"/>
        <v>536</v>
      </c>
      <c r="BG201" s="176">
        <f t="shared" si="46"/>
        <v>0</v>
      </c>
      <c r="BH201" s="176">
        <f t="shared" si="47"/>
        <v>0</v>
      </c>
      <c r="BI201" s="176">
        <f t="shared" si="48"/>
        <v>0</v>
      </c>
      <c r="BJ201" s="24" t="s">
        <v>90</v>
      </c>
      <c r="BK201" s="176">
        <f t="shared" si="49"/>
        <v>536</v>
      </c>
      <c r="BL201" s="24" t="s">
        <v>333</v>
      </c>
      <c r="BM201" s="24" t="s">
        <v>2535</v>
      </c>
    </row>
    <row r="202" spans="2:65" s="11" customFormat="1" ht="29.9" customHeight="1">
      <c r="B202" s="153"/>
      <c r="D202" s="154" t="s">
        <v>78</v>
      </c>
      <c r="E202" s="163" t="s">
        <v>2536</v>
      </c>
      <c r="F202" s="163" t="s">
        <v>2537</v>
      </c>
      <c r="I202" s="156"/>
      <c r="J202" s="164">
        <f>BK202</f>
        <v>57670</v>
      </c>
      <c r="L202" s="153"/>
      <c r="M202" s="158"/>
      <c r="P202" s="159">
        <f>SUM(P203:P204)</f>
        <v>0</v>
      </c>
      <c r="R202" s="159">
        <f>SUM(R203:R204)</f>
        <v>0</v>
      </c>
      <c r="T202" s="160">
        <f>SUM(T203:T204)</f>
        <v>0</v>
      </c>
      <c r="AR202" s="154" t="s">
        <v>90</v>
      </c>
      <c r="AT202" s="161" t="s">
        <v>78</v>
      </c>
      <c r="AU202" s="161" t="s">
        <v>24</v>
      </c>
      <c r="AY202" s="154" t="s">
        <v>142</v>
      </c>
      <c r="BK202" s="162">
        <f>SUM(BK203:BK204)</f>
        <v>57670</v>
      </c>
    </row>
    <row r="203" spans="2:65" s="1" customFormat="1" ht="16.5" customHeight="1">
      <c r="B203" s="40"/>
      <c r="C203" s="210" t="s">
        <v>1080</v>
      </c>
      <c r="D203" s="210" t="s">
        <v>323</v>
      </c>
      <c r="E203" s="211" t="s">
        <v>2538</v>
      </c>
      <c r="F203" s="212" t="s">
        <v>2539</v>
      </c>
      <c r="G203" s="213" t="s">
        <v>187</v>
      </c>
      <c r="H203" s="214">
        <v>5</v>
      </c>
      <c r="I203" s="215">
        <v>9715</v>
      </c>
      <c r="J203" s="216">
        <f>ROUND(I203*H203,2)</f>
        <v>48575</v>
      </c>
      <c r="K203" s="212" t="s">
        <v>22</v>
      </c>
      <c r="L203" s="217"/>
      <c r="M203" s="218" t="s">
        <v>22</v>
      </c>
      <c r="N203" s="219" t="s">
        <v>51</v>
      </c>
      <c r="P203" s="174">
        <f>O203*H203</f>
        <v>0</v>
      </c>
      <c r="Q203" s="174">
        <v>0</v>
      </c>
      <c r="R203" s="174">
        <f>Q203*H203</f>
        <v>0</v>
      </c>
      <c r="S203" s="174">
        <v>0</v>
      </c>
      <c r="T203" s="175">
        <f>S203*H203</f>
        <v>0</v>
      </c>
      <c r="AR203" s="24" t="s">
        <v>561</v>
      </c>
      <c r="AT203" s="24" t="s">
        <v>323</v>
      </c>
      <c r="AU203" s="24" t="s">
        <v>90</v>
      </c>
      <c r="AY203" s="24" t="s">
        <v>142</v>
      </c>
      <c r="BE203" s="176">
        <f>IF(N203="základní",J203,0)</f>
        <v>0</v>
      </c>
      <c r="BF203" s="176">
        <f>IF(N203="snížená",J203,0)</f>
        <v>48575</v>
      </c>
      <c r="BG203" s="176">
        <f>IF(N203="zákl. přenesená",J203,0)</f>
        <v>0</v>
      </c>
      <c r="BH203" s="176">
        <f>IF(N203="sníž. přenesená",J203,0)</f>
        <v>0</v>
      </c>
      <c r="BI203" s="176">
        <f>IF(N203="nulová",J203,0)</f>
        <v>0</v>
      </c>
      <c r="BJ203" s="24" t="s">
        <v>90</v>
      </c>
      <c r="BK203" s="176">
        <f>ROUND(I203*H203,2)</f>
        <v>48575</v>
      </c>
      <c r="BL203" s="24" t="s">
        <v>333</v>
      </c>
      <c r="BM203" s="24" t="s">
        <v>2540</v>
      </c>
    </row>
    <row r="204" spans="2:65" s="1" customFormat="1" ht="16.5" customHeight="1">
      <c r="B204" s="40"/>
      <c r="C204" s="165" t="s">
        <v>1084</v>
      </c>
      <c r="D204" s="165" t="s">
        <v>145</v>
      </c>
      <c r="E204" s="166" t="s">
        <v>2541</v>
      </c>
      <c r="F204" s="167" t="s">
        <v>2542</v>
      </c>
      <c r="G204" s="168" t="s">
        <v>187</v>
      </c>
      <c r="H204" s="169">
        <v>5</v>
      </c>
      <c r="I204" s="170">
        <v>1819</v>
      </c>
      <c r="J204" s="171">
        <f>ROUND(I204*H204,2)</f>
        <v>9095</v>
      </c>
      <c r="K204" s="167" t="s">
        <v>22</v>
      </c>
      <c r="L204" s="40"/>
      <c r="M204" s="172" t="s">
        <v>22</v>
      </c>
      <c r="N204" s="173" t="s">
        <v>51</v>
      </c>
      <c r="P204" s="174">
        <f>O204*H204</f>
        <v>0</v>
      </c>
      <c r="Q204" s="174">
        <v>0</v>
      </c>
      <c r="R204" s="174">
        <f>Q204*H204</f>
        <v>0</v>
      </c>
      <c r="S204" s="174">
        <v>0</v>
      </c>
      <c r="T204" s="175">
        <f>S204*H204</f>
        <v>0</v>
      </c>
      <c r="AR204" s="24" t="s">
        <v>333</v>
      </c>
      <c r="AT204" s="24" t="s">
        <v>145</v>
      </c>
      <c r="AU204" s="24" t="s">
        <v>90</v>
      </c>
      <c r="AY204" s="24" t="s">
        <v>142</v>
      </c>
      <c r="BE204" s="176">
        <f>IF(N204="základní",J204,0)</f>
        <v>0</v>
      </c>
      <c r="BF204" s="176">
        <f>IF(N204="snížená",J204,0)</f>
        <v>9095</v>
      </c>
      <c r="BG204" s="176">
        <f>IF(N204="zákl. přenesená",J204,0)</f>
        <v>0</v>
      </c>
      <c r="BH204" s="176">
        <f>IF(N204="sníž. přenesená",J204,0)</f>
        <v>0</v>
      </c>
      <c r="BI204" s="176">
        <f>IF(N204="nulová",J204,0)</f>
        <v>0</v>
      </c>
      <c r="BJ204" s="24" t="s">
        <v>90</v>
      </c>
      <c r="BK204" s="176">
        <f>ROUND(I204*H204,2)</f>
        <v>9095</v>
      </c>
      <c r="BL204" s="24" t="s">
        <v>333</v>
      </c>
      <c r="BM204" s="24" t="s">
        <v>2543</v>
      </c>
    </row>
    <row r="205" spans="2:65" s="11" customFormat="1" ht="29.9" customHeight="1">
      <c r="B205" s="153"/>
      <c r="D205" s="154" t="s">
        <v>78</v>
      </c>
      <c r="E205" s="163" t="s">
        <v>2544</v>
      </c>
      <c r="F205" s="163" t="s">
        <v>2545</v>
      </c>
      <c r="I205" s="156"/>
      <c r="J205" s="164">
        <f>BK205</f>
        <v>14557.550000000001</v>
      </c>
      <c r="L205" s="153"/>
      <c r="M205" s="158"/>
      <c r="P205" s="159">
        <f>SUM(P206:P222)</f>
        <v>0</v>
      </c>
      <c r="R205" s="159">
        <f>SUM(R206:R222)</f>
        <v>0</v>
      </c>
      <c r="T205" s="160">
        <f>SUM(T206:T222)</f>
        <v>0</v>
      </c>
      <c r="AR205" s="154" t="s">
        <v>90</v>
      </c>
      <c r="AT205" s="161" t="s">
        <v>78</v>
      </c>
      <c r="AU205" s="161" t="s">
        <v>24</v>
      </c>
      <c r="AY205" s="154" t="s">
        <v>142</v>
      </c>
      <c r="BK205" s="162">
        <f>SUM(BK206:BK222)</f>
        <v>14557.550000000001</v>
      </c>
    </row>
    <row r="206" spans="2:65" s="1" customFormat="1" ht="38.25" customHeight="1">
      <c r="B206" s="40"/>
      <c r="C206" s="210" t="s">
        <v>1093</v>
      </c>
      <c r="D206" s="210" t="s">
        <v>323</v>
      </c>
      <c r="E206" s="211" t="s">
        <v>2546</v>
      </c>
      <c r="F206" s="212" t="s">
        <v>2547</v>
      </c>
      <c r="G206" s="213" t="s">
        <v>187</v>
      </c>
      <c r="H206" s="214">
        <v>1</v>
      </c>
      <c r="I206" s="215">
        <v>1081</v>
      </c>
      <c r="J206" s="216">
        <f t="shared" ref="J206:J222" si="50">ROUND(I206*H206,2)</f>
        <v>1081</v>
      </c>
      <c r="K206" s="212" t="s">
        <v>22</v>
      </c>
      <c r="L206" s="217"/>
      <c r="M206" s="218" t="s">
        <v>22</v>
      </c>
      <c r="N206" s="219" t="s">
        <v>51</v>
      </c>
      <c r="P206" s="174">
        <f t="shared" ref="P206:P222" si="51">O206*H206</f>
        <v>0</v>
      </c>
      <c r="Q206" s="174">
        <v>0</v>
      </c>
      <c r="R206" s="174">
        <f t="shared" ref="R206:R222" si="52">Q206*H206</f>
        <v>0</v>
      </c>
      <c r="S206" s="174">
        <v>0</v>
      </c>
      <c r="T206" s="175">
        <f t="shared" ref="T206:T222" si="53">S206*H206</f>
        <v>0</v>
      </c>
      <c r="AR206" s="24" t="s">
        <v>561</v>
      </c>
      <c r="AT206" s="24" t="s">
        <v>323</v>
      </c>
      <c r="AU206" s="24" t="s">
        <v>90</v>
      </c>
      <c r="AY206" s="24" t="s">
        <v>142</v>
      </c>
      <c r="BE206" s="176">
        <f t="shared" ref="BE206:BE222" si="54">IF(N206="základní",J206,0)</f>
        <v>0</v>
      </c>
      <c r="BF206" s="176">
        <f t="shared" ref="BF206:BF222" si="55">IF(N206="snížená",J206,0)</f>
        <v>1081</v>
      </c>
      <c r="BG206" s="176">
        <f t="shared" ref="BG206:BG222" si="56">IF(N206="zákl. přenesená",J206,0)</f>
        <v>0</v>
      </c>
      <c r="BH206" s="176">
        <f t="shared" ref="BH206:BH222" si="57">IF(N206="sníž. přenesená",J206,0)</f>
        <v>0</v>
      </c>
      <c r="BI206" s="176">
        <f t="shared" ref="BI206:BI222" si="58">IF(N206="nulová",J206,0)</f>
        <v>0</v>
      </c>
      <c r="BJ206" s="24" t="s">
        <v>90</v>
      </c>
      <c r="BK206" s="176">
        <f t="shared" ref="BK206:BK222" si="59">ROUND(I206*H206,2)</f>
        <v>1081</v>
      </c>
      <c r="BL206" s="24" t="s">
        <v>333</v>
      </c>
      <c r="BM206" s="24" t="s">
        <v>2548</v>
      </c>
    </row>
    <row r="207" spans="2:65" s="1" customFormat="1" ht="16.5" customHeight="1">
      <c r="B207" s="40"/>
      <c r="C207" s="210" t="s">
        <v>1100</v>
      </c>
      <c r="D207" s="210" t="s">
        <v>323</v>
      </c>
      <c r="E207" s="211" t="s">
        <v>2549</v>
      </c>
      <c r="F207" s="212" t="s">
        <v>2550</v>
      </c>
      <c r="G207" s="213" t="s">
        <v>187</v>
      </c>
      <c r="H207" s="214">
        <v>0.5</v>
      </c>
      <c r="I207" s="215">
        <v>276</v>
      </c>
      <c r="J207" s="216">
        <f t="shared" si="50"/>
        <v>138</v>
      </c>
      <c r="K207" s="212" t="s">
        <v>22</v>
      </c>
      <c r="L207" s="217"/>
      <c r="M207" s="218" t="s">
        <v>22</v>
      </c>
      <c r="N207" s="219" t="s">
        <v>51</v>
      </c>
      <c r="P207" s="174">
        <f t="shared" si="51"/>
        <v>0</v>
      </c>
      <c r="Q207" s="174">
        <v>0</v>
      </c>
      <c r="R207" s="174">
        <f t="shared" si="52"/>
        <v>0</v>
      </c>
      <c r="S207" s="174">
        <v>0</v>
      </c>
      <c r="T207" s="175">
        <f t="shared" si="53"/>
        <v>0</v>
      </c>
      <c r="AR207" s="24" t="s">
        <v>561</v>
      </c>
      <c r="AT207" s="24" t="s">
        <v>323</v>
      </c>
      <c r="AU207" s="24" t="s">
        <v>90</v>
      </c>
      <c r="AY207" s="24" t="s">
        <v>142</v>
      </c>
      <c r="BE207" s="176">
        <f t="shared" si="54"/>
        <v>0</v>
      </c>
      <c r="BF207" s="176">
        <f t="shared" si="55"/>
        <v>138</v>
      </c>
      <c r="BG207" s="176">
        <f t="shared" si="56"/>
        <v>0</v>
      </c>
      <c r="BH207" s="176">
        <f t="shared" si="57"/>
        <v>0</v>
      </c>
      <c r="BI207" s="176">
        <f t="shared" si="58"/>
        <v>0</v>
      </c>
      <c r="BJ207" s="24" t="s">
        <v>90</v>
      </c>
      <c r="BK207" s="176">
        <f t="shared" si="59"/>
        <v>138</v>
      </c>
      <c r="BL207" s="24" t="s">
        <v>333</v>
      </c>
      <c r="BM207" s="24" t="s">
        <v>2551</v>
      </c>
    </row>
    <row r="208" spans="2:65" s="1" customFormat="1" ht="25.5" customHeight="1">
      <c r="B208" s="40"/>
      <c r="C208" s="210" t="s">
        <v>1105</v>
      </c>
      <c r="D208" s="210" t="s">
        <v>323</v>
      </c>
      <c r="E208" s="211" t="s">
        <v>2552</v>
      </c>
      <c r="F208" s="212" t="s">
        <v>2553</v>
      </c>
      <c r="G208" s="213" t="s">
        <v>187</v>
      </c>
      <c r="H208" s="214">
        <v>1</v>
      </c>
      <c r="I208" s="215">
        <v>4588.5</v>
      </c>
      <c r="J208" s="216">
        <f t="shared" si="50"/>
        <v>4588.5</v>
      </c>
      <c r="K208" s="212" t="s">
        <v>22</v>
      </c>
      <c r="L208" s="217"/>
      <c r="M208" s="218" t="s">
        <v>22</v>
      </c>
      <c r="N208" s="219" t="s">
        <v>51</v>
      </c>
      <c r="P208" s="174">
        <f t="shared" si="51"/>
        <v>0</v>
      </c>
      <c r="Q208" s="174">
        <v>0</v>
      </c>
      <c r="R208" s="174">
        <f t="shared" si="52"/>
        <v>0</v>
      </c>
      <c r="S208" s="174">
        <v>0</v>
      </c>
      <c r="T208" s="175">
        <f t="shared" si="53"/>
        <v>0</v>
      </c>
      <c r="AR208" s="24" t="s">
        <v>561</v>
      </c>
      <c r="AT208" s="24" t="s">
        <v>323</v>
      </c>
      <c r="AU208" s="24" t="s">
        <v>90</v>
      </c>
      <c r="AY208" s="24" t="s">
        <v>142</v>
      </c>
      <c r="BE208" s="176">
        <f t="shared" si="54"/>
        <v>0</v>
      </c>
      <c r="BF208" s="176">
        <f t="shared" si="55"/>
        <v>4588.5</v>
      </c>
      <c r="BG208" s="176">
        <f t="shared" si="56"/>
        <v>0</v>
      </c>
      <c r="BH208" s="176">
        <f t="shared" si="57"/>
        <v>0</v>
      </c>
      <c r="BI208" s="176">
        <f t="shared" si="58"/>
        <v>0</v>
      </c>
      <c r="BJ208" s="24" t="s">
        <v>90</v>
      </c>
      <c r="BK208" s="176">
        <f t="shared" si="59"/>
        <v>4588.5</v>
      </c>
      <c r="BL208" s="24" t="s">
        <v>333</v>
      </c>
      <c r="BM208" s="24" t="s">
        <v>2554</v>
      </c>
    </row>
    <row r="209" spans="2:65" s="1" customFormat="1" ht="25.5" customHeight="1">
      <c r="B209" s="40"/>
      <c r="C209" s="210" t="s">
        <v>1111</v>
      </c>
      <c r="D209" s="210" t="s">
        <v>323</v>
      </c>
      <c r="E209" s="211" t="s">
        <v>2555</v>
      </c>
      <c r="F209" s="212" t="s">
        <v>2556</v>
      </c>
      <c r="G209" s="213" t="s">
        <v>187</v>
      </c>
      <c r="H209" s="214">
        <v>1</v>
      </c>
      <c r="I209" s="215">
        <v>1392.6499999999999</v>
      </c>
      <c r="J209" s="216">
        <f t="shared" si="50"/>
        <v>1392.65</v>
      </c>
      <c r="K209" s="212" t="s">
        <v>22</v>
      </c>
      <c r="L209" s="217"/>
      <c r="M209" s="218" t="s">
        <v>22</v>
      </c>
      <c r="N209" s="219" t="s">
        <v>51</v>
      </c>
      <c r="P209" s="174">
        <f t="shared" si="51"/>
        <v>0</v>
      </c>
      <c r="Q209" s="174">
        <v>0</v>
      </c>
      <c r="R209" s="174">
        <f t="shared" si="52"/>
        <v>0</v>
      </c>
      <c r="S209" s="174">
        <v>0</v>
      </c>
      <c r="T209" s="175">
        <f t="shared" si="53"/>
        <v>0</v>
      </c>
      <c r="AR209" s="24" t="s">
        <v>561</v>
      </c>
      <c r="AT209" s="24" t="s">
        <v>323</v>
      </c>
      <c r="AU209" s="24" t="s">
        <v>90</v>
      </c>
      <c r="AY209" s="24" t="s">
        <v>142</v>
      </c>
      <c r="BE209" s="176">
        <f t="shared" si="54"/>
        <v>0</v>
      </c>
      <c r="BF209" s="176">
        <f t="shared" si="55"/>
        <v>1392.65</v>
      </c>
      <c r="BG209" s="176">
        <f t="shared" si="56"/>
        <v>0</v>
      </c>
      <c r="BH209" s="176">
        <f t="shared" si="57"/>
        <v>0</v>
      </c>
      <c r="BI209" s="176">
        <f t="shared" si="58"/>
        <v>0</v>
      </c>
      <c r="BJ209" s="24" t="s">
        <v>90</v>
      </c>
      <c r="BK209" s="176">
        <f t="shared" si="59"/>
        <v>1392.65</v>
      </c>
      <c r="BL209" s="24" t="s">
        <v>333</v>
      </c>
      <c r="BM209" s="24" t="s">
        <v>2557</v>
      </c>
    </row>
    <row r="210" spans="2:65" s="1" customFormat="1" ht="16.5" customHeight="1">
      <c r="B210" s="40"/>
      <c r="C210" s="210" t="s">
        <v>1117</v>
      </c>
      <c r="D210" s="210" t="s">
        <v>323</v>
      </c>
      <c r="E210" s="211" t="s">
        <v>2558</v>
      </c>
      <c r="F210" s="212" t="s">
        <v>2559</v>
      </c>
      <c r="G210" s="213" t="s">
        <v>187</v>
      </c>
      <c r="H210" s="214">
        <v>2</v>
      </c>
      <c r="I210" s="215">
        <v>127.64999999999999</v>
      </c>
      <c r="J210" s="216">
        <f t="shared" si="50"/>
        <v>255.3</v>
      </c>
      <c r="K210" s="212" t="s">
        <v>22</v>
      </c>
      <c r="L210" s="217"/>
      <c r="M210" s="218" t="s">
        <v>22</v>
      </c>
      <c r="N210" s="219" t="s">
        <v>51</v>
      </c>
      <c r="P210" s="174">
        <f t="shared" si="51"/>
        <v>0</v>
      </c>
      <c r="Q210" s="174">
        <v>0</v>
      </c>
      <c r="R210" s="174">
        <f t="shared" si="52"/>
        <v>0</v>
      </c>
      <c r="S210" s="174">
        <v>0</v>
      </c>
      <c r="T210" s="175">
        <f t="shared" si="53"/>
        <v>0</v>
      </c>
      <c r="AR210" s="24" t="s">
        <v>561</v>
      </c>
      <c r="AT210" s="24" t="s">
        <v>323</v>
      </c>
      <c r="AU210" s="24" t="s">
        <v>90</v>
      </c>
      <c r="AY210" s="24" t="s">
        <v>142</v>
      </c>
      <c r="BE210" s="176">
        <f t="shared" si="54"/>
        <v>0</v>
      </c>
      <c r="BF210" s="176">
        <f t="shared" si="55"/>
        <v>255.3</v>
      </c>
      <c r="BG210" s="176">
        <f t="shared" si="56"/>
        <v>0</v>
      </c>
      <c r="BH210" s="176">
        <f t="shared" si="57"/>
        <v>0</v>
      </c>
      <c r="BI210" s="176">
        <f t="shared" si="58"/>
        <v>0</v>
      </c>
      <c r="BJ210" s="24" t="s">
        <v>90</v>
      </c>
      <c r="BK210" s="176">
        <f t="shared" si="59"/>
        <v>255.3</v>
      </c>
      <c r="BL210" s="24" t="s">
        <v>333</v>
      </c>
      <c r="BM210" s="24" t="s">
        <v>2560</v>
      </c>
    </row>
    <row r="211" spans="2:65" s="1" customFormat="1" ht="16.5" customHeight="1">
      <c r="B211" s="40"/>
      <c r="C211" s="210" t="s">
        <v>1123</v>
      </c>
      <c r="D211" s="210" t="s">
        <v>323</v>
      </c>
      <c r="E211" s="211" t="s">
        <v>2561</v>
      </c>
      <c r="F211" s="212" t="s">
        <v>2562</v>
      </c>
      <c r="G211" s="213" t="s">
        <v>187</v>
      </c>
      <c r="H211" s="214">
        <v>8</v>
      </c>
      <c r="I211" s="215">
        <v>127.64999999999999</v>
      </c>
      <c r="J211" s="216">
        <f t="shared" si="50"/>
        <v>1021.2</v>
      </c>
      <c r="K211" s="212" t="s">
        <v>22</v>
      </c>
      <c r="L211" s="217"/>
      <c r="M211" s="218" t="s">
        <v>22</v>
      </c>
      <c r="N211" s="219" t="s">
        <v>51</v>
      </c>
      <c r="P211" s="174">
        <f t="shared" si="51"/>
        <v>0</v>
      </c>
      <c r="Q211" s="174">
        <v>0</v>
      </c>
      <c r="R211" s="174">
        <f t="shared" si="52"/>
        <v>0</v>
      </c>
      <c r="S211" s="174">
        <v>0</v>
      </c>
      <c r="T211" s="175">
        <f t="shared" si="53"/>
        <v>0</v>
      </c>
      <c r="AR211" s="24" t="s">
        <v>561</v>
      </c>
      <c r="AT211" s="24" t="s">
        <v>323</v>
      </c>
      <c r="AU211" s="24" t="s">
        <v>90</v>
      </c>
      <c r="AY211" s="24" t="s">
        <v>142</v>
      </c>
      <c r="BE211" s="176">
        <f t="shared" si="54"/>
        <v>0</v>
      </c>
      <c r="BF211" s="176">
        <f t="shared" si="55"/>
        <v>1021.2</v>
      </c>
      <c r="BG211" s="176">
        <f t="shared" si="56"/>
        <v>0</v>
      </c>
      <c r="BH211" s="176">
        <f t="shared" si="57"/>
        <v>0</v>
      </c>
      <c r="BI211" s="176">
        <f t="shared" si="58"/>
        <v>0</v>
      </c>
      <c r="BJ211" s="24" t="s">
        <v>90</v>
      </c>
      <c r="BK211" s="176">
        <f t="shared" si="59"/>
        <v>1021.2</v>
      </c>
      <c r="BL211" s="24" t="s">
        <v>333</v>
      </c>
      <c r="BM211" s="24" t="s">
        <v>2563</v>
      </c>
    </row>
    <row r="212" spans="2:65" s="1" customFormat="1" ht="16.5" customHeight="1">
      <c r="B212" s="40"/>
      <c r="C212" s="210" t="s">
        <v>1128</v>
      </c>
      <c r="D212" s="210" t="s">
        <v>323</v>
      </c>
      <c r="E212" s="211" t="s">
        <v>2564</v>
      </c>
      <c r="F212" s="212" t="s">
        <v>2565</v>
      </c>
      <c r="G212" s="213" t="s">
        <v>187</v>
      </c>
      <c r="H212" s="214">
        <v>1</v>
      </c>
      <c r="I212" s="215">
        <v>526.69999999999993</v>
      </c>
      <c r="J212" s="216">
        <f t="shared" si="50"/>
        <v>526.70000000000005</v>
      </c>
      <c r="K212" s="212" t="s">
        <v>22</v>
      </c>
      <c r="L212" s="217"/>
      <c r="M212" s="218" t="s">
        <v>22</v>
      </c>
      <c r="N212" s="219" t="s">
        <v>51</v>
      </c>
      <c r="P212" s="174">
        <f t="shared" si="51"/>
        <v>0</v>
      </c>
      <c r="Q212" s="174">
        <v>0</v>
      </c>
      <c r="R212" s="174">
        <f t="shared" si="52"/>
        <v>0</v>
      </c>
      <c r="S212" s="174">
        <v>0</v>
      </c>
      <c r="T212" s="175">
        <f t="shared" si="53"/>
        <v>0</v>
      </c>
      <c r="AR212" s="24" t="s">
        <v>561</v>
      </c>
      <c r="AT212" s="24" t="s">
        <v>323</v>
      </c>
      <c r="AU212" s="24" t="s">
        <v>90</v>
      </c>
      <c r="AY212" s="24" t="s">
        <v>142</v>
      </c>
      <c r="BE212" s="176">
        <f t="shared" si="54"/>
        <v>0</v>
      </c>
      <c r="BF212" s="176">
        <f t="shared" si="55"/>
        <v>526.70000000000005</v>
      </c>
      <c r="BG212" s="176">
        <f t="shared" si="56"/>
        <v>0</v>
      </c>
      <c r="BH212" s="176">
        <f t="shared" si="57"/>
        <v>0</v>
      </c>
      <c r="BI212" s="176">
        <f t="shared" si="58"/>
        <v>0</v>
      </c>
      <c r="BJ212" s="24" t="s">
        <v>90</v>
      </c>
      <c r="BK212" s="176">
        <f t="shared" si="59"/>
        <v>526.70000000000005</v>
      </c>
      <c r="BL212" s="24" t="s">
        <v>333</v>
      </c>
      <c r="BM212" s="24" t="s">
        <v>2566</v>
      </c>
    </row>
    <row r="213" spans="2:65" s="1" customFormat="1" ht="16.5" customHeight="1">
      <c r="B213" s="40"/>
      <c r="C213" s="210" t="s">
        <v>1135</v>
      </c>
      <c r="D213" s="210" t="s">
        <v>323</v>
      </c>
      <c r="E213" s="211" t="s">
        <v>2567</v>
      </c>
      <c r="F213" s="212" t="s">
        <v>2568</v>
      </c>
      <c r="G213" s="213" t="s">
        <v>187</v>
      </c>
      <c r="H213" s="214">
        <v>10</v>
      </c>
      <c r="I213" s="215">
        <v>11.5</v>
      </c>
      <c r="J213" s="216">
        <f t="shared" si="50"/>
        <v>115</v>
      </c>
      <c r="K213" s="212" t="s">
        <v>22</v>
      </c>
      <c r="L213" s="217"/>
      <c r="M213" s="218" t="s">
        <v>22</v>
      </c>
      <c r="N213" s="219" t="s">
        <v>51</v>
      </c>
      <c r="P213" s="174">
        <f t="shared" si="51"/>
        <v>0</v>
      </c>
      <c r="Q213" s="174">
        <v>0</v>
      </c>
      <c r="R213" s="174">
        <f t="shared" si="52"/>
        <v>0</v>
      </c>
      <c r="S213" s="174">
        <v>0</v>
      </c>
      <c r="T213" s="175">
        <f t="shared" si="53"/>
        <v>0</v>
      </c>
      <c r="AR213" s="24" t="s">
        <v>561</v>
      </c>
      <c r="AT213" s="24" t="s">
        <v>323</v>
      </c>
      <c r="AU213" s="24" t="s">
        <v>90</v>
      </c>
      <c r="AY213" s="24" t="s">
        <v>142</v>
      </c>
      <c r="BE213" s="176">
        <f t="shared" si="54"/>
        <v>0</v>
      </c>
      <c r="BF213" s="176">
        <f t="shared" si="55"/>
        <v>115</v>
      </c>
      <c r="BG213" s="176">
        <f t="shared" si="56"/>
        <v>0</v>
      </c>
      <c r="BH213" s="176">
        <f t="shared" si="57"/>
        <v>0</v>
      </c>
      <c r="BI213" s="176">
        <f t="shared" si="58"/>
        <v>0</v>
      </c>
      <c r="BJ213" s="24" t="s">
        <v>90</v>
      </c>
      <c r="BK213" s="176">
        <f t="shared" si="59"/>
        <v>115</v>
      </c>
      <c r="BL213" s="24" t="s">
        <v>333</v>
      </c>
      <c r="BM213" s="24" t="s">
        <v>2569</v>
      </c>
    </row>
    <row r="214" spans="2:65" s="1" customFormat="1" ht="25.5" customHeight="1">
      <c r="B214" s="40"/>
      <c r="C214" s="210" t="s">
        <v>1159</v>
      </c>
      <c r="D214" s="210" t="s">
        <v>323</v>
      </c>
      <c r="E214" s="211" t="s">
        <v>2570</v>
      </c>
      <c r="F214" s="212" t="s">
        <v>2571</v>
      </c>
      <c r="G214" s="213" t="s">
        <v>1005</v>
      </c>
      <c r="H214" s="224">
        <v>0.2</v>
      </c>
      <c r="I214" s="215">
        <v>9118</v>
      </c>
      <c r="J214" s="216">
        <f t="shared" si="50"/>
        <v>1823.6</v>
      </c>
      <c r="K214" s="212" t="s">
        <v>22</v>
      </c>
      <c r="L214" s="217"/>
      <c r="M214" s="218" t="s">
        <v>22</v>
      </c>
      <c r="N214" s="219" t="s">
        <v>51</v>
      </c>
      <c r="P214" s="174">
        <f t="shared" si="51"/>
        <v>0</v>
      </c>
      <c r="Q214" s="174">
        <v>0</v>
      </c>
      <c r="R214" s="174">
        <f t="shared" si="52"/>
        <v>0</v>
      </c>
      <c r="S214" s="174">
        <v>0</v>
      </c>
      <c r="T214" s="175">
        <f t="shared" si="53"/>
        <v>0</v>
      </c>
      <c r="AR214" s="24" t="s">
        <v>561</v>
      </c>
      <c r="AT214" s="24" t="s">
        <v>323</v>
      </c>
      <c r="AU214" s="24" t="s">
        <v>90</v>
      </c>
      <c r="AY214" s="24" t="s">
        <v>142</v>
      </c>
      <c r="BE214" s="176">
        <f t="shared" si="54"/>
        <v>0</v>
      </c>
      <c r="BF214" s="176">
        <f t="shared" si="55"/>
        <v>1823.6</v>
      </c>
      <c r="BG214" s="176">
        <f t="shared" si="56"/>
        <v>0</v>
      </c>
      <c r="BH214" s="176">
        <f t="shared" si="57"/>
        <v>0</v>
      </c>
      <c r="BI214" s="176">
        <f t="shared" si="58"/>
        <v>0</v>
      </c>
      <c r="BJ214" s="24" t="s">
        <v>90</v>
      </c>
      <c r="BK214" s="176">
        <f t="shared" si="59"/>
        <v>1823.6</v>
      </c>
      <c r="BL214" s="24" t="s">
        <v>333</v>
      </c>
      <c r="BM214" s="24" t="s">
        <v>2572</v>
      </c>
    </row>
    <row r="215" spans="2:65" s="1" customFormat="1" ht="38.25" customHeight="1">
      <c r="B215" s="40"/>
      <c r="C215" s="165" t="s">
        <v>1163</v>
      </c>
      <c r="D215" s="165" t="s">
        <v>145</v>
      </c>
      <c r="E215" s="166" t="s">
        <v>2573</v>
      </c>
      <c r="F215" s="167" t="s">
        <v>2574</v>
      </c>
      <c r="G215" s="168" t="s">
        <v>187</v>
      </c>
      <c r="H215" s="169">
        <v>1</v>
      </c>
      <c r="I215" s="170">
        <v>724.5</v>
      </c>
      <c r="J215" s="171">
        <f t="shared" si="50"/>
        <v>724.5</v>
      </c>
      <c r="K215" s="167" t="s">
        <v>22</v>
      </c>
      <c r="L215" s="40"/>
      <c r="M215" s="172" t="s">
        <v>22</v>
      </c>
      <c r="N215" s="173" t="s">
        <v>51</v>
      </c>
      <c r="P215" s="174">
        <f t="shared" si="51"/>
        <v>0</v>
      </c>
      <c r="Q215" s="174">
        <v>0</v>
      </c>
      <c r="R215" s="174">
        <f t="shared" si="52"/>
        <v>0</v>
      </c>
      <c r="S215" s="174">
        <v>0</v>
      </c>
      <c r="T215" s="175">
        <f t="shared" si="53"/>
        <v>0</v>
      </c>
      <c r="AR215" s="24" t="s">
        <v>333</v>
      </c>
      <c r="AT215" s="24" t="s">
        <v>145</v>
      </c>
      <c r="AU215" s="24" t="s">
        <v>90</v>
      </c>
      <c r="AY215" s="24" t="s">
        <v>142</v>
      </c>
      <c r="BE215" s="176">
        <f t="shared" si="54"/>
        <v>0</v>
      </c>
      <c r="BF215" s="176">
        <f t="shared" si="55"/>
        <v>724.5</v>
      </c>
      <c r="BG215" s="176">
        <f t="shared" si="56"/>
        <v>0</v>
      </c>
      <c r="BH215" s="176">
        <f t="shared" si="57"/>
        <v>0</v>
      </c>
      <c r="BI215" s="176">
        <f t="shared" si="58"/>
        <v>0</v>
      </c>
      <c r="BJ215" s="24" t="s">
        <v>90</v>
      </c>
      <c r="BK215" s="176">
        <f t="shared" si="59"/>
        <v>724.5</v>
      </c>
      <c r="BL215" s="24" t="s">
        <v>333</v>
      </c>
      <c r="BM215" s="24" t="s">
        <v>2575</v>
      </c>
    </row>
    <row r="216" spans="2:65" s="1" customFormat="1" ht="16.5" customHeight="1">
      <c r="B216" s="40"/>
      <c r="C216" s="165" t="s">
        <v>1173</v>
      </c>
      <c r="D216" s="165" t="s">
        <v>145</v>
      </c>
      <c r="E216" s="166" t="s">
        <v>2576</v>
      </c>
      <c r="F216" s="167" t="s">
        <v>2577</v>
      </c>
      <c r="G216" s="168" t="s">
        <v>187</v>
      </c>
      <c r="H216" s="169">
        <v>0.5</v>
      </c>
      <c r="I216" s="170">
        <v>114.99999999999999</v>
      </c>
      <c r="J216" s="171">
        <f t="shared" si="50"/>
        <v>57.5</v>
      </c>
      <c r="K216" s="167" t="s">
        <v>22</v>
      </c>
      <c r="L216" s="40"/>
      <c r="M216" s="172" t="s">
        <v>22</v>
      </c>
      <c r="N216" s="173" t="s">
        <v>51</v>
      </c>
      <c r="P216" s="174">
        <f t="shared" si="51"/>
        <v>0</v>
      </c>
      <c r="Q216" s="174">
        <v>0</v>
      </c>
      <c r="R216" s="174">
        <f t="shared" si="52"/>
        <v>0</v>
      </c>
      <c r="S216" s="174">
        <v>0</v>
      </c>
      <c r="T216" s="175">
        <f t="shared" si="53"/>
        <v>0</v>
      </c>
      <c r="AR216" s="24" t="s">
        <v>333</v>
      </c>
      <c r="AT216" s="24" t="s">
        <v>145</v>
      </c>
      <c r="AU216" s="24" t="s">
        <v>90</v>
      </c>
      <c r="AY216" s="24" t="s">
        <v>142</v>
      </c>
      <c r="BE216" s="176">
        <f t="shared" si="54"/>
        <v>0</v>
      </c>
      <c r="BF216" s="176">
        <f t="shared" si="55"/>
        <v>57.5</v>
      </c>
      <c r="BG216" s="176">
        <f t="shared" si="56"/>
        <v>0</v>
      </c>
      <c r="BH216" s="176">
        <f t="shared" si="57"/>
        <v>0</v>
      </c>
      <c r="BI216" s="176">
        <f t="shared" si="58"/>
        <v>0</v>
      </c>
      <c r="BJ216" s="24" t="s">
        <v>90</v>
      </c>
      <c r="BK216" s="176">
        <f t="shared" si="59"/>
        <v>57.5</v>
      </c>
      <c r="BL216" s="24" t="s">
        <v>333</v>
      </c>
      <c r="BM216" s="24" t="s">
        <v>2578</v>
      </c>
    </row>
    <row r="217" spans="2:65" s="1" customFormat="1" ht="25.5" customHeight="1">
      <c r="B217" s="40"/>
      <c r="C217" s="165" t="s">
        <v>1182</v>
      </c>
      <c r="D217" s="165" t="s">
        <v>145</v>
      </c>
      <c r="E217" s="166" t="s">
        <v>2579</v>
      </c>
      <c r="F217" s="167" t="s">
        <v>2580</v>
      </c>
      <c r="G217" s="168" t="s">
        <v>187</v>
      </c>
      <c r="H217" s="169">
        <v>1</v>
      </c>
      <c r="I217" s="170">
        <v>206.99999999999997</v>
      </c>
      <c r="J217" s="171">
        <f t="shared" si="50"/>
        <v>207</v>
      </c>
      <c r="K217" s="167" t="s">
        <v>22</v>
      </c>
      <c r="L217" s="40"/>
      <c r="M217" s="172" t="s">
        <v>22</v>
      </c>
      <c r="N217" s="173" t="s">
        <v>51</v>
      </c>
      <c r="P217" s="174">
        <f t="shared" si="51"/>
        <v>0</v>
      </c>
      <c r="Q217" s="174">
        <v>0</v>
      </c>
      <c r="R217" s="174">
        <f t="shared" si="52"/>
        <v>0</v>
      </c>
      <c r="S217" s="174">
        <v>0</v>
      </c>
      <c r="T217" s="175">
        <f t="shared" si="53"/>
        <v>0</v>
      </c>
      <c r="AR217" s="24" t="s">
        <v>333</v>
      </c>
      <c r="AT217" s="24" t="s">
        <v>145</v>
      </c>
      <c r="AU217" s="24" t="s">
        <v>90</v>
      </c>
      <c r="AY217" s="24" t="s">
        <v>142</v>
      </c>
      <c r="BE217" s="176">
        <f t="shared" si="54"/>
        <v>0</v>
      </c>
      <c r="BF217" s="176">
        <f t="shared" si="55"/>
        <v>207</v>
      </c>
      <c r="BG217" s="176">
        <f t="shared" si="56"/>
        <v>0</v>
      </c>
      <c r="BH217" s="176">
        <f t="shared" si="57"/>
        <v>0</v>
      </c>
      <c r="BI217" s="176">
        <f t="shared" si="58"/>
        <v>0</v>
      </c>
      <c r="BJ217" s="24" t="s">
        <v>90</v>
      </c>
      <c r="BK217" s="176">
        <f t="shared" si="59"/>
        <v>207</v>
      </c>
      <c r="BL217" s="24" t="s">
        <v>333</v>
      </c>
      <c r="BM217" s="24" t="s">
        <v>2581</v>
      </c>
    </row>
    <row r="218" spans="2:65" s="1" customFormat="1" ht="16.5" customHeight="1">
      <c r="B218" s="40"/>
      <c r="C218" s="165" t="s">
        <v>1187</v>
      </c>
      <c r="D218" s="165" t="s">
        <v>145</v>
      </c>
      <c r="E218" s="166" t="s">
        <v>2582</v>
      </c>
      <c r="F218" s="167" t="s">
        <v>2583</v>
      </c>
      <c r="G218" s="168" t="s">
        <v>187</v>
      </c>
      <c r="H218" s="169">
        <v>2</v>
      </c>
      <c r="I218" s="170">
        <v>166.75</v>
      </c>
      <c r="J218" s="171">
        <f t="shared" si="50"/>
        <v>333.5</v>
      </c>
      <c r="K218" s="167" t="s">
        <v>22</v>
      </c>
      <c r="L218" s="40"/>
      <c r="M218" s="172" t="s">
        <v>22</v>
      </c>
      <c r="N218" s="173" t="s">
        <v>51</v>
      </c>
      <c r="P218" s="174">
        <f t="shared" si="51"/>
        <v>0</v>
      </c>
      <c r="Q218" s="174">
        <v>0</v>
      </c>
      <c r="R218" s="174">
        <f t="shared" si="52"/>
        <v>0</v>
      </c>
      <c r="S218" s="174">
        <v>0</v>
      </c>
      <c r="T218" s="175">
        <f t="shared" si="53"/>
        <v>0</v>
      </c>
      <c r="AR218" s="24" t="s">
        <v>333</v>
      </c>
      <c r="AT218" s="24" t="s">
        <v>145</v>
      </c>
      <c r="AU218" s="24" t="s">
        <v>90</v>
      </c>
      <c r="AY218" s="24" t="s">
        <v>142</v>
      </c>
      <c r="BE218" s="176">
        <f t="shared" si="54"/>
        <v>0</v>
      </c>
      <c r="BF218" s="176">
        <f t="shared" si="55"/>
        <v>333.5</v>
      </c>
      <c r="BG218" s="176">
        <f t="shared" si="56"/>
        <v>0</v>
      </c>
      <c r="BH218" s="176">
        <f t="shared" si="57"/>
        <v>0</v>
      </c>
      <c r="BI218" s="176">
        <f t="shared" si="58"/>
        <v>0</v>
      </c>
      <c r="BJ218" s="24" t="s">
        <v>90</v>
      </c>
      <c r="BK218" s="176">
        <f t="shared" si="59"/>
        <v>333.5</v>
      </c>
      <c r="BL218" s="24" t="s">
        <v>333</v>
      </c>
      <c r="BM218" s="24" t="s">
        <v>2584</v>
      </c>
    </row>
    <row r="219" spans="2:65" s="1" customFormat="1" ht="16.5" customHeight="1">
      <c r="B219" s="40"/>
      <c r="C219" s="165" t="s">
        <v>1197</v>
      </c>
      <c r="D219" s="165" t="s">
        <v>145</v>
      </c>
      <c r="E219" s="166" t="s">
        <v>2585</v>
      </c>
      <c r="F219" s="167" t="s">
        <v>2586</v>
      </c>
      <c r="G219" s="168" t="s">
        <v>187</v>
      </c>
      <c r="H219" s="169">
        <v>8</v>
      </c>
      <c r="I219" s="170">
        <v>166.75</v>
      </c>
      <c r="J219" s="171">
        <f t="shared" si="50"/>
        <v>1334</v>
      </c>
      <c r="K219" s="167" t="s">
        <v>22</v>
      </c>
      <c r="L219" s="40"/>
      <c r="M219" s="172" t="s">
        <v>22</v>
      </c>
      <c r="N219" s="173" t="s">
        <v>51</v>
      </c>
      <c r="P219" s="174">
        <f t="shared" si="51"/>
        <v>0</v>
      </c>
      <c r="Q219" s="174">
        <v>0</v>
      </c>
      <c r="R219" s="174">
        <f t="shared" si="52"/>
        <v>0</v>
      </c>
      <c r="S219" s="174">
        <v>0</v>
      </c>
      <c r="T219" s="175">
        <f t="shared" si="53"/>
        <v>0</v>
      </c>
      <c r="AR219" s="24" t="s">
        <v>333</v>
      </c>
      <c r="AT219" s="24" t="s">
        <v>145</v>
      </c>
      <c r="AU219" s="24" t="s">
        <v>90</v>
      </c>
      <c r="AY219" s="24" t="s">
        <v>142</v>
      </c>
      <c r="BE219" s="176">
        <f t="shared" si="54"/>
        <v>0</v>
      </c>
      <c r="BF219" s="176">
        <f t="shared" si="55"/>
        <v>1334</v>
      </c>
      <c r="BG219" s="176">
        <f t="shared" si="56"/>
        <v>0</v>
      </c>
      <c r="BH219" s="176">
        <f t="shared" si="57"/>
        <v>0</v>
      </c>
      <c r="BI219" s="176">
        <f t="shared" si="58"/>
        <v>0</v>
      </c>
      <c r="BJ219" s="24" t="s">
        <v>90</v>
      </c>
      <c r="BK219" s="176">
        <f t="shared" si="59"/>
        <v>1334</v>
      </c>
      <c r="BL219" s="24" t="s">
        <v>333</v>
      </c>
      <c r="BM219" s="24" t="s">
        <v>2587</v>
      </c>
    </row>
    <row r="220" spans="2:65" s="1" customFormat="1" ht="16.5" customHeight="1">
      <c r="B220" s="40"/>
      <c r="C220" s="165" t="s">
        <v>1202</v>
      </c>
      <c r="D220" s="165" t="s">
        <v>145</v>
      </c>
      <c r="E220" s="166" t="s">
        <v>2588</v>
      </c>
      <c r="F220" s="167" t="s">
        <v>2589</v>
      </c>
      <c r="G220" s="168" t="s">
        <v>187</v>
      </c>
      <c r="H220" s="169">
        <v>1</v>
      </c>
      <c r="I220" s="170">
        <v>184</v>
      </c>
      <c r="J220" s="171">
        <f t="shared" si="50"/>
        <v>184</v>
      </c>
      <c r="K220" s="167" t="s">
        <v>22</v>
      </c>
      <c r="L220" s="40"/>
      <c r="M220" s="172" t="s">
        <v>22</v>
      </c>
      <c r="N220" s="173" t="s">
        <v>51</v>
      </c>
      <c r="P220" s="174">
        <f t="shared" si="51"/>
        <v>0</v>
      </c>
      <c r="Q220" s="174">
        <v>0</v>
      </c>
      <c r="R220" s="174">
        <f t="shared" si="52"/>
        <v>0</v>
      </c>
      <c r="S220" s="174">
        <v>0</v>
      </c>
      <c r="T220" s="175">
        <f t="shared" si="53"/>
        <v>0</v>
      </c>
      <c r="AR220" s="24" t="s">
        <v>333</v>
      </c>
      <c r="AT220" s="24" t="s">
        <v>145</v>
      </c>
      <c r="AU220" s="24" t="s">
        <v>90</v>
      </c>
      <c r="AY220" s="24" t="s">
        <v>142</v>
      </c>
      <c r="BE220" s="176">
        <f t="shared" si="54"/>
        <v>0</v>
      </c>
      <c r="BF220" s="176">
        <f t="shared" si="55"/>
        <v>184</v>
      </c>
      <c r="BG220" s="176">
        <f t="shared" si="56"/>
        <v>0</v>
      </c>
      <c r="BH220" s="176">
        <f t="shared" si="57"/>
        <v>0</v>
      </c>
      <c r="BI220" s="176">
        <f t="shared" si="58"/>
        <v>0</v>
      </c>
      <c r="BJ220" s="24" t="s">
        <v>90</v>
      </c>
      <c r="BK220" s="176">
        <f t="shared" si="59"/>
        <v>184</v>
      </c>
      <c r="BL220" s="24" t="s">
        <v>333</v>
      </c>
      <c r="BM220" s="24" t="s">
        <v>2590</v>
      </c>
    </row>
    <row r="221" spans="2:65" s="1" customFormat="1" ht="16.5" customHeight="1">
      <c r="B221" s="40"/>
      <c r="C221" s="165" t="s">
        <v>1239</v>
      </c>
      <c r="D221" s="165" t="s">
        <v>145</v>
      </c>
      <c r="E221" s="166" t="s">
        <v>2591</v>
      </c>
      <c r="F221" s="167" t="s">
        <v>2592</v>
      </c>
      <c r="G221" s="168" t="s">
        <v>187</v>
      </c>
      <c r="H221" s="169">
        <v>10</v>
      </c>
      <c r="I221" s="170">
        <v>17.25</v>
      </c>
      <c r="J221" s="171">
        <f t="shared" si="50"/>
        <v>172.5</v>
      </c>
      <c r="K221" s="167" t="s">
        <v>22</v>
      </c>
      <c r="L221" s="40"/>
      <c r="M221" s="172" t="s">
        <v>22</v>
      </c>
      <c r="N221" s="173" t="s">
        <v>51</v>
      </c>
      <c r="P221" s="174">
        <f t="shared" si="51"/>
        <v>0</v>
      </c>
      <c r="Q221" s="174">
        <v>0</v>
      </c>
      <c r="R221" s="174">
        <f t="shared" si="52"/>
        <v>0</v>
      </c>
      <c r="S221" s="174">
        <v>0</v>
      </c>
      <c r="T221" s="175">
        <f t="shared" si="53"/>
        <v>0</v>
      </c>
      <c r="AR221" s="24" t="s">
        <v>333</v>
      </c>
      <c r="AT221" s="24" t="s">
        <v>145</v>
      </c>
      <c r="AU221" s="24" t="s">
        <v>90</v>
      </c>
      <c r="AY221" s="24" t="s">
        <v>142</v>
      </c>
      <c r="BE221" s="176">
        <f t="shared" si="54"/>
        <v>0</v>
      </c>
      <c r="BF221" s="176">
        <f t="shared" si="55"/>
        <v>172.5</v>
      </c>
      <c r="BG221" s="176">
        <f t="shared" si="56"/>
        <v>0</v>
      </c>
      <c r="BH221" s="176">
        <f t="shared" si="57"/>
        <v>0</v>
      </c>
      <c r="BI221" s="176">
        <f t="shared" si="58"/>
        <v>0</v>
      </c>
      <c r="BJ221" s="24" t="s">
        <v>90</v>
      </c>
      <c r="BK221" s="176">
        <f t="shared" si="59"/>
        <v>172.5</v>
      </c>
      <c r="BL221" s="24" t="s">
        <v>333</v>
      </c>
      <c r="BM221" s="24" t="s">
        <v>2593</v>
      </c>
    </row>
    <row r="222" spans="2:65" s="1" customFormat="1" ht="25.5" customHeight="1">
      <c r="B222" s="40"/>
      <c r="C222" s="165" t="s">
        <v>1244</v>
      </c>
      <c r="D222" s="165" t="s">
        <v>145</v>
      </c>
      <c r="E222" s="166" t="s">
        <v>2594</v>
      </c>
      <c r="F222" s="167" t="s">
        <v>2595</v>
      </c>
      <c r="G222" s="168" t="s">
        <v>1005</v>
      </c>
      <c r="H222" s="220">
        <v>0.2</v>
      </c>
      <c r="I222" s="170">
        <v>3013</v>
      </c>
      <c r="J222" s="171">
        <f t="shared" si="50"/>
        <v>602.6</v>
      </c>
      <c r="K222" s="167" t="s">
        <v>22</v>
      </c>
      <c r="L222" s="40"/>
      <c r="M222" s="172" t="s">
        <v>22</v>
      </c>
      <c r="N222" s="173" t="s">
        <v>51</v>
      </c>
      <c r="P222" s="174">
        <f t="shared" si="51"/>
        <v>0</v>
      </c>
      <c r="Q222" s="174">
        <v>0</v>
      </c>
      <c r="R222" s="174">
        <f t="shared" si="52"/>
        <v>0</v>
      </c>
      <c r="S222" s="174">
        <v>0</v>
      </c>
      <c r="T222" s="175">
        <f t="shared" si="53"/>
        <v>0</v>
      </c>
      <c r="AR222" s="24" t="s">
        <v>333</v>
      </c>
      <c r="AT222" s="24" t="s">
        <v>145</v>
      </c>
      <c r="AU222" s="24" t="s">
        <v>90</v>
      </c>
      <c r="AY222" s="24" t="s">
        <v>142</v>
      </c>
      <c r="BE222" s="176">
        <f t="shared" si="54"/>
        <v>0</v>
      </c>
      <c r="BF222" s="176">
        <f t="shared" si="55"/>
        <v>602.6</v>
      </c>
      <c r="BG222" s="176">
        <f t="shared" si="56"/>
        <v>0</v>
      </c>
      <c r="BH222" s="176">
        <f t="shared" si="57"/>
        <v>0</v>
      </c>
      <c r="BI222" s="176">
        <f t="shared" si="58"/>
        <v>0</v>
      </c>
      <c r="BJ222" s="24" t="s">
        <v>90</v>
      </c>
      <c r="BK222" s="176">
        <f t="shared" si="59"/>
        <v>602.6</v>
      </c>
      <c r="BL222" s="24" t="s">
        <v>333</v>
      </c>
      <c r="BM222" s="24" t="s">
        <v>2596</v>
      </c>
    </row>
    <row r="223" spans="2:65" s="11" customFormat="1" ht="29.9" customHeight="1">
      <c r="B223" s="153"/>
      <c r="D223" s="154" t="s">
        <v>78</v>
      </c>
      <c r="E223" s="163" t="s">
        <v>2597</v>
      </c>
      <c r="F223" s="163" t="s">
        <v>2598</v>
      </c>
      <c r="I223" s="156"/>
      <c r="J223" s="164">
        <f>BK223</f>
        <v>47727.049999999996</v>
      </c>
      <c r="L223" s="153"/>
      <c r="M223" s="158"/>
      <c r="P223" s="159">
        <f>SUM(P224:P251)</f>
        <v>0</v>
      </c>
      <c r="R223" s="159">
        <f>SUM(R224:R251)</f>
        <v>0</v>
      </c>
      <c r="T223" s="160">
        <f>SUM(T224:T251)</f>
        <v>0</v>
      </c>
      <c r="AR223" s="154" t="s">
        <v>90</v>
      </c>
      <c r="AT223" s="161" t="s">
        <v>78</v>
      </c>
      <c r="AU223" s="161" t="s">
        <v>24</v>
      </c>
      <c r="AY223" s="154" t="s">
        <v>142</v>
      </c>
      <c r="BK223" s="162">
        <f>SUM(BK224:BK251)</f>
        <v>47727.049999999996</v>
      </c>
    </row>
    <row r="224" spans="2:65" s="1" customFormat="1" ht="16.5" customHeight="1">
      <c r="B224" s="40"/>
      <c r="C224" s="210" t="s">
        <v>1249</v>
      </c>
      <c r="D224" s="210" t="s">
        <v>323</v>
      </c>
      <c r="E224" s="211" t="s">
        <v>2599</v>
      </c>
      <c r="F224" s="212" t="s">
        <v>2600</v>
      </c>
      <c r="G224" s="213" t="s">
        <v>478</v>
      </c>
      <c r="H224" s="214">
        <v>25</v>
      </c>
      <c r="I224" s="215">
        <v>28.749999999999996</v>
      </c>
      <c r="J224" s="216">
        <f t="shared" ref="J224:J251" si="60">ROUND(I224*H224,2)</f>
        <v>718.75</v>
      </c>
      <c r="K224" s="212" t="s">
        <v>22</v>
      </c>
      <c r="L224" s="217"/>
      <c r="M224" s="218" t="s">
        <v>22</v>
      </c>
      <c r="N224" s="219" t="s">
        <v>51</v>
      </c>
      <c r="P224" s="174">
        <f t="shared" ref="P224:P251" si="61">O224*H224</f>
        <v>0</v>
      </c>
      <c r="Q224" s="174">
        <v>0</v>
      </c>
      <c r="R224" s="174">
        <f t="shared" ref="R224:R251" si="62">Q224*H224</f>
        <v>0</v>
      </c>
      <c r="S224" s="174">
        <v>0</v>
      </c>
      <c r="T224" s="175">
        <f t="shared" ref="T224:T251" si="63">S224*H224</f>
        <v>0</v>
      </c>
      <c r="AR224" s="24" t="s">
        <v>561</v>
      </c>
      <c r="AT224" s="24" t="s">
        <v>323</v>
      </c>
      <c r="AU224" s="24" t="s">
        <v>90</v>
      </c>
      <c r="AY224" s="24" t="s">
        <v>142</v>
      </c>
      <c r="BE224" s="176">
        <f t="shared" ref="BE224:BE251" si="64">IF(N224="základní",J224,0)</f>
        <v>0</v>
      </c>
      <c r="BF224" s="176">
        <f t="shared" ref="BF224:BF251" si="65">IF(N224="snížená",J224,0)</f>
        <v>718.75</v>
      </c>
      <c r="BG224" s="176">
        <f t="shared" ref="BG224:BG251" si="66">IF(N224="zákl. přenesená",J224,0)</f>
        <v>0</v>
      </c>
      <c r="BH224" s="176">
        <f t="shared" ref="BH224:BH251" si="67">IF(N224="sníž. přenesená",J224,0)</f>
        <v>0</v>
      </c>
      <c r="BI224" s="176">
        <f t="shared" ref="BI224:BI251" si="68">IF(N224="nulová",J224,0)</f>
        <v>0</v>
      </c>
      <c r="BJ224" s="24" t="s">
        <v>90</v>
      </c>
      <c r="BK224" s="176">
        <f t="shared" ref="BK224:BK251" si="69">ROUND(I224*H224,2)</f>
        <v>718.75</v>
      </c>
      <c r="BL224" s="24" t="s">
        <v>333</v>
      </c>
      <c r="BM224" s="24" t="s">
        <v>2601</v>
      </c>
    </row>
    <row r="225" spans="2:65" s="1" customFormat="1" ht="16.5" customHeight="1">
      <c r="B225" s="40"/>
      <c r="C225" s="210" t="s">
        <v>1256</v>
      </c>
      <c r="D225" s="210" t="s">
        <v>323</v>
      </c>
      <c r="E225" s="211" t="s">
        <v>2602</v>
      </c>
      <c r="F225" s="212" t="s">
        <v>2603</v>
      </c>
      <c r="G225" s="213" t="s">
        <v>187</v>
      </c>
      <c r="H225" s="214">
        <v>10</v>
      </c>
      <c r="I225" s="215">
        <v>24.15</v>
      </c>
      <c r="J225" s="216">
        <f t="shared" si="60"/>
        <v>241.5</v>
      </c>
      <c r="K225" s="212" t="s">
        <v>22</v>
      </c>
      <c r="L225" s="217"/>
      <c r="M225" s="218" t="s">
        <v>22</v>
      </c>
      <c r="N225" s="219" t="s">
        <v>51</v>
      </c>
      <c r="P225" s="174">
        <f t="shared" si="61"/>
        <v>0</v>
      </c>
      <c r="Q225" s="174">
        <v>0</v>
      </c>
      <c r="R225" s="174">
        <f t="shared" si="62"/>
        <v>0</v>
      </c>
      <c r="S225" s="174">
        <v>0</v>
      </c>
      <c r="T225" s="175">
        <f t="shared" si="63"/>
        <v>0</v>
      </c>
      <c r="AR225" s="24" t="s">
        <v>561</v>
      </c>
      <c r="AT225" s="24" t="s">
        <v>323</v>
      </c>
      <c r="AU225" s="24" t="s">
        <v>90</v>
      </c>
      <c r="AY225" s="24" t="s">
        <v>142</v>
      </c>
      <c r="BE225" s="176">
        <f t="shared" si="64"/>
        <v>0</v>
      </c>
      <c r="BF225" s="176">
        <f t="shared" si="65"/>
        <v>241.5</v>
      </c>
      <c r="BG225" s="176">
        <f t="shared" si="66"/>
        <v>0</v>
      </c>
      <c r="BH225" s="176">
        <f t="shared" si="67"/>
        <v>0</v>
      </c>
      <c r="BI225" s="176">
        <f t="shared" si="68"/>
        <v>0</v>
      </c>
      <c r="BJ225" s="24" t="s">
        <v>90</v>
      </c>
      <c r="BK225" s="176">
        <f t="shared" si="69"/>
        <v>241.5</v>
      </c>
      <c r="BL225" s="24" t="s">
        <v>333</v>
      </c>
      <c r="BM225" s="24" t="s">
        <v>2604</v>
      </c>
    </row>
    <row r="226" spans="2:65" s="1" customFormat="1" ht="16.5" customHeight="1">
      <c r="B226" s="40"/>
      <c r="C226" s="210" t="s">
        <v>1263</v>
      </c>
      <c r="D226" s="210" t="s">
        <v>323</v>
      </c>
      <c r="E226" s="211" t="s">
        <v>2605</v>
      </c>
      <c r="F226" s="212" t="s">
        <v>2606</v>
      </c>
      <c r="G226" s="213" t="s">
        <v>187</v>
      </c>
      <c r="H226" s="214">
        <v>1</v>
      </c>
      <c r="I226" s="215">
        <v>413.99999999999994</v>
      </c>
      <c r="J226" s="216">
        <f t="shared" si="60"/>
        <v>414</v>
      </c>
      <c r="K226" s="212" t="s">
        <v>22</v>
      </c>
      <c r="L226" s="217"/>
      <c r="M226" s="218" t="s">
        <v>22</v>
      </c>
      <c r="N226" s="219" t="s">
        <v>51</v>
      </c>
      <c r="P226" s="174">
        <f t="shared" si="61"/>
        <v>0</v>
      </c>
      <c r="Q226" s="174">
        <v>0</v>
      </c>
      <c r="R226" s="174">
        <f t="shared" si="62"/>
        <v>0</v>
      </c>
      <c r="S226" s="174">
        <v>0</v>
      </c>
      <c r="T226" s="175">
        <f t="shared" si="63"/>
        <v>0</v>
      </c>
      <c r="AR226" s="24" t="s">
        <v>561</v>
      </c>
      <c r="AT226" s="24" t="s">
        <v>323</v>
      </c>
      <c r="AU226" s="24" t="s">
        <v>90</v>
      </c>
      <c r="AY226" s="24" t="s">
        <v>142</v>
      </c>
      <c r="BE226" s="176">
        <f t="shared" si="64"/>
        <v>0</v>
      </c>
      <c r="BF226" s="176">
        <f t="shared" si="65"/>
        <v>414</v>
      </c>
      <c r="BG226" s="176">
        <f t="shared" si="66"/>
        <v>0</v>
      </c>
      <c r="BH226" s="176">
        <f t="shared" si="67"/>
        <v>0</v>
      </c>
      <c r="BI226" s="176">
        <f t="shared" si="68"/>
        <v>0</v>
      </c>
      <c r="BJ226" s="24" t="s">
        <v>90</v>
      </c>
      <c r="BK226" s="176">
        <f t="shared" si="69"/>
        <v>414</v>
      </c>
      <c r="BL226" s="24" t="s">
        <v>333</v>
      </c>
      <c r="BM226" s="24" t="s">
        <v>2607</v>
      </c>
    </row>
    <row r="227" spans="2:65" s="1" customFormat="1" ht="16.5" customHeight="1">
      <c r="B227" s="40"/>
      <c r="C227" s="210" t="s">
        <v>1267</v>
      </c>
      <c r="D227" s="210" t="s">
        <v>323</v>
      </c>
      <c r="E227" s="211" t="s">
        <v>2608</v>
      </c>
      <c r="F227" s="212" t="s">
        <v>2609</v>
      </c>
      <c r="G227" s="213" t="s">
        <v>1005</v>
      </c>
      <c r="H227" s="224">
        <v>0.2</v>
      </c>
      <c r="I227" s="215">
        <v>1374</v>
      </c>
      <c r="J227" s="216">
        <f t="shared" si="60"/>
        <v>274.8</v>
      </c>
      <c r="K227" s="212" t="s">
        <v>22</v>
      </c>
      <c r="L227" s="217"/>
      <c r="M227" s="218" t="s">
        <v>22</v>
      </c>
      <c r="N227" s="219" t="s">
        <v>51</v>
      </c>
      <c r="P227" s="174">
        <f t="shared" si="61"/>
        <v>0</v>
      </c>
      <c r="Q227" s="174">
        <v>0</v>
      </c>
      <c r="R227" s="174">
        <f t="shared" si="62"/>
        <v>0</v>
      </c>
      <c r="S227" s="174">
        <v>0</v>
      </c>
      <c r="T227" s="175">
        <f t="shared" si="63"/>
        <v>0</v>
      </c>
      <c r="AR227" s="24" t="s">
        <v>561</v>
      </c>
      <c r="AT227" s="24" t="s">
        <v>323</v>
      </c>
      <c r="AU227" s="24" t="s">
        <v>90</v>
      </c>
      <c r="AY227" s="24" t="s">
        <v>142</v>
      </c>
      <c r="BE227" s="176">
        <f t="shared" si="64"/>
        <v>0</v>
      </c>
      <c r="BF227" s="176">
        <f t="shared" si="65"/>
        <v>274.8</v>
      </c>
      <c r="BG227" s="176">
        <f t="shared" si="66"/>
        <v>0</v>
      </c>
      <c r="BH227" s="176">
        <f t="shared" si="67"/>
        <v>0</v>
      </c>
      <c r="BI227" s="176">
        <f t="shared" si="68"/>
        <v>0</v>
      </c>
      <c r="BJ227" s="24" t="s">
        <v>90</v>
      </c>
      <c r="BK227" s="176">
        <f t="shared" si="69"/>
        <v>274.8</v>
      </c>
      <c r="BL227" s="24" t="s">
        <v>333</v>
      </c>
      <c r="BM227" s="24" t="s">
        <v>2610</v>
      </c>
    </row>
    <row r="228" spans="2:65" s="1" customFormat="1" ht="16.5" customHeight="1">
      <c r="B228" s="40"/>
      <c r="C228" s="210" t="s">
        <v>1272</v>
      </c>
      <c r="D228" s="210" t="s">
        <v>323</v>
      </c>
      <c r="E228" s="211" t="s">
        <v>2611</v>
      </c>
      <c r="F228" s="212" t="s">
        <v>2612</v>
      </c>
      <c r="G228" s="213" t="s">
        <v>187</v>
      </c>
      <c r="H228" s="214">
        <v>3</v>
      </c>
      <c r="I228" s="215">
        <v>736</v>
      </c>
      <c r="J228" s="216">
        <f t="shared" si="60"/>
        <v>2208</v>
      </c>
      <c r="K228" s="212" t="s">
        <v>22</v>
      </c>
      <c r="L228" s="217"/>
      <c r="M228" s="218" t="s">
        <v>22</v>
      </c>
      <c r="N228" s="219" t="s">
        <v>51</v>
      </c>
      <c r="P228" s="174">
        <f t="shared" si="61"/>
        <v>0</v>
      </c>
      <c r="Q228" s="174">
        <v>0</v>
      </c>
      <c r="R228" s="174">
        <f t="shared" si="62"/>
        <v>0</v>
      </c>
      <c r="S228" s="174">
        <v>0</v>
      </c>
      <c r="T228" s="175">
        <f t="shared" si="63"/>
        <v>0</v>
      </c>
      <c r="AR228" s="24" t="s">
        <v>561</v>
      </c>
      <c r="AT228" s="24" t="s">
        <v>323</v>
      </c>
      <c r="AU228" s="24" t="s">
        <v>90</v>
      </c>
      <c r="AY228" s="24" t="s">
        <v>142</v>
      </c>
      <c r="BE228" s="176">
        <f t="shared" si="64"/>
        <v>0</v>
      </c>
      <c r="BF228" s="176">
        <f t="shared" si="65"/>
        <v>2208</v>
      </c>
      <c r="BG228" s="176">
        <f t="shared" si="66"/>
        <v>0</v>
      </c>
      <c r="BH228" s="176">
        <f t="shared" si="67"/>
        <v>0</v>
      </c>
      <c r="BI228" s="176">
        <f t="shared" si="68"/>
        <v>0</v>
      </c>
      <c r="BJ228" s="24" t="s">
        <v>90</v>
      </c>
      <c r="BK228" s="176">
        <f t="shared" si="69"/>
        <v>2208</v>
      </c>
      <c r="BL228" s="24" t="s">
        <v>333</v>
      </c>
      <c r="BM228" s="24" t="s">
        <v>2613</v>
      </c>
    </row>
    <row r="229" spans="2:65" s="1" customFormat="1" ht="16.5" customHeight="1">
      <c r="B229" s="40"/>
      <c r="C229" s="210" t="s">
        <v>1276</v>
      </c>
      <c r="D229" s="210" t="s">
        <v>323</v>
      </c>
      <c r="E229" s="211" t="s">
        <v>2614</v>
      </c>
      <c r="F229" s="212" t="s">
        <v>2615</v>
      </c>
      <c r="G229" s="213" t="s">
        <v>187</v>
      </c>
      <c r="H229" s="214">
        <v>3</v>
      </c>
      <c r="I229" s="215">
        <v>74.75</v>
      </c>
      <c r="J229" s="216">
        <f t="shared" si="60"/>
        <v>224.25</v>
      </c>
      <c r="K229" s="212" t="s">
        <v>22</v>
      </c>
      <c r="L229" s="217"/>
      <c r="M229" s="218" t="s">
        <v>22</v>
      </c>
      <c r="N229" s="219" t="s">
        <v>51</v>
      </c>
      <c r="P229" s="174">
        <f t="shared" si="61"/>
        <v>0</v>
      </c>
      <c r="Q229" s="174">
        <v>0</v>
      </c>
      <c r="R229" s="174">
        <f t="shared" si="62"/>
        <v>0</v>
      </c>
      <c r="S229" s="174">
        <v>0</v>
      </c>
      <c r="T229" s="175">
        <f t="shared" si="63"/>
        <v>0</v>
      </c>
      <c r="AR229" s="24" t="s">
        <v>561</v>
      </c>
      <c r="AT229" s="24" t="s">
        <v>323</v>
      </c>
      <c r="AU229" s="24" t="s">
        <v>90</v>
      </c>
      <c r="AY229" s="24" t="s">
        <v>142</v>
      </c>
      <c r="BE229" s="176">
        <f t="shared" si="64"/>
        <v>0</v>
      </c>
      <c r="BF229" s="176">
        <f t="shared" si="65"/>
        <v>224.25</v>
      </c>
      <c r="BG229" s="176">
        <f t="shared" si="66"/>
        <v>0</v>
      </c>
      <c r="BH229" s="176">
        <f t="shared" si="67"/>
        <v>0</v>
      </c>
      <c r="BI229" s="176">
        <f t="shared" si="68"/>
        <v>0</v>
      </c>
      <c r="BJ229" s="24" t="s">
        <v>90</v>
      </c>
      <c r="BK229" s="176">
        <f t="shared" si="69"/>
        <v>224.25</v>
      </c>
      <c r="BL229" s="24" t="s">
        <v>333</v>
      </c>
      <c r="BM229" s="24" t="s">
        <v>2616</v>
      </c>
    </row>
    <row r="230" spans="2:65" s="1" customFormat="1" ht="16.5" customHeight="1">
      <c r="B230" s="40"/>
      <c r="C230" s="210" t="s">
        <v>1283</v>
      </c>
      <c r="D230" s="210" t="s">
        <v>323</v>
      </c>
      <c r="E230" s="211" t="s">
        <v>2617</v>
      </c>
      <c r="F230" s="212" t="s">
        <v>2618</v>
      </c>
      <c r="G230" s="213" t="s">
        <v>478</v>
      </c>
      <c r="H230" s="214">
        <v>75</v>
      </c>
      <c r="I230" s="215">
        <v>26.45</v>
      </c>
      <c r="J230" s="216">
        <f t="shared" si="60"/>
        <v>1983.75</v>
      </c>
      <c r="K230" s="212" t="s">
        <v>22</v>
      </c>
      <c r="L230" s="217"/>
      <c r="M230" s="218" t="s">
        <v>22</v>
      </c>
      <c r="N230" s="219" t="s">
        <v>51</v>
      </c>
      <c r="P230" s="174">
        <f t="shared" si="61"/>
        <v>0</v>
      </c>
      <c r="Q230" s="174">
        <v>0</v>
      </c>
      <c r="R230" s="174">
        <f t="shared" si="62"/>
        <v>0</v>
      </c>
      <c r="S230" s="174">
        <v>0</v>
      </c>
      <c r="T230" s="175">
        <f t="shared" si="63"/>
        <v>0</v>
      </c>
      <c r="AR230" s="24" t="s">
        <v>561</v>
      </c>
      <c r="AT230" s="24" t="s">
        <v>323</v>
      </c>
      <c r="AU230" s="24" t="s">
        <v>90</v>
      </c>
      <c r="AY230" s="24" t="s">
        <v>142</v>
      </c>
      <c r="BE230" s="176">
        <f t="shared" si="64"/>
        <v>0</v>
      </c>
      <c r="BF230" s="176">
        <f t="shared" si="65"/>
        <v>1983.75</v>
      </c>
      <c r="BG230" s="176">
        <f t="shared" si="66"/>
        <v>0</v>
      </c>
      <c r="BH230" s="176">
        <f t="shared" si="67"/>
        <v>0</v>
      </c>
      <c r="BI230" s="176">
        <f t="shared" si="68"/>
        <v>0</v>
      </c>
      <c r="BJ230" s="24" t="s">
        <v>90</v>
      </c>
      <c r="BK230" s="176">
        <f t="shared" si="69"/>
        <v>1983.75</v>
      </c>
      <c r="BL230" s="24" t="s">
        <v>333</v>
      </c>
      <c r="BM230" s="24" t="s">
        <v>2619</v>
      </c>
    </row>
    <row r="231" spans="2:65" s="1" customFormat="1" ht="16.5" customHeight="1">
      <c r="B231" s="40"/>
      <c r="C231" s="210" t="s">
        <v>1288</v>
      </c>
      <c r="D231" s="210" t="s">
        <v>323</v>
      </c>
      <c r="E231" s="211" t="s">
        <v>2620</v>
      </c>
      <c r="F231" s="212" t="s">
        <v>2621</v>
      </c>
      <c r="G231" s="213" t="s">
        <v>187</v>
      </c>
      <c r="H231" s="214">
        <v>25</v>
      </c>
      <c r="I231" s="215">
        <v>47.15</v>
      </c>
      <c r="J231" s="216">
        <f t="shared" si="60"/>
        <v>1178.75</v>
      </c>
      <c r="K231" s="212" t="s">
        <v>22</v>
      </c>
      <c r="L231" s="217"/>
      <c r="M231" s="218" t="s">
        <v>22</v>
      </c>
      <c r="N231" s="219" t="s">
        <v>51</v>
      </c>
      <c r="P231" s="174">
        <f t="shared" si="61"/>
        <v>0</v>
      </c>
      <c r="Q231" s="174">
        <v>0</v>
      </c>
      <c r="R231" s="174">
        <f t="shared" si="62"/>
        <v>0</v>
      </c>
      <c r="S231" s="174">
        <v>0</v>
      </c>
      <c r="T231" s="175">
        <f t="shared" si="63"/>
        <v>0</v>
      </c>
      <c r="AR231" s="24" t="s">
        <v>561</v>
      </c>
      <c r="AT231" s="24" t="s">
        <v>323</v>
      </c>
      <c r="AU231" s="24" t="s">
        <v>90</v>
      </c>
      <c r="AY231" s="24" t="s">
        <v>142</v>
      </c>
      <c r="BE231" s="176">
        <f t="shared" si="64"/>
        <v>0</v>
      </c>
      <c r="BF231" s="176">
        <f t="shared" si="65"/>
        <v>1178.75</v>
      </c>
      <c r="BG231" s="176">
        <f t="shared" si="66"/>
        <v>0</v>
      </c>
      <c r="BH231" s="176">
        <f t="shared" si="67"/>
        <v>0</v>
      </c>
      <c r="BI231" s="176">
        <f t="shared" si="68"/>
        <v>0</v>
      </c>
      <c r="BJ231" s="24" t="s">
        <v>90</v>
      </c>
      <c r="BK231" s="176">
        <f t="shared" si="69"/>
        <v>1178.75</v>
      </c>
      <c r="BL231" s="24" t="s">
        <v>333</v>
      </c>
      <c r="BM231" s="24" t="s">
        <v>2622</v>
      </c>
    </row>
    <row r="232" spans="2:65" s="1" customFormat="1" ht="16.5" customHeight="1">
      <c r="B232" s="40"/>
      <c r="C232" s="210" t="s">
        <v>1293</v>
      </c>
      <c r="D232" s="210" t="s">
        <v>323</v>
      </c>
      <c r="E232" s="211" t="s">
        <v>2623</v>
      </c>
      <c r="F232" s="212" t="s">
        <v>2624</v>
      </c>
      <c r="G232" s="213" t="s">
        <v>187</v>
      </c>
      <c r="H232" s="214">
        <v>45</v>
      </c>
      <c r="I232" s="215">
        <v>32.199999999999996</v>
      </c>
      <c r="J232" s="216">
        <f t="shared" si="60"/>
        <v>1449</v>
      </c>
      <c r="K232" s="212" t="s">
        <v>22</v>
      </c>
      <c r="L232" s="217"/>
      <c r="M232" s="218" t="s">
        <v>22</v>
      </c>
      <c r="N232" s="219" t="s">
        <v>51</v>
      </c>
      <c r="P232" s="174">
        <f t="shared" si="61"/>
        <v>0</v>
      </c>
      <c r="Q232" s="174">
        <v>0</v>
      </c>
      <c r="R232" s="174">
        <f t="shared" si="62"/>
        <v>0</v>
      </c>
      <c r="S232" s="174">
        <v>0</v>
      </c>
      <c r="T232" s="175">
        <f t="shared" si="63"/>
        <v>0</v>
      </c>
      <c r="AR232" s="24" t="s">
        <v>561</v>
      </c>
      <c r="AT232" s="24" t="s">
        <v>323</v>
      </c>
      <c r="AU232" s="24" t="s">
        <v>90</v>
      </c>
      <c r="AY232" s="24" t="s">
        <v>142</v>
      </c>
      <c r="BE232" s="176">
        <f t="shared" si="64"/>
        <v>0</v>
      </c>
      <c r="BF232" s="176">
        <f t="shared" si="65"/>
        <v>1449</v>
      </c>
      <c r="BG232" s="176">
        <f t="shared" si="66"/>
        <v>0</v>
      </c>
      <c r="BH232" s="176">
        <f t="shared" si="67"/>
        <v>0</v>
      </c>
      <c r="BI232" s="176">
        <f t="shared" si="68"/>
        <v>0</v>
      </c>
      <c r="BJ232" s="24" t="s">
        <v>90</v>
      </c>
      <c r="BK232" s="176">
        <f t="shared" si="69"/>
        <v>1449</v>
      </c>
      <c r="BL232" s="24" t="s">
        <v>333</v>
      </c>
      <c r="BM232" s="24" t="s">
        <v>2625</v>
      </c>
    </row>
    <row r="233" spans="2:65" s="1" customFormat="1" ht="16.5" customHeight="1">
      <c r="B233" s="40"/>
      <c r="C233" s="210" t="s">
        <v>1300</v>
      </c>
      <c r="D233" s="210" t="s">
        <v>323</v>
      </c>
      <c r="E233" s="211" t="s">
        <v>2626</v>
      </c>
      <c r="F233" s="212" t="s">
        <v>2627</v>
      </c>
      <c r="G233" s="213" t="s">
        <v>187</v>
      </c>
      <c r="H233" s="214">
        <v>8</v>
      </c>
      <c r="I233" s="215">
        <v>27.599999999999998</v>
      </c>
      <c r="J233" s="216">
        <f t="shared" si="60"/>
        <v>220.8</v>
      </c>
      <c r="K233" s="212" t="s">
        <v>22</v>
      </c>
      <c r="L233" s="217"/>
      <c r="M233" s="218" t="s">
        <v>22</v>
      </c>
      <c r="N233" s="219" t="s">
        <v>51</v>
      </c>
      <c r="P233" s="174">
        <f t="shared" si="61"/>
        <v>0</v>
      </c>
      <c r="Q233" s="174">
        <v>0</v>
      </c>
      <c r="R233" s="174">
        <f t="shared" si="62"/>
        <v>0</v>
      </c>
      <c r="S233" s="174">
        <v>0</v>
      </c>
      <c r="T233" s="175">
        <f t="shared" si="63"/>
        <v>0</v>
      </c>
      <c r="AR233" s="24" t="s">
        <v>561</v>
      </c>
      <c r="AT233" s="24" t="s">
        <v>323</v>
      </c>
      <c r="AU233" s="24" t="s">
        <v>90</v>
      </c>
      <c r="AY233" s="24" t="s">
        <v>142</v>
      </c>
      <c r="BE233" s="176">
        <f t="shared" si="64"/>
        <v>0</v>
      </c>
      <c r="BF233" s="176">
        <f t="shared" si="65"/>
        <v>220.8</v>
      </c>
      <c r="BG233" s="176">
        <f t="shared" si="66"/>
        <v>0</v>
      </c>
      <c r="BH233" s="176">
        <f t="shared" si="67"/>
        <v>0</v>
      </c>
      <c r="BI233" s="176">
        <f t="shared" si="68"/>
        <v>0</v>
      </c>
      <c r="BJ233" s="24" t="s">
        <v>90</v>
      </c>
      <c r="BK233" s="176">
        <f t="shared" si="69"/>
        <v>220.8</v>
      </c>
      <c r="BL233" s="24" t="s">
        <v>333</v>
      </c>
      <c r="BM233" s="24" t="s">
        <v>2628</v>
      </c>
    </row>
    <row r="234" spans="2:65" s="1" customFormat="1" ht="16.5" customHeight="1">
      <c r="B234" s="40"/>
      <c r="C234" s="210" t="s">
        <v>1305</v>
      </c>
      <c r="D234" s="210" t="s">
        <v>323</v>
      </c>
      <c r="E234" s="211" t="s">
        <v>2629</v>
      </c>
      <c r="F234" s="212" t="s">
        <v>2630</v>
      </c>
      <c r="G234" s="213" t="s">
        <v>187</v>
      </c>
      <c r="H234" s="214">
        <v>3</v>
      </c>
      <c r="I234" s="215">
        <v>49.449999999999996</v>
      </c>
      <c r="J234" s="216">
        <f t="shared" si="60"/>
        <v>148.35</v>
      </c>
      <c r="K234" s="212" t="s">
        <v>22</v>
      </c>
      <c r="L234" s="217"/>
      <c r="M234" s="218" t="s">
        <v>22</v>
      </c>
      <c r="N234" s="219" t="s">
        <v>51</v>
      </c>
      <c r="P234" s="174">
        <f t="shared" si="61"/>
        <v>0</v>
      </c>
      <c r="Q234" s="174">
        <v>0</v>
      </c>
      <c r="R234" s="174">
        <f t="shared" si="62"/>
        <v>0</v>
      </c>
      <c r="S234" s="174">
        <v>0</v>
      </c>
      <c r="T234" s="175">
        <f t="shared" si="63"/>
        <v>0</v>
      </c>
      <c r="AR234" s="24" t="s">
        <v>561</v>
      </c>
      <c r="AT234" s="24" t="s">
        <v>323</v>
      </c>
      <c r="AU234" s="24" t="s">
        <v>90</v>
      </c>
      <c r="AY234" s="24" t="s">
        <v>142</v>
      </c>
      <c r="BE234" s="176">
        <f t="shared" si="64"/>
        <v>0</v>
      </c>
      <c r="BF234" s="176">
        <f t="shared" si="65"/>
        <v>148.35</v>
      </c>
      <c r="BG234" s="176">
        <f t="shared" si="66"/>
        <v>0</v>
      </c>
      <c r="BH234" s="176">
        <f t="shared" si="67"/>
        <v>0</v>
      </c>
      <c r="BI234" s="176">
        <f t="shared" si="68"/>
        <v>0</v>
      </c>
      <c r="BJ234" s="24" t="s">
        <v>90</v>
      </c>
      <c r="BK234" s="176">
        <f t="shared" si="69"/>
        <v>148.35</v>
      </c>
      <c r="BL234" s="24" t="s">
        <v>333</v>
      </c>
      <c r="BM234" s="24" t="s">
        <v>2631</v>
      </c>
    </row>
    <row r="235" spans="2:65" s="1" customFormat="1" ht="16.5" customHeight="1">
      <c r="B235" s="40"/>
      <c r="C235" s="210" t="s">
        <v>1311</v>
      </c>
      <c r="D235" s="210" t="s">
        <v>323</v>
      </c>
      <c r="E235" s="211" t="s">
        <v>2632</v>
      </c>
      <c r="F235" s="212" t="s">
        <v>2633</v>
      </c>
      <c r="G235" s="213" t="s">
        <v>187</v>
      </c>
      <c r="H235" s="214">
        <v>3</v>
      </c>
      <c r="I235" s="215">
        <v>227.7</v>
      </c>
      <c r="J235" s="216">
        <f t="shared" si="60"/>
        <v>683.1</v>
      </c>
      <c r="K235" s="212" t="s">
        <v>22</v>
      </c>
      <c r="L235" s="217"/>
      <c r="M235" s="218" t="s">
        <v>22</v>
      </c>
      <c r="N235" s="219" t="s">
        <v>51</v>
      </c>
      <c r="P235" s="174">
        <f t="shared" si="61"/>
        <v>0</v>
      </c>
      <c r="Q235" s="174">
        <v>0</v>
      </c>
      <c r="R235" s="174">
        <f t="shared" si="62"/>
        <v>0</v>
      </c>
      <c r="S235" s="174">
        <v>0</v>
      </c>
      <c r="T235" s="175">
        <f t="shared" si="63"/>
        <v>0</v>
      </c>
      <c r="AR235" s="24" t="s">
        <v>561</v>
      </c>
      <c r="AT235" s="24" t="s">
        <v>323</v>
      </c>
      <c r="AU235" s="24" t="s">
        <v>90</v>
      </c>
      <c r="AY235" s="24" t="s">
        <v>142</v>
      </c>
      <c r="BE235" s="176">
        <f t="shared" si="64"/>
        <v>0</v>
      </c>
      <c r="BF235" s="176">
        <f t="shared" si="65"/>
        <v>683.1</v>
      </c>
      <c r="BG235" s="176">
        <f t="shared" si="66"/>
        <v>0</v>
      </c>
      <c r="BH235" s="176">
        <f t="shared" si="67"/>
        <v>0</v>
      </c>
      <c r="BI235" s="176">
        <f t="shared" si="68"/>
        <v>0</v>
      </c>
      <c r="BJ235" s="24" t="s">
        <v>90</v>
      </c>
      <c r="BK235" s="176">
        <f t="shared" si="69"/>
        <v>683.1</v>
      </c>
      <c r="BL235" s="24" t="s">
        <v>333</v>
      </c>
      <c r="BM235" s="24" t="s">
        <v>2634</v>
      </c>
    </row>
    <row r="236" spans="2:65" s="1" customFormat="1" ht="25.5" customHeight="1">
      <c r="B236" s="40"/>
      <c r="C236" s="210" t="s">
        <v>1317</v>
      </c>
      <c r="D236" s="210" t="s">
        <v>323</v>
      </c>
      <c r="E236" s="211" t="s">
        <v>2635</v>
      </c>
      <c r="F236" s="212" t="s">
        <v>2636</v>
      </c>
      <c r="G236" s="213" t="s">
        <v>1005</v>
      </c>
      <c r="H236" s="224">
        <v>0.2</v>
      </c>
      <c r="I236" s="215">
        <v>8096</v>
      </c>
      <c r="J236" s="216">
        <f t="shared" si="60"/>
        <v>1619.2</v>
      </c>
      <c r="K236" s="212" t="s">
        <v>22</v>
      </c>
      <c r="L236" s="217"/>
      <c r="M236" s="218" t="s">
        <v>22</v>
      </c>
      <c r="N236" s="219" t="s">
        <v>51</v>
      </c>
      <c r="P236" s="174">
        <f t="shared" si="61"/>
        <v>0</v>
      </c>
      <c r="Q236" s="174">
        <v>0</v>
      </c>
      <c r="R236" s="174">
        <f t="shared" si="62"/>
        <v>0</v>
      </c>
      <c r="S236" s="174">
        <v>0</v>
      </c>
      <c r="T236" s="175">
        <f t="shared" si="63"/>
        <v>0</v>
      </c>
      <c r="AR236" s="24" t="s">
        <v>561</v>
      </c>
      <c r="AT236" s="24" t="s">
        <v>323</v>
      </c>
      <c r="AU236" s="24" t="s">
        <v>90</v>
      </c>
      <c r="AY236" s="24" t="s">
        <v>142</v>
      </c>
      <c r="BE236" s="176">
        <f t="shared" si="64"/>
        <v>0</v>
      </c>
      <c r="BF236" s="176">
        <f t="shared" si="65"/>
        <v>1619.2</v>
      </c>
      <c r="BG236" s="176">
        <f t="shared" si="66"/>
        <v>0</v>
      </c>
      <c r="BH236" s="176">
        <f t="shared" si="67"/>
        <v>0</v>
      </c>
      <c r="BI236" s="176">
        <f t="shared" si="68"/>
        <v>0</v>
      </c>
      <c r="BJ236" s="24" t="s">
        <v>90</v>
      </c>
      <c r="BK236" s="176">
        <f t="shared" si="69"/>
        <v>1619.2</v>
      </c>
      <c r="BL236" s="24" t="s">
        <v>333</v>
      </c>
      <c r="BM236" s="24" t="s">
        <v>2637</v>
      </c>
    </row>
    <row r="237" spans="2:65" s="1" customFormat="1" ht="16.5" customHeight="1">
      <c r="B237" s="40"/>
      <c r="C237" s="165" t="s">
        <v>1323</v>
      </c>
      <c r="D237" s="165" t="s">
        <v>145</v>
      </c>
      <c r="E237" s="166" t="s">
        <v>2638</v>
      </c>
      <c r="F237" s="167" t="s">
        <v>2639</v>
      </c>
      <c r="G237" s="168" t="s">
        <v>478</v>
      </c>
      <c r="H237" s="169">
        <v>25</v>
      </c>
      <c r="I237" s="170">
        <v>51.749999999999993</v>
      </c>
      <c r="J237" s="171">
        <f t="shared" si="60"/>
        <v>1293.75</v>
      </c>
      <c r="K237" s="167" t="s">
        <v>22</v>
      </c>
      <c r="L237" s="40"/>
      <c r="M237" s="172" t="s">
        <v>22</v>
      </c>
      <c r="N237" s="173" t="s">
        <v>51</v>
      </c>
      <c r="P237" s="174">
        <f t="shared" si="61"/>
        <v>0</v>
      </c>
      <c r="Q237" s="174">
        <v>0</v>
      </c>
      <c r="R237" s="174">
        <f t="shared" si="62"/>
        <v>0</v>
      </c>
      <c r="S237" s="174">
        <v>0</v>
      </c>
      <c r="T237" s="175">
        <f t="shared" si="63"/>
        <v>0</v>
      </c>
      <c r="AR237" s="24" t="s">
        <v>333</v>
      </c>
      <c r="AT237" s="24" t="s">
        <v>145</v>
      </c>
      <c r="AU237" s="24" t="s">
        <v>90</v>
      </c>
      <c r="AY237" s="24" t="s">
        <v>142</v>
      </c>
      <c r="BE237" s="176">
        <f t="shared" si="64"/>
        <v>0</v>
      </c>
      <c r="BF237" s="176">
        <f t="shared" si="65"/>
        <v>1293.75</v>
      </c>
      <c r="BG237" s="176">
        <f t="shared" si="66"/>
        <v>0</v>
      </c>
      <c r="BH237" s="176">
        <f t="shared" si="67"/>
        <v>0</v>
      </c>
      <c r="BI237" s="176">
        <f t="shared" si="68"/>
        <v>0</v>
      </c>
      <c r="BJ237" s="24" t="s">
        <v>90</v>
      </c>
      <c r="BK237" s="176">
        <f t="shared" si="69"/>
        <v>1293.75</v>
      </c>
      <c r="BL237" s="24" t="s">
        <v>333</v>
      </c>
      <c r="BM237" s="24" t="s">
        <v>2640</v>
      </c>
    </row>
    <row r="238" spans="2:65" s="1" customFormat="1" ht="16.5" customHeight="1">
      <c r="B238" s="40"/>
      <c r="C238" s="165" t="s">
        <v>1329</v>
      </c>
      <c r="D238" s="165" t="s">
        <v>145</v>
      </c>
      <c r="E238" s="166" t="s">
        <v>2641</v>
      </c>
      <c r="F238" s="167" t="s">
        <v>2642</v>
      </c>
      <c r="G238" s="168" t="s">
        <v>478</v>
      </c>
      <c r="H238" s="169">
        <v>10</v>
      </c>
      <c r="I238" s="170">
        <v>494.49999999999994</v>
      </c>
      <c r="J238" s="171">
        <f t="shared" si="60"/>
        <v>4945</v>
      </c>
      <c r="K238" s="167" t="s">
        <v>22</v>
      </c>
      <c r="L238" s="40"/>
      <c r="M238" s="172" t="s">
        <v>22</v>
      </c>
      <c r="N238" s="173" t="s">
        <v>51</v>
      </c>
      <c r="P238" s="174">
        <f t="shared" si="61"/>
        <v>0</v>
      </c>
      <c r="Q238" s="174">
        <v>0</v>
      </c>
      <c r="R238" s="174">
        <f t="shared" si="62"/>
        <v>0</v>
      </c>
      <c r="S238" s="174">
        <v>0</v>
      </c>
      <c r="T238" s="175">
        <f t="shared" si="63"/>
        <v>0</v>
      </c>
      <c r="AR238" s="24" t="s">
        <v>333</v>
      </c>
      <c r="AT238" s="24" t="s">
        <v>145</v>
      </c>
      <c r="AU238" s="24" t="s">
        <v>90</v>
      </c>
      <c r="AY238" s="24" t="s">
        <v>142</v>
      </c>
      <c r="BE238" s="176">
        <f t="shared" si="64"/>
        <v>0</v>
      </c>
      <c r="BF238" s="176">
        <f t="shared" si="65"/>
        <v>4945</v>
      </c>
      <c r="BG238" s="176">
        <f t="shared" si="66"/>
        <v>0</v>
      </c>
      <c r="BH238" s="176">
        <f t="shared" si="67"/>
        <v>0</v>
      </c>
      <c r="BI238" s="176">
        <f t="shared" si="68"/>
        <v>0</v>
      </c>
      <c r="BJ238" s="24" t="s">
        <v>90</v>
      </c>
      <c r="BK238" s="176">
        <f t="shared" si="69"/>
        <v>4945</v>
      </c>
      <c r="BL238" s="24" t="s">
        <v>333</v>
      </c>
      <c r="BM238" s="24" t="s">
        <v>2643</v>
      </c>
    </row>
    <row r="239" spans="2:65" s="1" customFormat="1" ht="16.5" customHeight="1">
      <c r="B239" s="40"/>
      <c r="C239" s="165" t="s">
        <v>1334</v>
      </c>
      <c r="D239" s="165" t="s">
        <v>145</v>
      </c>
      <c r="E239" s="166" t="s">
        <v>2644</v>
      </c>
      <c r="F239" s="167" t="s">
        <v>2645</v>
      </c>
      <c r="G239" s="168" t="s">
        <v>187</v>
      </c>
      <c r="H239" s="169">
        <v>10</v>
      </c>
      <c r="I239" s="170">
        <v>28.749999999999996</v>
      </c>
      <c r="J239" s="171">
        <f t="shared" si="60"/>
        <v>287.5</v>
      </c>
      <c r="K239" s="167" t="s">
        <v>22</v>
      </c>
      <c r="L239" s="40"/>
      <c r="M239" s="172" t="s">
        <v>22</v>
      </c>
      <c r="N239" s="173" t="s">
        <v>51</v>
      </c>
      <c r="P239" s="174">
        <f t="shared" si="61"/>
        <v>0</v>
      </c>
      <c r="Q239" s="174">
        <v>0</v>
      </c>
      <c r="R239" s="174">
        <f t="shared" si="62"/>
        <v>0</v>
      </c>
      <c r="S239" s="174">
        <v>0</v>
      </c>
      <c r="T239" s="175">
        <f t="shared" si="63"/>
        <v>0</v>
      </c>
      <c r="AR239" s="24" t="s">
        <v>333</v>
      </c>
      <c r="AT239" s="24" t="s">
        <v>145</v>
      </c>
      <c r="AU239" s="24" t="s">
        <v>90</v>
      </c>
      <c r="AY239" s="24" t="s">
        <v>142</v>
      </c>
      <c r="BE239" s="176">
        <f t="shared" si="64"/>
        <v>0</v>
      </c>
      <c r="BF239" s="176">
        <f t="shared" si="65"/>
        <v>287.5</v>
      </c>
      <c r="BG239" s="176">
        <f t="shared" si="66"/>
        <v>0</v>
      </c>
      <c r="BH239" s="176">
        <f t="shared" si="67"/>
        <v>0</v>
      </c>
      <c r="BI239" s="176">
        <f t="shared" si="68"/>
        <v>0</v>
      </c>
      <c r="BJ239" s="24" t="s">
        <v>90</v>
      </c>
      <c r="BK239" s="176">
        <f t="shared" si="69"/>
        <v>287.5</v>
      </c>
      <c r="BL239" s="24" t="s">
        <v>333</v>
      </c>
      <c r="BM239" s="24" t="s">
        <v>2646</v>
      </c>
    </row>
    <row r="240" spans="2:65" s="1" customFormat="1" ht="16.5" customHeight="1">
      <c r="B240" s="40"/>
      <c r="C240" s="165" t="s">
        <v>1339</v>
      </c>
      <c r="D240" s="165" t="s">
        <v>145</v>
      </c>
      <c r="E240" s="166" t="s">
        <v>2647</v>
      </c>
      <c r="F240" s="167" t="s">
        <v>2648</v>
      </c>
      <c r="G240" s="168" t="s">
        <v>187</v>
      </c>
      <c r="H240" s="169">
        <v>1</v>
      </c>
      <c r="I240" s="170">
        <v>690</v>
      </c>
      <c r="J240" s="171">
        <f t="shared" si="60"/>
        <v>690</v>
      </c>
      <c r="K240" s="167" t="s">
        <v>22</v>
      </c>
      <c r="L240" s="40"/>
      <c r="M240" s="172" t="s">
        <v>22</v>
      </c>
      <c r="N240" s="173" t="s">
        <v>51</v>
      </c>
      <c r="P240" s="174">
        <f t="shared" si="61"/>
        <v>0</v>
      </c>
      <c r="Q240" s="174">
        <v>0</v>
      </c>
      <c r="R240" s="174">
        <f t="shared" si="62"/>
        <v>0</v>
      </c>
      <c r="S240" s="174">
        <v>0</v>
      </c>
      <c r="T240" s="175">
        <f t="shared" si="63"/>
        <v>0</v>
      </c>
      <c r="AR240" s="24" t="s">
        <v>333</v>
      </c>
      <c r="AT240" s="24" t="s">
        <v>145</v>
      </c>
      <c r="AU240" s="24" t="s">
        <v>90</v>
      </c>
      <c r="AY240" s="24" t="s">
        <v>142</v>
      </c>
      <c r="BE240" s="176">
        <f t="shared" si="64"/>
        <v>0</v>
      </c>
      <c r="BF240" s="176">
        <f t="shared" si="65"/>
        <v>690</v>
      </c>
      <c r="BG240" s="176">
        <f t="shared" si="66"/>
        <v>0</v>
      </c>
      <c r="BH240" s="176">
        <f t="shared" si="67"/>
        <v>0</v>
      </c>
      <c r="BI240" s="176">
        <f t="shared" si="68"/>
        <v>0</v>
      </c>
      <c r="BJ240" s="24" t="s">
        <v>90</v>
      </c>
      <c r="BK240" s="176">
        <f t="shared" si="69"/>
        <v>690</v>
      </c>
      <c r="BL240" s="24" t="s">
        <v>333</v>
      </c>
      <c r="BM240" s="24" t="s">
        <v>2649</v>
      </c>
    </row>
    <row r="241" spans="2:65" s="1" customFormat="1" ht="16.5" customHeight="1">
      <c r="B241" s="40"/>
      <c r="C241" s="165" t="s">
        <v>1345</v>
      </c>
      <c r="D241" s="165" t="s">
        <v>145</v>
      </c>
      <c r="E241" s="166" t="s">
        <v>2650</v>
      </c>
      <c r="F241" s="167" t="s">
        <v>2651</v>
      </c>
      <c r="G241" s="168" t="s">
        <v>1005</v>
      </c>
      <c r="H241" s="220">
        <v>0.2</v>
      </c>
      <c r="I241" s="170">
        <v>7216</v>
      </c>
      <c r="J241" s="171">
        <f t="shared" si="60"/>
        <v>1443.2</v>
      </c>
      <c r="K241" s="167" t="s">
        <v>22</v>
      </c>
      <c r="L241" s="40"/>
      <c r="M241" s="172" t="s">
        <v>22</v>
      </c>
      <c r="N241" s="173" t="s">
        <v>51</v>
      </c>
      <c r="P241" s="174">
        <f t="shared" si="61"/>
        <v>0</v>
      </c>
      <c r="Q241" s="174">
        <v>0</v>
      </c>
      <c r="R241" s="174">
        <f t="shared" si="62"/>
        <v>0</v>
      </c>
      <c r="S241" s="174">
        <v>0</v>
      </c>
      <c r="T241" s="175">
        <f t="shared" si="63"/>
        <v>0</v>
      </c>
      <c r="AR241" s="24" t="s">
        <v>333</v>
      </c>
      <c r="AT241" s="24" t="s">
        <v>145</v>
      </c>
      <c r="AU241" s="24" t="s">
        <v>90</v>
      </c>
      <c r="AY241" s="24" t="s">
        <v>142</v>
      </c>
      <c r="BE241" s="176">
        <f t="shared" si="64"/>
        <v>0</v>
      </c>
      <c r="BF241" s="176">
        <f t="shared" si="65"/>
        <v>1443.2</v>
      </c>
      <c r="BG241" s="176">
        <f t="shared" si="66"/>
        <v>0</v>
      </c>
      <c r="BH241" s="176">
        <f t="shared" si="67"/>
        <v>0</v>
      </c>
      <c r="BI241" s="176">
        <f t="shared" si="68"/>
        <v>0</v>
      </c>
      <c r="BJ241" s="24" t="s">
        <v>90</v>
      </c>
      <c r="BK241" s="176">
        <f t="shared" si="69"/>
        <v>1443.2</v>
      </c>
      <c r="BL241" s="24" t="s">
        <v>333</v>
      </c>
      <c r="BM241" s="24" t="s">
        <v>2652</v>
      </c>
    </row>
    <row r="242" spans="2:65" s="1" customFormat="1" ht="16.5" customHeight="1">
      <c r="B242" s="40"/>
      <c r="C242" s="165" t="s">
        <v>1351</v>
      </c>
      <c r="D242" s="165" t="s">
        <v>145</v>
      </c>
      <c r="E242" s="166" t="s">
        <v>2653</v>
      </c>
      <c r="F242" s="167" t="s">
        <v>2654</v>
      </c>
      <c r="G242" s="168" t="s">
        <v>187</v>
      </c>
      <c r="H242" s="169">
        <v>3</v>
      </c>
      <c r="I242" s="170">
        <v>494.49999999999994</v>
      </c>
      <c r="J242" s="171">
        <f t="shared" si="60"/>
        <v>1483.5</v>
      </c>
      <c r="K242" s="167" t="s">
        <v>22</v>
      </c>
      <c r="L242" s="40"/>
      <c r="M242" s="172" t="s">
        <v>22</v>
      </c>
      <c r="N242" s="173" t="s">
        <v>51</v>
      </c>
      <c r="P242" s="174">
        <f t="shared" si="61"/>
        <v>0</v>
      </c>
      <c r="Q242" s="174">
        <v>0</v>
      </c>
      <c r="R242" s="174">
        <f t="shared" si="62"/>
        <v>0</v>
      </c>
      <c r="S242" s="174">
        <v>0</v>
      </c>
      <c r="T242" s="175">
        <f t="shared" si="63"/>
        <v>0</v>
      </c>
      <c r="AR242" s="24" t="s">
        <v>333</v>
      </c>
      <c r="AT242" s="24" t="s">
        <v>145</v>
      </c>
      <c r="AU242" s="24" t="s">
        <v>90</v>
      </c>
      <c r="AY242" s="24" t="s">
        <v>142</v>
      </c>
      <c r="BE242" s="176">
        <f t="shared" si="64"/>
        <v>0</v>
      </c>
      <c r="BF242" s="176">
        <f t="shared" si="65"/>
        <v>1483.5</v>
      </c>
      <c r="BG242" s="176">
        <f t="shared" si="66"/>
        <v>0</v>
      </c>
      <c r="BH242" s="176">
        <f t="shared" si="67"/>
        <v>0</v>
      </c>
      <c r="BI242" s="176">
        <f t="shared" si="68"/>
        <v>0</v>
      </c>
      <c r="BJ242" s="24" t="s">
        <v>90</v>
      </c>
      <c r="BK242" s="176">
        <f t="shared" si="69"/>
        <v>1483.5</v>
      </c>
      <c r="BL242" s="24" t="s">
        <v>333</v>
      </c>
      <c r="BM242" s="24" t="s">
        <v>2655</v>
      </c>
    </row>
    <row r="243" spans="2:65" s="1" customFormat="1" ht="16.5" customHeight="1">
      <c r="B243" s="40"/>
      <c r="C243" s="165" t="s">
        <v>1358</v>
      </c>
      <c r="D243" s="165" t="s">
        <v>145</v>
      </c>
      <c r="E243" s="166" t="s">
        <v>2656</v>
      </c>
      <c r="F243" s="167" t="s">
        <v>2657</v>
      </c>
      <c r="G243" s="168" t="s">
        <v>187</v>
      </c>
      <c r="H243" s="169">
        <v>3</v>
      </c>
      <c r="I243" s="170">
        <v>28.749999999999996</v>
      </c>
      <c r="J243" s="171">
        <f t="shared" si="60"/>
        <v>86.25</v>
      </c>
      <c r="K243" s="167" t="s">
        <v>22</v>
      </c>
      <c r="L243" s="40"/>
      <c r="M243" s="172" t="s">
        <v>22</v>
      </c>
      <c r="N243" s="173" t="s">
        <v>51</v>
      </c>
      <c r="P243" s="174">
        <f t="shared" si="61"/>
        <v>0</v>
      </c>
      <c r="Q243" s="174">
        <v>0</v>
      </c>
      <c r="R243" s="174">
        <f t="shared" si="62"/>
        <v>0</v>
      </c>
      <c r="S243" s="174">
        <v>0</v>
      </c>
      <c r="T243" s="175">
        <f t="shared" si="63"/>
        <v>0</v>
      </c>
      <c r="AR243" s="24" t="s">
        <v>333</v>
      </c>
      <c r="AT243" s="24" t="s">
        <v>145</v>
      </c>
      <c r="AU243" s="24" t="s">
        <v>90</v>
      </c>
      <c r="AY243" s="24" t="s">
        <v>142</v>
      </c>
      <c r="BE243" s="176">
        <f t="shared" si="64"/>
        <v>0</v>
      </c>
      <c r="BF243" s="176">
        <f t="shared" si="65"/>
        <v>86.25</v>
      </c>
      <c r="BG243" s="176">
        <f t="shared" si="66"/>
        <v>0</v>
      </c>
      <c r="BH243" s="176">
        <f t="shared" si="67"/>
        <v>0</v>
      </c>
      <c r="BI243" s="176">
        <f t="shared" si="68"/>
        <v>0</v>
      </c>
      <c r="BJ243" s="24" t="s">
        <v>90</v>
      </c>
      <c r="BK243" s="176">
        <f t="shared" si="69"/>
        <v>86.25</v>
      </c>
      <c r="BL243" s="24" t="s">
        <v>333</v>
      </c>
      <c r="BM243" s="24" t="s">
        <v>2658</v>
      </c>
    </row>
    <row r="244" spans="2:65" s="1" customFormat="1" ht="16.5" customHeight="1">
      <c r="B244" s="40"/>
      <c r="C244" s="165" t="s">
        <v>1363</v>
      </c>
      <c r="D244" s="165" t="s">
        <v>145</v>
      </c>
      <c r="E244" s="166" t="s">
        <v>2659</v>
      </c>
      <c r="F244" s="167" t="s">
        <v>2660</v>
      </c>
      <c r="G244" s="168" t="s">
        <v>478</v>
      </c>
      <c r="H244" s="169">
        <v>75</v>
      </c>
      <c r="I244" s="170">
        <v>86.25</v>
      </c>
      <c r="J244" s="171">
        <f t="shared" si="60"/>
        <v>6468.75</v>
      </c>
      <c r="K244" s="167" t="s">
        <v>22</v>
      </c>
      <c r="L244" s="40"/>
      <c r="M244" s="172" t="s">
        <v>22</v>
      </c>
      <c r="N244" s="173" t="s">
        <v>51</v>
      </c>
      <c r="P244" s="174">
        <f t="shared" si="61"/>
        <v>0</v>
      </c>
      <c r="Q244" s="174">
        <v>0</v>
      </c>
      <c r="R244" s="174">
        <f t="shared" si="62"/>
        <v>0</v>
      </c>
      <c r="S244" s="174">
        <v>0</v>
      </c>
      <c r="T244" s="175">
        <f t="shared" si="63"/>
        <v>0</v>
      </c>
      <c r="AR244" s="24" t="s">
        <v>333</v>
      </c>
      <c r="AT244" s="24" t="s">
        <v>145</v>
      </c>
      <c r="AU244" s="24" t="s">
        <v>90</v>
      </c>
      <c r="AY244" s="24" t="s">
        <v>142</v>
      </c>
      <c r="BE244" s="176">
        <f t="shared" si="64"/>
        <v>0</v>
      </c>
      <c r="BF244" s="176">
        <f t="shared" si="65"/>
        <v>6468.75</v>
      </c>
      <c r="BG244" s="176">
        <f t="shared" si="66"/>
        <v>0</v>
      </c>
      <c r="BH244" s="176">
        <f t="shared" si="67"/>
        <v>0</v>
      </c>
      <c r="BI244" s="176">
        <f t="shared" si="68"/>
        <v>0</v>
      </c>
      <c r="BJ244" s="24" t="s">
        <v>90</v>
      </c>
      <c r="BK244" s="176">
        <f t="shared" si="69"/>
        <v>6468.75</v>
      </c>
      <c r="BL244" s="24" t="s">
        <v>333</v>
      </c>
      <c r="BM244" s="24" t="s">
        <v>2661</v>
      </c>
    </row>
    <row r="245" spans="2:65" s="1" customFormat="1" ht="16.5" customHeight="1">
      <c r="B245" s="40"/>
      <c r="C245" s="165" t="s">
        <v>1368</v>
      </c>
      <c r="D245" s="165" t="s">
        <v>145</v>
      </c>
      <c r="E245" s="166" t="s">
        <v>2662</v>
      </c>
      <c r="F245" s="167" t="s">
        <v>2663</v>
      </c>
      <c r="G245" s="168" t="s">
        <v>187</v>
      </c>
      <c r="H245" s="169">
        <v>25</v>
      </c>
      <c r="I245" s="170">
        <v>46</v>
      </c>
      <c r="J245" s="171">
        <f t="shared" si="60"/>
        <v>1150</v>
      </c>
      <c r="K245" s="167" t="s">
        <v>22</v>
      </c>
      <c r="L245" s="40"/>
      <c r="M245" s="172" t="s">
        <v>22</v>
      </c>
      <c r="N245" s="173" t="s">
        <v>51</v>
      </c>
      <c r="P245" s="174">
        <f t="shared" si="61"/>
        <v>0</v>
      </c>
      <c r="Q245" s="174">
        <v>0</v>
      </c>
      <c r="R245" s="174">
        <f t="shared" si="62"/>
        <v>0</v>
      </c>
      <c r="S245" s="174">
        <v>0</v>
      </c>
      <c r="T245" s="175">
        <f t="shared" si="63"/>
        <v>0</v>
      </c>
      <c r="AR245" s="24" t="s">
        <v>333</v>
      </c>
      <c r="AT245" s="24" t="s">
        <v>145</v>
      </c>
      <c r="AU245" s="24" t="s">
        <v>90</v>
      </c>
      <c r="AY245" s="24" t="s">
        <v>142</v>
      </c>
      <c r="BE245" s="176">
        <f t="shared" si="64"/>
        <v>0</v>
      </c>
      <c r="BF245" s="176">
        <f t="shared" si="65"/>
        <v>1150</v>
      </c>
      <c r="BG245" s="176">
        <f t="shared" si="66"/>
        <v>0</v>
      </c>
      <c r="BH245" s="176">
        <f t="shared" si="67"/>
        <v>0</v>
      </c>
      <c r="BI245" s="176">
        <f t="shared" si="68"/>
        <v>0</v>
      </c>
      <c r="BJ245" s="24" t="s">
        <v>90</v>
      </c>
      <c r="BK245" s="176">
        <f t="shared" si="69"/>
        <v>1150</v>
      </c>
      <c r="BL245" s="24" t="s">
        <v>333</v>
      </c>
      <c r="BM245" s="24" t="s">
        <v>2664</v>
      </c>
    </row>
    <row r="246" spans="2:65" s="1" customFormat="1" ht="16.5" customHeight="1">
      <c r="B246" s="40"/>
      <c r="C246" s="165" t="s">
        <v>1373</v>
      </c>
      <c r="D246" s="165" t="s">
        <v>145</v>
      </c>
      <c r="E246" s="166" t="s">
        <v>2665</v>
      </c>
      <c r="F246" s="167" t="s">
        <v>2666</v>
      </c>
      <c r="G246" s="168" t="s">
        <v>187</v>
      </c>
      <c r="H246" s="169">
        <v>45</v>
      </c>
      <c r="I246" s="170">
        <v>74.75</v>
      </c>
      <c r="J246" s="171">
        <f t="shared" si="60"/>
        <v>3363.75</v>
      </c>
      <c r="K246" s="167" t="s">
        <v>22</v>
      </c>
      <c r="L246" s="40"/>
      <c r="M246" s="172" t="s">
        <v>22</v>
      </c>
      <c r="N246" s="173" t="s">
        <v>51</v>
      </c>
      <c r="P246" s="174">
        <f t="shared" si="61"/>
        <v>0</v>
      </c>
      <c r="Q246" s="174">
        <v>0</v>
      </c>
      <c r="R246" s="174">
        <f t="shared" si="62"/>
        <v>0</v>
      </c>
      <c r="S246" s="174">
        <v>0</v>
      </c>
      <c r="T246" s="175">
        <f t="shared" si="63"/>
        <v>0</v>
      </c>
      <c r="AR246" s="24" t="s">
        <v>333</v>
      </c>
      <c r="AT246" s="24" t="s">
        <v>145</v>
      </c>
      <c r="AU246" s="24" t="s">
        <v>90</v>
      </c>
      <c r="AY246" s="24" t="s">
        <v>142</v>
      </c>
      <c r="BE246" s="176">
        <f t="shared" si="64"/>
        <v>0</v>
      </c>
      <c r="BF246" s="176">
        <f t="shared" si="65"/>
        <v>3363.75</v>
      </c>
      <c r="BG246" s="176">
        <f t="shared" si="66"/>
        <v>0</v>
      </c>
      <c r="BH246" s="176">
        <f t="shared" si="67"/>
        <v>0</v>
      </c>
      <c r="BI246" s="176">
        <f t="shared" si="68"/>
        <v>0</v>
      </c>
      <c r="BJ246" s="24" t="s">
        <v>90</v>
      </c>
      <c r="BK246" s="176">
        <f t="shared" si="69"/>
        <v>3363.75</v>
      </c>
      <c r="BL246" s="24" t="s">
        <v>333</v>
      </c>
      <c r="BM246" s="24" t="s">
        <v>2667</v>
      </c>
    </row>
    <row r="247" spans="2:65" s="1" customFormat="1" ht="16.5" customHeight="1">
      <c r="B247" s="40"/>
      <c r="C247" s="165" t="s">
        <v>1377</v>
      </c>
      <c r="D247" s="165" t="s">
        <v>145</v>
      </c>
      <c r="E247" s="166" t="s">
        <v>2668</v>
      </c>
      <c r="F247" s="167" t="s">
        <v>2669</v>
      </c>
      <c r="G247" s="168" t="s">
        <v>187</v>
      </c>
      <c r="H247" s="169">
        <v>8</v>
      </c>
      <c r="I247" s="170">
        <v>28.749999999999996</v>
      </c>
      <c r="J247" s="171">
        <f t="shared" si="60"/>
        <v>230</v>
      </c>
      <c r="K247" s="167" t="s">
        <v>22</v>
      </c>
      <c r="L247" s="40"/>
      <c r="M247" s="172" t="s">
        <v>22</v>
      </c>
      <c r="N247" s="173" t="s">
        <v>51</v>
      </c>
      <c r="P247" s="174">
        <f t="shared" si="61"/>
        <v>0</v>
      </c>
      <c r="Q247" s="174">
        <v>0</v>
      </c>
      <c r="R247" s="174">
        <f t="shared" si="62"/>
        <v>0</v>
      </c>
      <c r="S247" s="174">
        <v>0</v>
      </c>
      <c r="T247" s="175">
        <f t="shared" si="63"/>
        <v>0</v>
      </c>
      <c r="AR247" s="24" t="s">
        <v>333</v>
      </c>
      <c r="AT247" s="24" t="s">
        <v>145</v>
      </c>
      <c r="AU247" s="24" t="s">
        <v>90</v>
      </c>
      <c r="AY247" s="24" t="s">
        <v>142</v>
      </c>
      <c r="BE247" s="176">
        <f t="shared" si="64"/>
        <v>0</v>
      </c>
      <c r="BF247" s="176">
        <f t="shared" si="65"/>
        <v>230</v>
      </c>
      <c r="BG247" s="176">
        <f t="shared" si="66"/>
        <v>0</v>
      </c>
      <c r="BH247" s="176">
        <f t="shared" si="67"/>
        <v>0</v>
      </c>
      <c r="BI247" s="176">
        <f t="shared" si="68"/>
        <v>0</v>
      </c>
      <c r="BJ247" s="24" t="s">
        <v>90</v>
      </c>
      <c r="BK247" s="176">
        <f t="shared" si="69"/>
        <v>230</v>
      </c>
      <c r="BL247" s="24" t="s">
        <v>333</v>
      </c>
      <c r="BM247" s="24" t="s">
        <v>2670</v>
      </c>
    </row>
    <row r="248" spans="2:65" s="1" customFormat="1" ht="16.5" customHeight="1">
      <c r="B248" s="40"/>
      <c r="C248" s="165" t="s">
        <v>1381</v>
      </c>
      <c r="D248" s="165" t="s">
        <v>145</v>
      </c>
      <c r="E248" s="166" t="s">
        <v>2671</v>
      </c>
      <c r="F248" s="167" t="s">
        <v>2672</v>
      </c>
      <c r="G248" s="168" t="s">
        <v>187</v>
      </c>
      <c r="H248" s="169">
        <v>3</v>
      </c>
      <c r="I248" s="170">
        <v>34.5</v>
      </c>
      <c r="J248" s="171">
        <f t="shared" si="60"/>
        <v>103.5</v>
      </c>
      <c r="K248" s="167" t="s">
        <v>22</v>
      </c>
      <c r="L248" s="40"/>
      <c r="M248" s="172" t="s">
        <v>22</v>
      </c>
      <c r="N248" s="173" t="s">
        <v>51</v>
      </c>
      <c r="P248" s="174">
        <f t="shared" si="61"/>
        <v>0</v>
      </c>
      <c r="Q248" s="174">
        <v>0</v>
      </c>
      <c r="R248" s="174">
        <f t="shared" si="62"/>
        <v>0</v>
      </c>
      <c r="S248" s="174">
        <v>0</v>
      </c>
      <c r="T248" s="175">
        <f t="shared" si="63"/>
        <v>0</v>
      </c>
      <c r="AR248" s="24" t="s">
        <v>333</v>
      </c>
      <c r="AT248" s="24" t="s">
        <v>145</v>
      </c>
      <c r="AU248" s="24" t="s">
        <v>90</v>
      </c>
      <c r="AY248" s="24" t="s">
        <v>142</v>
      </c>
      <c r="BE248" s="176">
        <f t="shared" si="64"/>
        <v>0</v>
      </c>
      <c r="BF248" s="176">
        <f t="shared" si="65"/>
        <v>103.5</v>
      </c>
      <c r="BG248" s="176">
        <f t="shared" si="66"/>
        <v>0</v>
      </c>
      <c r="BH248" s="176">
        <f t="shared" si="67"/>
        <v>0</v>
      </c>
      <c r="BI248" s="176">
        <f t="shared" si="68"/>
        <v>0</v>
      </c>
      <c r="BJ248" s="24" t="s">
        <v>90</v>
      </c>
      <c r="BK248" s="176">
        <f t="shared" si="69"/>
        <v>103.5</v>
      </c>
      <c r="BL248" s="24" t="s">
        <v>333</v>
      </c>
      <c r="BM248" s="24" t="s">
        <v>2673</v>
      </c>
    </row>
    <row r="249" spans="2:65" s="1" customFormat="1" ht="16.5" customHeight="1">
      <c r="B249" s="40"/>
      <c r="C249" s="165" t="s">
        <v>1385</v>
      </c>
      <c r="D249" s="165" t="s">
        <v>145</v>
      </c>
      <c r="E249" s="166" t="s">
        <v>2674</v>
      </c>
      <c r="F249" s="167" t="s">
        <v>2675</v>
      </c>
      <c r="G249" s="168" t="s">
        <v>187</v>
      </c>
      <c r="H249" s="169">
        <v>3</v>
      </c>
      <c r="I249" s="170">
        <v>161</v>
      </c>
      <c r="J249" s="171">
        <f t="shared" si="60"/>
        <v>483</v>
      </c>
      <c r="K249" s="167" t="s">
        <v>22</v>
      </c>
      <c r="L249" s="40"/>
      <c r="M249" s="172" t="s">
        <v>22</v>
      </c>
      <c r="N249" s="173" t="s">
        <v>51</v>
      </c>
      <c r="P249" s="174">
        <f t="shared" si="61"/>
        <v>0</v>
      </c>
      <c r="Q249" s="174">
        <v>0</v>
      </c>
      <c r="R249" s="174">
        <f t="shared" si="62"/>
        <v>0</v>
      </c>
      <c r="S249" s="174">
        <v>0</v>
      </c>
      <c r="T249" s="175">
        <f t="shared" si="63"/>
        <v>0</v>
      </c>
      <c r="AR249" s="24" t="s">
        <v>333</v>
      </c>
      <c r="AT249" s="24" t="s">
        <v>145</v>
      </c>
      <c r="AU249" s="24" t="s">
        <v>90</v>
      </c>
      <c r="AY249" s="24" t="s">
        <v>142</v>
      </c>
      <c r="BE249" s="176">
        <f t="shared" si="64"/>
        <v>0</v>
      </c>
      <c r="BF249" s="176">
        <f t="shared" si="65"/>
        <v>483</v>
      </c>
      <c r="BG249" s="176">
        <f t="shared" si="66"/>
        <v>0</v>
      </c>
      <c r="BH249" s="176">
        <f t="shared" si="67"/>
        <v>0</v>
      </c>
      <c r="BI249" s="176">
        <f t="shared" si="68"/>
        <v>0</v>
      </c>
      <c r="BJ249" s="24" t="s">
        <v>90</v>
      </c>
      <c r="BK249" s="176">
        <f t="shared" si="69"/>
        <v>483</v>
      </c>
      <c r="BL249" s="24" t="s">
        <v>333</v>
      </c>
      <c r="BM249" s="24" t="s">
        <v>2676</v>
      </c>
    </row>
    <row r="250" spans="2:65" s="1" customFormat="1" ht="16.5" customHeight="1">
      <c r="B250" s="40"/>
      <c r="C250" s="165" t="s">
        <v>1389</v>
      </c>
      <c r="D250" s="165" t="s">
        <v>145</v>
      </c>
      <c r="E250" s="166" t="s">
        <v>2677</v>
      </c>
      <c r="F250" s="167" t="s">
        <v>2678</v>
      </c>
      <c r="G250" s="168" t="s">
        <v>1005</v>
      </c>
      <c r="H250" s="220">
        <v>0.2</v>
      </c>
      <c r="I250" s="170">
        <v>13368</v>
      </c>
      <c r="J250" s="171">
        <f t="shared" si="60"/>
        <v>2673.6</v>
      </c>
      <c r="K250" s="167" t="s">
        <v>22</v>
      </c>
      <c r="L250" s="40"/>
      <c r="M250" s="172" t="s">
        <v>22</v>
      </c>
      <c r="N250" s="173" t="s">
        <v>51</v>
      </c>
      <c r="P250" s="174">
        <f t="shared" si="61"/>
        <v>0</v>
      </c>
      <c r="Q250" s="174">
        <v>0</v>
      </c>
      <c r="R250" s="174">
        <f t="shared" si="62"/>
        <v>0</v>
      </c>
      <c r="S250" s="174">
        <v>0</v>
      </c>
      <c r="T250" s="175">
        <f t="shared" si="63"/>
        <v>0</v>
      </c>
      <c r="AR250" s="24" t="s">
        <v>333</v>
      </c>
      <c r="AT250" s="24" t="s">
        <v>145</v>
      </c>
      <c r="AU250" s="24" t="s">
        <v>90</v>
      </c>
      <c r="AY250" s="24" t="s">
        <v>142</v>
      </c>
      <c r="BE250" s="176">
        <f t="shared" si="64"/>
        <v>0</v>
      </c>
      <c r="BF250" s="176">
        <f t="shared" si="65"/>
        <v>2673.6</v>
      </c>
      <c r="BG250" s="176">
        <f t="shared" si="66"/>
        <v>0</v>
      </c>
      <c r="BH250" s="176">
        <f t="shared" si="67"/>
        <v>0</v>
      </c>
      <c r="BI250" s="176">
        <f t="shared" si="68"/>
        <v>0</v>
      </c>
      <c r="BJ250" s="24" t="s">
        <v>90</v>
      </c>
      <c r="BK250" s="176">
        <f t="shared" si="69"/>
        <v>2673.6</v>
      </c>
      <c r="BL250" s="24" t="s">
        <v>333</v>
      </c>
      <c r="BM250" s="24" t="s">
        <v>2679</v>
      </c>
    </row>
    <row r="251" spans="2:65" s="1" customFormat="1" ht="16.5" customHeight="1">
      <c r="B251" s="40"/>
      <c r="C251" s="165" t="s">
        <v>1393</v>
      </c>
      <c r="D251" s="165" t="s">
        <v>145</v>
      </c>
      <c r="E251" s="166" t="s">
        <v>2680</v>
      </c>
      <c r="F251" s="167" t="s">
        <v>2681</v>
      </c>
      <c r="G251" s="168" t="s">
        <v>478</v>
      </c>
      <c r="H251" s="169">
        <v>78</v>
      </c>
      <c r="I251" s="170">
        <v>149.5</v>
      </c>
      <c r="J251" s="171">
        <f t="shared" si="60"/>
        <v>11661</v>
      </c>
      <c r="K251" s="167" t="s">
        <v>22</v>
      </c>
      <c r="L251" s="40"/>
      <c r="M251" s="172" t="s">
        <v>22</v>
      </c>
      <c r="N251" s="173" t="s">
        <v>51</v>
      </c>
      <c r="P251" s="174">
        <f t="shared" si="61"/>
        <v>0</v>
      </c>
      <c r="Q251" s="174">
        <v>0</v>
      </c>
      <c r="R251" s="174">
        <f t="shared" si="62"/>
        <v>0</v>
      </c>
      <c r="S251" s="174">
        <v>0</v>
      </c>
      <c r="T251" s="175">
        <f t="shared" si="63"/>
        <v>0</v>
      </c>
      <c r="AR251" s="24" t="s">
        <v>333</v>
      </c>
      <c r="AT251" s="24" t="s">
        <v>145</v>
      </c>
      <c r="AU251" s="24" t="s">
        <v>90</v>
      </c>
      <c r="AY251" s="24" t="s">
        <v>142</v>
      </c>
      <c r="BE251" s="176">
        <f t="shared" si="64"/>
        <v>0</v>
      </c>
      <c r="BF251" s="176">
        <f t="shared" si="65"/>
        <v>11661</v>
      </c>
      <c r="BG251" s="176">
        <f t="shared" si="66"/>
        <v>0</v>
      </c>
      <c r="BH251" s="176">
        <f t="shared" si="67"/>
        <v>0</v>
      </c>
      <c r="BI251" s="176">
        <f t="shared" si="68"/>
        <v>0</v>
      </c>
      <c r="BJ251" s="24" t="s">
        <v>90</v>
      </c>
      <c r="BK251" s="176">
        <f t="shared" si="69"/>
        <v>11661</v>
      </c>
      <c r="BL251" s="24" t="s">
        <v>333</v>
      </c>
      <c r="BM251" s="24" t="s">
        <v>2682</v>
      </c>
    </row>
    <row r="252" spans="2:65" s="11" customFormat="1" ht="29.9" customHeight="1">
      <c r="B252" s="153"/>
      <c r="D252" s="154" t="s">
        <v>78</v>
      </c>
      <c r="E252" s="163" t="s">
        <v>2683</v>
      </c>
      <c r="F252" s="163" t="s">
        <v>2684</v>
      </c>
      <c r="I252" s="156"/>
      <c r="J252" s="164">
        <f>BK252</f>
        <v>54764.29</v>
      </c>
      <c r="L252" s="153"/>
      <c r="M252" s="158"/>
      <c r="P252" s="159">
        <f>SUM(P253:P272)</f>
        <v>0</v>
      </c>
      <c r="R252" s="159">
        <f>SUM(R253:R272)</f>
        <v>0</v>
      </c>
      <c r="T252" s="160">
        <f>SUM(T253:T272)</f>
        <v>0</v>
      </c>
      <c r="AR252" s="154" t="s">
        <v>90</v>
      </c>
      <c r="AT252" s="161" t="s">
        <v>78</v>
      </c>
      <c r="AU252" s="161" t="s">
        <v>24</v>
      </c>
      <c r="AY252" s="154" t="s">
        <v>142</v>
      </c>
      <c r="BK252" s="162">
        <f>SUM(BK253:BK272)</f>
        <v>54764.29</v>
      </c>
    </row>
    <row r="253" spans="2:65" s="1" customFormat="1" ht="16.5" customHeight="1">
      <c r="B253" s="40"/>
      <c r="C253" s="210" t="s">
        <v>1398</v>
      </c>
      <c r="D253" s="210" t="s">
        <v>323</v>
      </c>
      <c r="E253" s="211" t="s">
        <v>2685</v>
      </c>
      <c r="F253" s="212" t="s">
        <v>2686</v>
      </c>
      <c r="G253" s="213" t="s">
        <v>187</v>
      </c>
      <c r="H253" s="214">
        <v>7</v>
      </c>
      <c r="I253" s="215">
        <v>521.17999999999995</v>
      </c>
      <c r="J253" s="216">
        <f t="shared" ref="J253:J272" si="70">ROUND(I253*H253,2)</f>
        <v>3648.26</v>
      </c>
      <c r="K253" s="212" t="s">
        <v>22</v>
      </c>
      <c r="L253" s="217"/>
      <c r="M253" s="218" t="s">
        <v>22</v>
      </c>
      <c r="N253" s="219" t="s">
        <v>51</v>
      </c>
      <c r="P253" s="174">
        <f t="shared" ref="P253:P272" si="71">O253*H253</f>
        <v>0</v>
      </c>
      <c r="Q253" s="174">
        <v>0</v>
      </c>
      <c r="R253" s="174">
        <f t="shared" ref="R253:R272" si="72">Q253*H253</f>
        <v>0</v>
      </c>
      <c r="S253" s="174">
        <v>0</v>
      </c>
      <c r="T253" s="175">
        <f t="shared" ref="T253:T272" si="73">S253*H253</f>
        <v>0</v>
      </c>
      <c r="AR253" s="24" t="s">
        <v>561</v>
      </c>
      <c r="AT253" s="24" t="s">
        <v>323</v>
      </c>
      <c r="AU253" s="24" t="s">
        <v>90</v>
      </c>
      <c r="AY253" s="24" t="s">
        <v>142</v>
      </c>
      <c r="BE253" s="176">
        <f t="shared" ref="BE253:BE272" si="74">IF(N253="základní",J253,0)</f>
        <v>0</v>
      </c>
      <c r="BF253" s="176">
        <f t="shared" ref="BF253:BF272" si="75">IF(N253="snížená",J253,0)</f>
        <v>3648.26</v>
      </c>
      <c r="BG253" s="176">
        <f t="shared" ref="BG253:BG272" si="76">IF(N253="zákl. přenesená",J253,0)</f>
        <v>0</v>
      </c>
      <c r="BH253" s="176">
        <f t="shared" ref="BH253:BH272" si="77">IF(N253="sníž. přenesená",J253,0)</f>
        <v>0</v>
      </c>
      <c r="BI253" s="176">
        <f t="shared" ref="BI253:BI272" si="78">IF(N253="nulová",J253,0)</f>
        <v>0</v>
      </c>
      <c r="BJ253" s="24" t="s">
        <v>90</v>
      </c>
      <c r="BK253" s="176">
        <f t="shared" ref="BK253:BK272" si="79">ROUND(I253*H253,2)</f>
        <v>3648.26</v>
      </c>
      <c r="BL253" s="24" t="s">
        <v>333</v>
      </c>
      <c r="BM253" s="24" t="s">
        <v>2687</v>
      </c>
    </row>
    <row r="254" spans="2:65" s="1" customFormat="1" ht="16.5" customHeight="1">
      <c r="B254" s="40"/>
      <c r="C254" s="210" t="s">
        <v>1402</v>
      </c>
      <c r="D254" s="210" t="s">
        <v>323</v>
      </c>
      <c r="E254" s="211" t="s">
        <v>2688</v>
      </c>
      <c r="F254" s="212" t="s">
        <v>2689</v>
      </c>
      <c r="G254" s="213" t="s">
        <v>187</v>
      </c>
      <c r="H254" s="214">
        <v>7</v>
      </c>
      <c r="I254" s="215">
        <v>197.33999999999997</v>
      </c>
      <c r="J254" s="216">
        <f t="shared" si="70"/>
        <v>1381.38</v>
      </c>
      <c r="K254" s="212" t="s">
        <v>22</v>
      </c>
      <c r="L254" s="217"/>
      <c r="M254" s="218" t="s">
        <v>22</v>
      </c>
      <c r="N254" s="219" t="s">
        <v>51</v>
      </c>
      <c r="P254" s="174">
        <f t="shared" si="71"/>
        <v>0</v>
      </c>
      <c r="Q254" s="174">
        <v>0</v>
      </c>
      <c r="R254" s="174">
        <f t="shared" si="72"/>
        <v>0</v>
      </c>
      <c r="S254" s="174">
        <v>0</v>
      </c>
      <c r="T254" s="175">
        <f t="shared" si="73"/>
        <v>0</v>
      </c>
      <c r="AR254" s="24" t="s">
        <v>561</v>
      </c>
      <c r="AT254" s="24" t="s">
        <v>323</v>
      </c>
      <c r="AU254" s="24" t="s">
        <v>90</v>
      </c>
      <c r="AY254" s="24" t="s">
        <v>142</v>
      </c>
      <c r="BE254" s="176">
        <f t="shared" si="74"/>
        <v>0</v>
      </c>
      <c r="BF254" s="176">
        <f t="shared" si="75"/>
        <v>1381.38</v>
      </c>
      <c r="BG254" s="176">
        <f t="shared" si="76"/>
        <v>0</v>
      </c>
      <c r="BH254" s="176">
        <f t="shared" si="77"/>
        <v>0</v>
      </c>
      <c r="BI254" s="176">
        <f t="shared" si="78"/>
        <v>0</v>
      </c>
      <c r="BJ254" s="24" t="s">
        <v>90</v>
      </c>
      <c r="BK254" s="176">
        <f t="shared" si="79"/>
        <v>1381.38</v>
      </c>
      <c r="BL254" s="24" t="s">
        <v>333</v>
      </c>
      <c r="BM254" s="24" t="s">
        <v>2690</v>
      </c>
    </row>
    <row r="255" spans="2:65" s="1" customFormat="1" ht="16.5" customHeight="1">
      <c r="B255" s="40"/>
      <c r="C255" s="210" t="s">
        <v>1410</v>
      </c>
      <c r="D255" s="210" t="s">
        <v>323</v>
      </c>
      <c r="E255" s="211" t="s">
        <v>2691</v>
      </c>
      <c r="F255" s="212" t="s">
        <v>2692</v>
      </c>
      <c r="G255" s="213" t="s">
        <v>187</v>
      </c>
      <c r="H255" s="214">
        <v>7</v>
      </c>
      <c r="I255" s="215">
        <v>493.34999999999997</v>
      </c>
      <c r="J255" s="216">
        <f t="shared" si="70"/>
        <v>3453.45</v>
      </c>
      <c r="K255" s="212" t="s">
        <v>22</v>
      </c>
      <c r="L255" s="217"/>
      <c r="M255" s="218" t="s">
        <v>22</v>
      </c>
      <c r="N255" s="219" t="s">
        <v>51</v>
      </c>
      <c r="P255" s="174">
        <f t="shared" si="71"/>
        <v>0</v>
      </c>
      <c r="Q255" s="174">
        <v>0</v>
      </c>
      <c r="R255" s="174">
        <f t="shared" si="72"/>
        <v>0</v>
      </c>
      <c r="S255" s="174">
        <v>0</v>
      </c>
      <c r="T255" s="175">
        <f t="shared" si="73"/>
        <v>0</v>
      </c>
      <c r="AR255" s="24" t="s">
        <v>561</v>
      </c>
      <c r="AT255" s="24" t="s">
        <v>323</v>
      </c>
      <c r="AU255" s="24" t="s">
        <v>90</v>
      </c>
      <c r="AY255" s="24" t="s">
        <v>142</v>
      </c>
      <c r="BE255" s="176">
        <f t="shared" si="74"/>
        <v>0</v>
      </c>
      <c r="BF255" s="176">
        <f t="shared" si="75"/>
        <v>3453.45</v>
      </c>
      <c r="BG255" s="176">
        <f t="shared" si="76"/>
        <v>0</v>
      </c>
      <c r="BH255" s="176">
        <f t="shared" si="77"/>
        <v>0</v>
      </c>
      <c r="BI255" s="176">
        <f t="shared" si="78"/>
        <v>0</v>
      </c>
      <c r="BJ255" s="24" t="s">
        <v>90</v>
      </c>
      <c r="BK255" s="176">
        <f t="shared" si="79"/>
        <v>3453.45</v>
      </c>
      <c r="BL255" s="24" t="s">
        <v>333</v>
      </c>
      <c r="BM255" s="24" t="s">
        <v>2693</v>
      </c>
    </row>
    <row r="256" spans="2:65" s="1" customFormat="1" ht="25.5" customHeight="1">
      <c r="B256" s="40"/>
      <c r="C256" s="210" t="s">
        <v>1414</v>
      </c>
      <c r="D256" s="210" t="s">
        <v>323</v>
      </c>
      <c r="E256" s="211" t="s">
        <v>2694</v>
      </c>
      <c r="F256" s="212" t="s">
        <v>2695</v>
      </c>
      <c r="G256" s="213" t="s">
        <v>187</v>
      </c>
      <c r="H256" s="214">
        <v>1</v>
      </c>
      <c r="I256" s="215">
        <v>9428.0449999999983</v>
      </c>
      <c r="J256" s="216">
        <f t="shared" si="70"/>
        <v>9428.0499999999993</v>
      </c>
      <c r="K256" s="212" t="s">
        <v>22</v>
      </c>
      <c r="L256" s="217"/>
      <c r="M256" s="218" t="s">
        <v>22</v>
      </c>
      <c r="N256" s="219" t="s">
        <v>51</v>
      </c>
      <c r="P256" s="174">
        <f t="shared" si="71"/>
        <v>0</v>
      </c>
      <c r="Q256" s="174">
        <v>0</v>
      </c>
      <c r="R256" s="174">
        <f t="shared" si="72"/>
        <v>0</v>
      </c>
      <c r="S256" s="174">
        <v>0</v>
      </c>
      <c r="T256" s="175">
        <f t="shared" si="73"/>
        <v>0</v>
      </c>
      <c r="AR256" s="24" t="s">
        <v>561</v>
      </c>
      <c r="AT256" s="24" t="s">
        <v>323</v>
      </c>
      <c r="AU256" s="24" t="s">
        <v>90</v>
      </c>
      <c r="AY256" s="24" t="s">
        <v>142</v>
      </c>
      <c r="BE256" s="176">
        <f t="shared" si="74"/>
        <v>0</v>
      </c>
      <c r="BF256" s="176">
        <f t="shared" si="75"/>
        <v>9428.0499999999993</v>
      </c>
      <c r="BG256" s="176">
        <f t="shared" si="76"/>
        <v>0</v>
      </c>
      <c r="BH256" s="176">
        <f t="shared" si="77"/>
        <v>0</v>
      </c>
      <c r="BI256" s="176">
        <f t="shared" si="78"/>
        <v>0</v>
      </c>
      <c r="BJ256" s="24" t="s">
        <v>90</v>
      </c>
      <c r="BK256" s="176">
        <f t="shared" si="79"/>
        <v>9428.0499999999993</v>
      </c>
      <c r="BL256" s="24" t="s">
        <v>333</v>
      </c>
      <c r="BM256" s="24" t="s">
        <v>2696</v>
      </c>
    </row>
    <row r="257" spans="2:65" s="1" customFormat="1" ht="16.5" customHeight="1">
      <c r="B257" s="40"/>
      <c r="C257" s="210" t="s">
        <v>1420</v>
      </c>
      <c r="D257" s="210" t="s">
        <v>323</v>
      </c>
      <c r="E257" s="211" t="s">
        <v>2697</v>
      </c>
      <c r="F257" s="212" t="s">
        <v>2698</v>
      </c>
      <c r="G257" s="213" t="s">
        <v>187</v>
      </c>
      <c r="H257" s="214">
        <v>2</v>
      </c>
      <c r="I257" s="215">
        <v>1419.33</v>
      </c>
      <c r="J257" s="216">
        <f t="shared" si="70"/>
        <v>2838.66</v>
      </c>
      <c r="K257" s="212" t="s">
        <v>22</v>
      </c>
      <c r="L257" s="217"/>
      <c r="M257" s="218" t="s">
        <v>22</v>
      </c>
      <c r="N257" s="219" t="s">
        <v>51</v>
      </c>
      <c r="P257" s="174">
        <f t="shared" si="71"/>
        <v>0</v>
      </c>
      <c r="Q257" s="174">
        <v>0</v>
      </c>
      <c r="R257" s="174">
        <f t="shared" si="72"/>
        <v>0</v>
      </c>
      <c r="S257" s="174">
        <v>0</v>
      </c>
      <c r="T257" s="175">
        <f t="shared" si="73"/>
        <v>0</v>
      </c>
      <c r="AR257" s="24" t="s">
        <v>561</v>
      </c>
      <c r="AT257" s="24" t="s">
        <v>323</v>
      </c>
      <c r="AU257" s="24" t="s">
        <v>90</v>
      </c>
      <c r="AY257" s="24" t="s">
        <v>142</v>
      </c>
      <c r="BE257" s="176">
        <f t="shared" si="74"/>
        <v>0</v>
      </c>
      <c r="BF257" s="176">
        <f t="shared" si="75"/>
        <v>2838.66</v>
      </c>
      <c r="BG257" s="176">
        <f t="shared" si="76"/>
        <v>0</v>
      </c>
      <c r="BH257" s="176">
        <f t="shared" si="77"/>
        <v>0</v>
      </c>
      <c r="BI257" s="176">
        <f t="shared" si="78"/>
        <v>0</v>
      </c>
      <c r="BJ257" s="24" t="s">
        <v>90</v>
      </c>
      <c r="BK257" s="176">
        <f t="shared" si="79"/>
        <v>2838.66</v>
      </c>
      <c r="BL257" s="24" t="s">
        <v>333</v>
      </c>
      <c r="BM257" s="24" t="s">
        <v>2699</v>
      </c>
    </row>
    <row r="258" spans="2:65" s="1" customFormat="1" ht="16.5" customHeight="1">
      <c r="B258" s="40"/>
      <c r="C258" s="210" t="s">
        <v>1424</v>
      </c>
      <c r="D258" s="210" t="s">
        <v>323</v>
      </c>
      <c r="E258" s="211" t="s">
        <v>2700</v>
      </c>
      <c r="F258" s="212" t="s">
        <v>2701</v>
      </c>
      <c r="G258" s="213" t="s">
        <v>187</v>
      </c>
      <c r="H258" s="214">
        <v>1</v>
      </c>
      <c r="I258" s="215">
        <v>1652.0899999999997</v>
      </c>
      <c r="J258" s="216">
        <f t="shared" si="70"/>
        <v>1652.09</v>
      </c>
      <c r="K258" s="212" t="s">
        <v>22</v>
      </c>
      <c r="L258" s="217"/>
      <c r="M258" s="218" t="s">
        <v>22</v>
      </c>
      <c r="N258" s="219" t="s">
        <v>51</v>
      </c>
      <c r="P258" s="174">
        <f t="shared" si="71"/>
        <v>0</v>
      </c>
      <c r="Q258" s="174">
        <v>0</v>
      </c>
      <c r="R258" s="174">
        <f t="shared" si="72"/>
        <v>0</v>
      </c>
      <c r="S258" s="174">
        <v>0</v>
      </c>
      <c r="T258" s="175">
        <f t="shared" si="73"/>
        <v>0</v>
      </c>
      <c r="AR258" s="24" t="s">
        <v>561</v>
      </c>
      <c r="AT258" s="24" t="s">
        <v>323</v>
      </c>
      <c r="AU258" s="24" t="s">
        <v>90</v>
      </c>
      <c r="AY258" s="24" t="s">
        <v>142</v>
      </c>
      <c r="BE258" s="176">
        <f t="shared" si="74"/>
        <v>0</v>
      </c>
      <c r="BF258" s="176">
        <f t="shared" si="75"/>
        <v>1652.09</v>
      </c>
      <c r="BG258" s="176">
        <f t="shared" si="76"/>
        <v>0</v>
      </c>
      <c r="BH258" s="176">
        <f t="shared" si="77"/>
        <v>0</v>
      </c>
      <c r="BI258" s="176">
        <f t="shared" si="78"/>
        <v>0</v>
      </c>
      <c r="BJ258" s="24" t="s">
        <v>90</v>
      </c>
      <c r="BK258" s="176">
        <f t="shared" si="79"/>
        <v>1652.09</v>
      </c>
      <c r="BL258" s="24" t="s">
        <v>333</v>
      </c>
      <c r="BM258" s="24" t="s">
        <v>2702</v>
      </c>
    </row>
    <row r="259" spans="2:65" s="1" customFormat="1" ht="16.5" customHeight="1">
      <c r="B259" s="40"/>
      <c r="C259" s="210" t="s">
        <v>1431</v>
      </c>
      <c r="D259" s="210" t="s">
        <v>323</v>
      </c>
      <c r="E259" s="211" t="s">
        <v>2703</v>
      </c>
      <c r="F259" s="212" t="s">
        <v>2704</v>
      </c>
      <c r="G259" s="213" t="s">
        <v>478</v>
      </c>
      <c r="H259" s="214">
        <v>105</v>
      </c>
      <c r="I259" s="215">
        <v>10.119999999999999</v>
      </c>
      <c r="J259" s="216">
        <f t="shared" si="70"/>
        <v>1062.5999999999999</v>
      </c>
      <c r="K259" s="212" t="s">
        <v>22</v>
      </c>
      <c r="L259" s="217"/>
      <c r="M259" s="218" t="s">
        <v>22</v>
      </c>
      <c r="N259" s="219" t="s">
        <v>51</v>
      </c>
      <c r="P259" s="174">
        <f t="shared" si="71"/>
        <v>0</v>
      </c>
      <c r="Q259" s="174">
        <v>0</v>
      </c>
      <c r="R259" s="174">
        <f t="shared" si="72"/>
        <v>0</v>
      </c>
      <c r="S259" s="174">
        <v>0</v>
      </c>
      <c r="T259" s="175">
        <f t="shared" si="73"/>
        <v>0</v>
      </c>
      <c r="AR259" s="24" t="s">
        <v>561</v>
      </c>
      <c r="AT259" s="24" t="s">
        <v>323</v>
      </c>
      <c r="AU259" s="24" t="s">
        <v>90</v>
      </c>
      <c r="AY259" s="24" t="s">
        <v>142</v>
      </c>
      <c r="BE259" s="176">
        <f t="shared" si="74"/>
        <v>0</v>
      </c>
      <c r="BF259" s="176">
        <f t="shared" si="75"/>
        <v>1062.5999999999999</v>
      </c>
      <c r="BG259" s="176">
        <f t="shared" si="76"/>
        <v>0</v>
      </c>
      <c r="BH259" s="176">
        <f t="shared" si="77"/>
        <v>0</v>
      </c>
      <c r="BI259" s="176">
        <f t="shared" si="78"/>
        <v>0</v>
      </c>
      <c r="BJ259" s="24" t="s">
        <v>90</v>
      </c>
      <c r="BK259" s="176">
        <f t="shared" si="79"/>
        <v>1062.5999999999999</v>
      </c>
      <c r="BL259" s="24" t="s">
        <v>333</v>
      </c>
      <c r="BM259" s="24" t="s">
        <v>2705</v>
      </c>
    </row>
    <row r="260" spans="2:65" s="1" customFormat="1" ht="25.5" customHeight="1">
      <c r="B260" s="40"/>
      <c r="C260" s="210" t="s">
        <v>1436</v>
      </c>
      <c r="D260" s="210" t="s">
        <v>323</v>
      </c>
      <c r="E260" s="211" t="s">
        <v>2706</v>
      </c>
      <c r="F260" s="212" t="s">
        <v>2707</v>
      </c>
      <c r="G260" s="213" t="s">
        <v>478</v>
      </c>
      <c r="H260" s="214">
        <v>105</v>
      </c>
      <c r="I260" s="215">
        <v>13.914999999999999</v>
      </c>
      <c r="J260" s="216">
        <f t="shared" si="70"/>
        <v>1461.08</v>
      </c>
      <c r="K260" s="212" t="s">
        <v>22</v>
      </c>
      <c r="L260" s="217"/>
      <c r="M260" s="218" t="s">
        <v>22</v>
      </c>
      <c r="N260" s="219" t="s">
        <v>51</v>
      </c>
      <c r="P260" s="174">
        <f t="shared" si="71"/>
        <v>0</v>
      </c>
      <c r="Q260" s="174">
        <v>0</v>
      </c>
      <c r="R260" s="174">
        <f t="shared" si="72"/>
        <v>0</v>
      </c>
      <c r="S260" s="174">
        <v>0</v>
      </c>
      <c r="T260" s="175">
        <f t="shared" si="73"/>
        <v>0</v>
      </c>
      <c r="AR260" s="24" t="s">
        <v>561</v>
      </c>
      <c r="AT260" s="24" t="s">
        <v>323</v>
      </c>
      <c r="AU260" s="24" t="s">
        <v>90</v>
      </c>
      <c r="AY260" s="24" t="s">
        <v>142</v>
      </c>
      <c r="BE260" s="176">
        <f t="shared" si="74"/>
        <v>0</v>
      </c>
      <c r="BF260" s="176">
        <f t="shared" si="75"/>
        <v>1461.08</v>
      </c>
      <c r="BG260" s="176">
        <f t="shared" si="76"/>
        <v>0</v>
      </c>
      <c r="BH260" s="176">
        <f t="shared" si="77"/>
        <v>0</v>
      </c>
      <c r="BI260" s="176">
        <f t="shared" si="78"/>
        <v>0</v>
      </c>
      <c r="BJ260" s="24" t="s">
        <v>90</v>
      </c>
      <c r="BK260" s="176">
        <f t="shared" si="79"/>
        <v>1461.08</v>
      </c>
      <c r="BL260" s="24" t="s">
        <v>333</v>
      </c>
      <c r="BM260" s="24" t="s">
        <v>2708</v>
      </c>
    </row>
    <row r="261" spans="2:65" s="1" customFormat="1" ht="16.5" customHeight="1">
      <c r="B261" s="40"/>
      <c r="C261" s="210" t="s">
        <v>1442</v>
      </c>
      <c r="D261" s="210" t="s">
        <v>323</v>
      </c>
      <c r="E261" s="211" t="s">
        <v>2709</v>
      </c>
      <c r="F261" s="212" t="s">
        <v>2710</v>
      </c>
      <c r="G261" s="213" t="s">
        <v>187</v>
      </c>
      <c r="H261" s="214">
        <v>7</v>
      </c>
      <c r="I261" s="215">
        <v>54.394999999999996</v>
      </c>
      <c r="J261" s="216">
        <f t="shared" si="70"/>
        <v>380.77</v>
      </c>
      <c r="K261" s="212" t="s">
        <v>22</v>
      </c>
      <c r="L261" s="217"/>
      <c r="M261" s="218" t="s">
        <v>22</v>
      </c>
      <c r="N261" s="219" t="s">
        <v>51</v>
      </c>
      <c r="P261" s="174">
        <f t="shared" si="71"/>
        <v>0</v>
      </c>
      <c r="Q261" s="174">
        <v>0</v>
      </c>
      <c r="R261" s="174">
        <f t="shared" si="72"/>
        <v>0</v>
      </c>
      <c r="S261" s="174">
        <v>0</v>
      </c>
      <c r="T261" s="175">
        <f t="shared" si="73"/>
        <v>0</v>
      </c>
      <c r="AR261" s="24" t="s">
        <v>561</v>
      </c>
      <c r="AT261" s="24" t="s">
        <v>323</v>
      </c>
      <c r="AU261" s="24" t="s">
        <v>90</v>
      </c>
      <c r="AY261" s="24" t="s">
        <v>142</v>
      </c>
      <c r="BE261" s="176">
        <f t="shared" si="74"/>
        <v>0</v>
      </c>
      <c r="BF261" s="176">
        <f t="shared" si="75"/>
        <v>380.77</v>
      </c>
      <c r="BG261" s="176">
        <f t="shared" si="76"/>
        <v>0</v>
      </c>
      <c r="BH261" s="176">
        <f t="shared" si="77"/>
        <v>0</v>
      </c>
      <c r="BI261" s="176">
        <f t="shared" si="78"/>
        <v>0</v>
      </c>
      <c r="BJ261" s="24" t="s">
        <v>90</v>
      </c>
      <c r="BK261" s="176">
        <f t="shared" si="79"/>
        <v>380.77</v>
      </c>
      <c r="BL261" s="24" t="s">
        <v>333</v>
      </c>
      <c r="BM261" s="24" t="s">
        <v>2711</v>
      </c>
    </row>
    <row r="262" spans="2:65" s="1" customFormat="1" ht="25.5" customHeight="1">
      <c r="B262" s="40"/>
      <c r="C262" s="210" t="s">
        <v>1448</v>
      </c>
      <c r="D262" s="210" t="s">
        <v>323</v>
      </c>
      <c r="E262" s="211" t="s">
        <v>2712</v>
      </c>
      <c r="F262" s="212" t="s">
        <v>2713</v>
      </c>
      <c r="G262" s="213" t="s">
        <v>1005</v>
      </c>
      <c r="H262" s="224">
        <v>5</v>
      </c>
      <c r="I262" s="215">
        <v>260</v>
      </c>
      <c r="J262" s="216">
        <f t="shared" si="70"/>
        <v>1300</v>
      </c>
      <c r="K262" s="212" t="s">
        <v>22</v>
      </c>
      <c r="L262" s="217"/>
      <c r="M262" s="218" t="s">
        <v>22</v>
      </c>
      <c r="N262" s="219" t="s">
        <v>51</v>
      </c>
      <c r="P262" s="174">
        <f t="shared" si="71"/>
        <v>0</v>
      </c>
      <c r="Q262" s="174">
        <v>0</v>
      </c>
      <c r="R262" s="174">
        <f t="shared" si="72"/>
        <v>0</v>
      </c>
      <c r="S262" s="174">
        <v>0</v>
      </c>
      <c r="T262" s="175">
        <f t="shared" si="73"/>
        <v>0</v>
      </c>
      <c r="AR262" s="24" t="s">
        <v>561</v>
      </c>
      <c r="AT262" s="24" t="s">
        <v>323</v>
      </c>
      <c r="AU262" s="24" t="s">
        <v>90</v>
      </c>
      <c r="AY262" s="24" t="s">
        <v>142</v>
      </c>
      <c r="BE262" s="176">
        <f t="shared" si="74"/>
        <v>0</v>
      </c>
      <c r="BF262" s="176">
        <f t="shared" si="75"/>
        <v>1300</v>
      </c>
      <c r="BG262" s="176">
        <f t="shared" si="76"/>
        <v>0</v>
      </c>
      <c r="BH262" s="176">
        <f t="shared" si="77"/>
        <v>0</v>
      </c>
      <c r="BI262" s="176">
        <f t="shared" si="78"/>
        <v>0</v>
      </c>
      <c r="BJ262" s="24" t="s">
        <v>90</v>
      </c>
      <c r="BK262" s="176">
        <f t="shared" si="79"/>
        <v>1300</v>
      </c>
      <c r="BL262" s="24" t="s">
        <v>333</v>
      </c>
      <c r="BM262" s="24" t="s">
        <v>2714</v>
      </c>
    </row>
    <row r="263" spans="2:65" s="1" customFormat="1" ht="16.5" customHeight="1">
      <c r="B263" s="40"/>
      <c r="C263" s="165" t="s">
        <v>1455</v>
      </c>
      <c r="D263" s="165" t="s">
        <v>145</v>
      </c>
      <c r="E263" s="166" t="s">
        <v>2715</v>
      </c>
      <c r="F263" s="167" t="s">
        <v>2716</v>
      </c>
      <c r="G263" s="168" t="s">
        <v>187</v>
      </c>
      <c r="H263" s="169">
        <v>7</v>
      </c>
      <c r="I263" s="170">
        <v>664.125</v>
      </c>
      <c r="J263" s="171">
        <f t="shared" si="70"/>
        <v>4648.88</v>
      </c>
      <c r="K263" s="167" t="s">
        <v>22</v>
      </c>
      <c r="L263" s="40"/>
      <c r="M263" s="172" t="s">
        <v>22</v>
      </c>
      <c r="N263" s="173" t="s">
        <v>51</v>
      </c>
      <c r="P263" s="174">
        <f t="shared" si="71"/>
        <v>0</v>
      </c>
      <c r="Q263" s="174">
        <v>0</v>
      </c>
      <c r="R263" s="174">
        <f t="shared" si="72"/>
        <v>0</v>
      </c>
      <c r="S263" s="174">
        <v>0</v>
      </c>
      <c r="T263" s="175">
        <f t="shared" si="73"/>
        <v>0</v>
      </c>
      <c r="AR263" s="24" t="s">
        <v>333</v>
      </c>
      <c r="AT263" s="24" t="s">
        <v>145</v>
      </c>
      <c r="AU263" s="24" t="s">
        <v>90</v>
      </c>
      <c r="AY263" s="24" t="s">
        <v>142</v>
      </c>
      <c r="BE263" s="176">
        <f t="shared" si="74"/>
        <v>0</v>
      </c>
      <c r="BF263" s="176">
        <f t="shared" si="75"/>
        <v>4648.88</v>
      </c>
      <c r="BG263" s="176">
        <f t="shared" si="76"/>
        <v>0</v>
      </c>
      <c r="BH263" s="176">
        <f t="shared" si="77"/>
        <v>0</v>
      </c>
      <c r="BI263" s="176">
        <f t="shared" si="78"/>
        <v>0</v>
      </c>
      <c r="BJ263" s="24" t="s">
        <v>90</v>
      </c>
      <c r="BK263" s="176">
        <f t="shared" si="79"/>
        <v>4648.88</v>
      </c>
      <c r="BL263" s="24" t="s">
        <v>333</v>
      </c>
      <c r="BM263" s="24" t="s">
        <v>2717</v>
      </c>
    </row>
    <row r="264" spans="2:65" s="1" customFormat="1" ht="16.5" customHeight="1">
      <c r="B264" s="40"/>
      <c r="C264" s="165" t="s">
        <v>1462</v>
      </c>
      <c r="D264" s="165" t="s">
        <v>145</v>
      </c>
      <c r="E264" s="166" t="s">
        <v>2718</v>
      </c>
      <c r="F264" s="167" t="s">
        <v>2719</v>
      </c>
      <c r="G264" s="168" t="s">
        <v>187</v>
      </c>
      <c r="H264" s="169">
        <v>7</v>
      </c>
      <c r="I264" s="170">
        <v>442.74999999999994</v>
      </c>
      <c r="J264" s="171">
        <f t="shared" si="70"/>
        <v>3099.25</v>
      </c>
      <c r="K264" s="167" t="s">
        <v>22</v>
      </c>
      <c r="L264" s="40"/>
      <c r="M264" s="172" t="s">
        <v>22</v>
      </c>
      <c r="N264" s="173" t="s">
        <v>51</v>
      </c>
      <c r="P264" s="174">
        <f t="shared" si="71"/>
        <v>0</v>
      </c>
      <c r="Q264" s="174">
        <v>0</v>
      </c>
      <c r="R264" s="174">
        <f t="shared" si="72"/>
        <v>0</v>
      </c>
      <c r="S264" s="174">
        <v>0</v>
      </c>
      <c r="T264" s="175">
        <f t="shared" si="73"/>
        <v>0</v>
      </c>
      <c r="AR264" s="24" t="s">
        <v>333</v>
      </c>
      <c r="AT264" s="24" t="s">
        <v>145</v>
      </c>
      <c r="AU264" s="24" t="s">
        <v>90</v>
      </c>
      <c r="AY264" s="24" t="s">
        <v>142</v>
      </c>
      <c r="BE264" s="176">
        <f t="shared" si="74"/>
        <v>0</v>
      </c>
      <c r="BF264" s="176">
        <f t="shared" si="75"/>
        <v>3099.25</v>
      </c>
      <c r="BG264" s="176">
        <f t="shared" si="76"/>
        <v>0</v>
      </c>
      <c r="BH264" s="176">
        <f t="shared" si="77"/>
        <v>0</v>
      </c>
      <c r="BI264" s="176">
        <f t="shared" si="78"/>
        <v>0</v>
      </c>
      <c r="BJ264" s="24" t="s">
        <v>90</v>
      </c>
      <c r="BK264" s="176">
        <f t="shared" si="79"/>
        <v>3099.25</v>
      </c>
      <c r="BL264" s="24" t="s">
        <v>333</v>
      </c>
      <c r="BM264" s="24" t="s">
        <v>2720</v>
      </c>
    </row>
    <row r="265" spans="2:65" s="1" customFormat="1" ht="16.5" customHeight="1">
      <c r="B265" s="40"/>
      <c r="C265" s="165" t="s">
        <v>1466</v>
      </c>
      <c r="D265" s="165" t="s">
        <v>145</v>
      </c>
      <c r="E265" s="166" t="s">
        <v>2721</v>
      </c>
      <c r="F265" s="167" t="s">
        <v>2722</v>
      </c>
      <c r="G265" s="168" t="s">
        <v>187</v>
      </c>
      <c r="H265" s="169">
        <v>7</v>
      </c>
      <c r="I265" s="170">
        <v>442.74999999999994</v>
      </c>
      <c r="J265" s="171">
        <f t="shared" si="70"/>
        <v>3099.25</v>
      </c>
      <c r="K265" s="167" t="s">
        <v>22</v>
      </c>
      <c r="L265" s="40"/>
      <c r="M265" s="172" t="s">
        <v>22</v>
      </c>
      <c r="N265" s="173" t="s">
        <v>51</v>
      </c>
      <c r="P265" s="174">
        <f t="shared" si="71"/>
        <v>0</v>
      </c>
      <c r="Q265" s="174">
        <v>0</v>
      </c>
      <c r="R265" s="174">
        <f t="shared" si="72"/>
        <v>0</v>
      </c>
      <c r="S265" s="174">
        <v>0</v>
      </c>
      <c r="T265" s="175">
        <f t="shared" si="73"/>
        <v>0</v>
      </c>
      <c r="AR265" s="24" t="s">
        <v>333</v>
      </c>
      <c r="AT265" s="24" t="s">
        <v>145</v>
      </c>
      <c r="AU265" s="24" t="s">
        <v>90</v>
      </c>
      <c r="AY265" s="24" t="s">
        <v>142</v>
      </c>
      <c r="BE265" s="176">
        <f t="shared" si="74"/>
        <v>0</v>
      </c>
      <c r="BF265" s="176">
        <f t="shared" si="75"/>
        <v>3099.25</v>
      </c>
      <c r="BG265" s="176">
        <f t="shared" si="76"/>
        <v>0</v>
      </c>
      <c r="BH265" s="176">
        <f t="shared" si="77"/>
        <v>0</v>
      </c>
      <c r="BI265" s="176">
        <f t="shared" si="78"/>
        <v>0</v>
      </c>
      <c r="BJ265" s="24" t="s">
        <v>90</v>
      </c>
      <c r="BK265" s="176">
        <f t="shared" si="79"/>
        <v>3099.25</v>
      </c>
      <c r="BL265" s="24" t="s">
        <v>333</v>
      </c>
      <c r="BM265" s="24" t="s">
        <v>2723</v>
      </c>
    </row>
    <row r="266" spans="2:65" s="1" customFormat="1" ht="25.5" customHeight="1">
      <c r="B266" s="40"/>
      <c r="C266" s="165" t="s">
        <v>1473</v>
      </c>
      <c r="D266" s="165" t="s">
        <v>145</v>
      </c>
      <c r="E266" s="166" t="s">
        <v>2724</v>
      </c>
      <c r="F266" s="167" t="s">
        <v>2725</v>
      </c>
      <c r="G266" s="168" t="s">
        <v>187</v>
      </c>
      <c r="H266" s="169">
        <v>1</v>
      </c>
      <c r="I266" s="170">
        <v>3541.9999999999995</v>
      </c>
      <c r="J266" s="171">
        <f t="shared" si="70"/>
        <v>3542</v>
      </c>
      <c r="K266" s="167" t="s">
        <v>22</v>
      </c>
      <c r="L266" s="40"/>
      <c r="M266" s="172" t="s">
        <v>22</v>
      </c>
      <c r="N266" s="173" t="s">
        <v>51</v>
      </c>
      <c r="P266" s="174">
        <f t="shared" si="71"/>
        <v>0</v>
      </c>
      <c r="Q266" s="174">
        <v>0</v>
      </c>
      <c r="R266" s="174">
        <f t="shared" si="72"/>
        <v>0</v>
      </c>
      <c r="S266" s="174">
        <v>0</v>
      </c>
      <c r="T266" s="175">
        <f t="shared" si="73"/>
        <v>0</v>
      </c>
      <c r="AR266" s="24" t="s">
        <v>333</v>
      </c>
      <c r="AT266" s="24" t="s">
        <v>145</v>
      </c>
      <c r="AU266" s="24" t="s">
        <v>90</v>
      </c>
      <c r="AY266" s="24" t="s">
        <v>142</v>
      </c>
      <c r="BE266" s="176">
        <f t="shared" si="74"/>
        <v>0</v>
      </c>
      <c r="BF266" s="176">
        <f t="shared" si="75"/>
        <v>3542</v>
      </c>
      <c r="BG266" s="176">
        <f t="shared" si="76"/>
        <v>0</v>
      </c>
      <c r="BH266" s="176">
        <f t="shared" si="77"/>
        <v>0</v>
      </c>
      <c r="BI266" s="176">
        <f t="shared" si="78"/>
        <v>0</v>
      </c>
      <c r="BJ266" s="24" t="s">
        <v>90</v>
      </c>
      <c r="BK266" s="176">
        <f t="shared" si="79"/>
        <v>3542</v>
      </c>
      <c r="BL266" s="24" t="s">
        <v>333</v>
      </c>
      <c r="BM266" s="24" t="s">
        <v>2726</v>
      </c>
    </row>
    <row r="267" spans="2:65" s="1" customFormat="1" ht="16.5" customHeight="1">
      <c r="B267" s="40"/>
      <c r="C267" s="165" t="s">
        <v>1478</v>
      </c>
      <c r="D267" s="165" t="s">
        <v>145</v>
      </c>
      <c r="E267" s="166" t="s">
        <v>2727</v>
      </c>
      <c r="F267" s="167" t="s">
        <v>2728</v>
      </c>
      <c r="G267" s="168" t="s">
        <v>187</v>
      </c>
      <c r="H267" s="169">
        <v>2</v>
      </c>
      <c r="I267" s="170">
        <v>2656.5</v>
      </c>
      <c r="J267" s="171">
        <f t="shared" si="70"/>
        <v>5313</v>
      </c>
      <c r="K267" s="167" t="s">
        <v>22</v>
      </c>
      <c r="L267" s="40"/>
      <c r="M267" s="172" t="s">
        <v>22</v>
      </c>
      <c r="N267" s="173" t="s">
        <v>51</v>
      </c>
      <c r="P267" s="174">
        <f t="shared" si="71"/>
        <v>0</v>
      </c>
      <c r="Q267" s="174">
        <v>0</v>
      </c>
      <c r="R267" s="174">
        <f t="shared" si="72"/>
        <v>0</v>
      </c>
      <c r="S267" s="174">
        <v>0</v>
      </c>
      <c r="T267" s="175">
        <f t="shared" si="73"/>
        <v>0</v>
      </c>
      <c r="AR267" s="24" t="s">
        <v>333</v>
      </c>
      <c r="AT267" s="24" t="s">
        <v>145</v>
      </c>
      <c r="AU267" s="24" t="s">
        <v>90</v>
      </c>
      <c r="AY267" s="24" t="s">
        <v>142</v>
      </c>
      <c r="BE267" s="176">
        <f t="shared" si="74"/>
        <v>0</v>
      </c>
      <c r="BF267" s="176">
        <f t="shared" si="75"/>
        <v>5313</v>
      </c>
      <c r="BG267" s="176">
        <f t="shared" si="76"/>
        <v>0</v>
      </c>
      <c r="BH267" s="176">
        <f t="shared" si="77"/>
        <v>0</v>
      </c>
      <c r="BI267" s="176">
        <f t="shared" si="78"/>
        <v>0</v>
      </c>
      <c r="BJ267" s="24" t="s">
        <v>90</v>
      </c>
      <c r="BK267" s="176">
        <f t="shared" si="79"/>
        <v>5313</v>
      </c>
      <c r="BL267" s="24" t="s">
        <v>333</v>
      </c>
      <c r="BM267" s="24" t="s">
        <v>2729</v>
      </c>
    </row>
    <row r="268" spans="2:65" s="1" customFormat="1" ht="16.5" customHeight="1">
      <c r="B268" s="40"/>
      <c r="C268" s="165" t="s">
        <v>1488</v>
      </c>
      <c r="D268" s="165" t="s">
        <v>145</v>
      </c>
      <c r="E268" s="166" t="s">
        <v>2730</v>
      </c>
      <c r="F268" s="167" t="s">
        <v>2731</v>
      </c>
      <c r="G268" s="168" t="s">
        <v>187</v>
      </c>
      <c r="H268" s="169">
        <v>1</v>
      </c>
      <c r="I268" s="170">
        <v>885.49999999999989</v>
      </c>
      <c r="J268" s="171">
        <f t="shared" si="70"/>
        <v>885.5</v>
      </c>
      <c r="K268" s="167" t="s">
        <v>22</v>
      </c>
      <c r="L268" s="40"/>
      <c r="M268" s="172" t="s">
        <v>22</v>
      </c>
      <c r="N268" s="173" t="s">
        <v>51</v>
      </c>
      <c r="P268" s="174">
        <f t="shared" si="71"/>
        <v>0</v>
      </c>
      <c r="Q268" s="174">
        <v>0</v>
      </c>
      <c r="R268" s="174">
        <f t="shared" si="72"/>
        <v>0</v>
      </c>
      <c r="S268" s="174">
        <v>0</v>
      </c>
      <c r="T268" s="175">
        <f t="shared" si="73"/>
        <v>0</v>
      </c>
      <c r="AR268" s="24" t="s">
        <v>333</v>
      </c>
      <c r="AT268" s="24" t="s">
        <v>145</v>
      </c>
      <c r="AU268" s="24" t="s">
        <v>90</v>
      </c>
      <c r="AY268" s="24" t="s">
        <v>142</v>
      </c>
      <c r="BE268" s="176">
        <f t="shared" si="74"/>
        <v>0</v>
      </c>
      <c r="BF268" s="176">
        <f t="shared" si="75"/>
        <v>885.5</v>
      </c>
      <c r="BG268" s="176">
        <f t="shared" si="76"/>
        <v>0</v>
      </c>
      <c r="BH268" s="176">
        <f t="shared" si="77"/>
        <v>0</v>
      </c>
      <c r="BI268" s="176">
        <f t="shared" si="78"/>
        <v>0</v>
      </c>
      <c r="BJ268" s="24" t="s">
        <v>90</v>
      </c>
      <c r="BK268" s="176">
        <f t="shared" si="79"/>
        <v>885.5</v>
      </c>
      <c r="BL268" s="24" t="s">
        <v>333</v>
      </c>
      <c r="BM268" s="24" t="s">
        <v>2732</v>
      </c>
    </row>
    <row r="269" spans="2:65" s="1" customFormat="1" ht="16.5" customHeight="1">
      <c r="B269" s="40"/>
      <c r="C269" s="165" t="s">
        <v>1492</v>
      </c>
      <c r="D269" s="165" t="s">
        <v>145</v>
      </c>
      <c r="E269" s="166" t="s">
        <v>2733</v>
      </c>
      <c r="F269" s="167" t="s">
        <v>2734</v>
      </c>
      <c r="G269" s="168" t="s">
        <v>478</v>
      </c>
      <c r="H269" s="169">
        <v>105</v>
      </c>
      <c r="I269" s="170">
        <v>22.77</v>
      </c>
      <c r="J269" s="171">
        <f t="shared" si="70"/>
        <v>2390.85</v>
      </c>
      <c r="K269" s="167" t="s">
        <v>22</v>
      </c>
      <c r="L269" s="40"/>
      <c r="M269" s="172" t="s">
        <v>22</v>
      </c>
      <c r="N269" s="173" t="s">
        <v>51</v>
      </c>
      <c r="P269" s="174">
        <f t="shared" si="71"/>
        <v>0</v>
      </c>
      <c r="Q269" s="174">
        <v>0</v>
      </c>
      <c r="R269" s="174">
        <f t="shared" si="72"/>
        <v>0</v>
      </c>
      <c r="S269" s="174">
        <v>0</v>
      </c>
      <c r="T269" s="175">
        <f t="shared" si="73"/>
        <v>0</v>
      </c>
      <c r="AR269" s="24" t="s">
        <v>333</v>
      </c>
      <c r="AT269" s="24" t="s">
        <v>145</v>
      </c>
      <c r="AU269" s="24" t="s">
        <v>90</v>
      </c>
      <c r="AY269" s="24" t="s">
        <v>142</v>
      </c>
      <c r="BE269" s="176">
        <f t="shared" si="74"/>
        <v>0</v>
      </c>
      <c r="BF269" s="176">
        <f t="shared" si="75"/>
        <v>2390.85</v>
      </c>
      <c r="BG269" s="176">
        <f t="shared" si="76"/>
        <v>0</v>
      </c>
      <c r="BH269" s="176">
        <f t="shared" si="77"/>
        <v>0</v>
      </c>
      <c r="BI269" s="176">
        <f t="shared" si="78"/>
        <v>0</v>
      </c>
      <c r="BJ269" s="24" t="s">
        <v>90</v>
      </c>
      <c r="BK269" s="176">
        <f t="shared" si="79"/>
        <v>2390.85</v>
      </c>
      <c r="BL269" s="24" t="s">
        <v>333</v>
      </c>
      <c r="BM269" s="24" t="s">
        <v>2735</v>
      </c>
    </row>
    <row r="270" spans="2:65" s="1" customFormat="1" ht="25.5" customHeight="1">
      <c r="B270" s="40"/>
      <c r="C270" s="165" t="s">
        <v>1502</v>
      </c>
      <c r="D270" s="165" t="s">
        <v>145</v>
      </c>
      <c r="E270" s="166" t="s">
        <v>2736</v>
      </c>
      <c r="F270" s="167" t="s">
        <v>2737</v>
      </c>
      <c r="G270" s="168" t="s">
        <v>478</v>
      </c>
      <c r="H270" s="169">
        <v>105</v>
      </c>
      <c r="I270" s="170">
        <v>30.359999999999996</v>
      </c>
      <c r="J270" s="171">
        <f t="shared" si="70"/>
        <v>3187.8</v>
      </c>
      <c r="K270" s="167" t="s">
        <v>22</v>
      </c>
      <c r="L270" s="40"/>
      <c r="M270" s="172" t="s">
        <v>22</v>
      </c>
      <c r="N270" s="173" t="s">
        <v>51</v>
      </c>
      <c r="P270" s="174">
        <f t="shared" si="71"/>
        <v>0</v>
      </c>
      <c r="Q270" s="174">
        <v>0</v>
      </c>
      <c r="R270" s="174">
        <f t="shared" si="72"/>
        <v>0</v>
      </c>
      <c r="S270" s="174">
        <v>0</v>
      </c>
      <c r="T270" s="175">
        <f t="shared" si="73"/>
        <v>0</v>
      </c>
      <c r="AR270" s="24" t="s">
        <v>333</v>
      </c>
      <c r="AT270" s="24" t="s">
        <v>145</v>
      </c>
      <c r="AU270" s="24" t="s">
        <v>90</v>
      </c>
      <c r="AY270" s="24" t="s">
        <v>142</v>
      </c>
      <c r="BE270" s="176">
        <f t="shared" si="74"/>
        <v>0</v>
      </c>
      <c r="BF270" s="176">
        <f t="shared" si="75"/>
        <v>3187.8</v>
      </c>
      <c r="BG270" s="176">
        <f t="shared" si="76"/>
        <v>0</v>
      </c>
      <c r="BH270" s="176">
        <f t="shared" si="77"/>
        <v>0</v>
      </c>
      <c r="BI270" s="176">
        <f t="shared" si="78"/>
        <v>0</v>
      </c>
      <c r="BJ270" s="24" t="s">
        <v>90</v>
      </c>
      <c r="BK270" s="176">
        <f t="shared" si="79"/>
        <v>3187.8</v>
      </c>
      <c r="BL270" s="24" t="s">
        <v>333</v>
      </c>
      <c r="BM270" s="24" t="s">
        <v>2738</v>
      </c>
    </row>
    <row r="271" spans="2:65" s="1" customFormat="1" ht="16.5" customHeight="1">
      <c r="B271" s="40"/>
      <c r="C271" s="165" t="s">
        <v>1508</v>
      </c>
      <c r="D271" s="165" t="s">
        <v>145</v>
      </c>
      <c r="E271" s="166" t="s">
        <v>2739</v>
      </c>
      <c r="F271" s="167" t="s">
        <v>2740</v>
      </c>
      <c r="G271" s="168" t="s">
        <v>187</v>
      </c>
      <c r="H271" s="169">
        <v>7</v>
      </c>
      <c r="I271" s="170">
        <v>92.344999999999985</v>
      </c>
      <c r="J271" s="171">
        <f t="shared" si="70"/>
        <v>646.41999999999996</v>
      </c>
      <c r="K271" s="167" t="s">
        <v>22</v>
      </c>
      <c r="L271" s="40"/>
      <c r="M271" s="172" t="s">
        <v>22</v>
      </c>
      <c r="N271" s="173" t="s">
        <v>51</v>
      </c>
      <c r="P271" s="174">
        <f t="shared" si="71"/>
        <v>0</v>
      </c>
      <c r="Q271" s="174">
        <v>0</v>
      </c>
      <c r="R271" s="174">
        <f t="shared" si="72"/>
        <v>0</v>
      </c>
      <c r="S271" s="174">
        <v>0</v>
      </c>
      <c r="T271" s="175">
        <f t="shared" si="73"/>
        <v>0</v>
      </c>
      <c r="AR271" s="24" t="s">
        <v>333</v>
      </c>
      <c r="AT271" s="24" t="s">
        <v>145</v>
      </c>
      <c r="AU271" s="24" t="s">
        <v>90</v>
      </c>
      <c r="AY271" s="24" t="s">
        <v>142</v>
      </c>
      <c r="BE271" s="176">
        <f t="shared" si="74"/>
        <v>0</v>
      </c>
      <c r="BF271" s="176">
        <f t="shared" si="75"/>
        <v>646.41999999999996</v>
      </c>
      <c r="BG271" s="176">
        <f t="shared" si="76"/>
        <v>0</v>
      </c>
      <c r="BH271" s="176">
        <f t="shared" si="77"/>
        <v>0</v>
      </c>
      <c r="BI271" s="176">
        <f t="shared" si="78"/>
        <v>0</v>
      </c>
      <c r="BJ271" s="24" t="s">
        <v>90</v>
      </c>
      <c r="BK271" s="176">
        <f t="shared" si="79"/>
        <v>646.41999999999996</v>
      </c>
      <c r="BL271" s="24" t="s">
        <v>333</v>
      </c>
      <c r="BM271" s="24" t="s">
        <v>2741</v>
      </c>
    </row>
    <row r="272" spans="2:65" s="1" customFormat="1" ht="25.5" customHeight="1">
      <c r="B272" s="40"/>
      <c r="C272" s="165" t="s">
        <v>1514</v>
      </c>
      <c r="D272" s="165" t="s">
        <v>145</v>
      </c>
      <c r="E272" s="166" t="s">
        <v>2742</v>
      </c>
      <c r="F272" s="167" t="s">
        <v>2743</v>
      </c>
      <c r="G272" s="168" t="s">
        <v>1005</v>
      </c>
      <c r="H272" s="220">
        <v>5</v>
      </c>
      <c r="I272" s="170">
        <v>269</v>
      </c>
      <c r="J272" s="171">
        <f t="shared" si="70"/>
        <v>1345</v>
      </c>
      <c r="K272" s="167" t="s">
        <v>22</v>
      </c>
      <c r="L272" s="40"/>
      <c r="M272" s="172" t="s">
        <v>22</v>
      </c>
      <c r="N272" s="173" t="s">
        <v>51</v>
      </c>
      <c r="P272" s="174">
        <f t="shared" si="71"/>
        <v>0</v>
      </c>
      <c r="Q272" s="174">
        <v>0</v>
      </c>
      <c r="R272" s="174">
        <f t="shared" si="72"/>
        <v>0</v>
      </c>
      <c r="S272" s="174">
        <v>0</v>
      </c>
      <c r="T272" s="175">
        <f t="shared" si="73"/>
        <v>0</v>
      </c>
      <c r="AR272" s="24" t="s">
        <v>333</v>
      </c>
      <c r="AT272" s="24" t="s">
        <v>145</v>
      </c>
      <c r="AU272" s="24" t="s">
        <v>90</v>
      </c>
      <c r="AY272" s="24" t="s">
        <v>142</v>
      </c>
      <c r="BE272" s="176">
        <f t="shared" si="74"/>
        <v>0</v>
      </c>
      <c r="BF272" s="176">
        <f t="shared" si="75"/>
        <v>1345</v>
      </c>
      <c r="BG272" s="176">
        <f t="shared" si="76"/>
        <v>0</v>
      </c>
      <c r="BH272" s="176">
        <f t="shared" si="77"/>
        <v>0</v>
      </c>
      <c r="BI272" s="176">
        <f t="shared" si="78"/>
        <v>0</v>
      </c>
      <c r="BJ272" s="24" t="s">
        <v>90</v>
      </c>
      <c r="BK272" s="176">
        <f t="shared" si="79"/>
        <v>1345</v>
      </c>
      <c r="BL272" s="24" t="s">
        <v>333</v>
      </c>
      <c r="BM272" s="24" t="s">
        <v>2744</v>
      </c>
    </row>
    <row r="273" spans="2:65" s="11" customFormat="1" ht="29.9" customHeight="1">
      <c r="B273" s="153"/>
      <c r="D273" s="154" t="s">
        <v>78</v>
      </c>
      <c r="E273" s="163" t="s">
        <v>2745</v>
      </c>
      <c r="F273" s="163" t="s">
        <v>2746</v>
      </c>
      <c r="I273" s="156"/>
      <c r="J273" s="164">
        <f>BK273</f>
        <v>58252.75</v>
      </c>
      <c r="L273" s="153"/>
      <c r="M273" s="158"/>
      <c r="P273" s="159">
        <f>SUM(P274:P301)</f>
        <v>0</v>
      </c>
      <c r="R273" s="159">
        <f>SUM(R274:R301)</f>
        <v>0</v>
      </c>
      <c r="T273" s="160">
        <f>SUM(T274:T301)</f>
        <v>0</v>
      </c>
      <c r="AR273" s="154" t="s">
        <v>90</v>
      </c>
      <c r="AT273" s="161" t="s">
        <v>78</v>
      </c>
      <c r="AU273" s="161" t="s">
        <v>24</v>
      </c>
      <c r="AY273" s="154" t="s">
        <v>142</v>
      </c>
      <c r="BK273" s="162">
        <f>SUM(BK274:BK301)</f>
        <v>58252.75</v>
      </c>
    </row>
    <row r="274" spans="2:65" s="1" customFormat="1" ht="25.5" customHeight="1">
      <c r="B274" s="40"/>
      <c r="C274" s="210" t="s">
        <v>1519</v>
      </c>
      <c r="D274" s="210" t="s">
        <v>323</v>
      </c>
      <c r="E274" s="211" t="s">
        <v>2747</v>
      </c>
      <c r="F274" s="212" t="s">
        <v>2748</v>
      </c>
      <c r="G274" s="213" t="s">
        <v>187</v>
      </c>
      <c r="H274" s="214">
        <v>7</v>
      </c>
      <c r="I274" s="215">
        <v>254.26499999999999</v>
      </c>
      <c r="J274" s="216">
        <f t="shared" ref="J274:J301" si="80">ROUND(I274*H274,2)</f>
        <v>1779.86</v>
      </c>
      <c r="K274" s="212" t="s">
        <v>22</v>
      </c>
      <c r="L274" s="217"/>
      <c r="M274" s="218" t="s">
        <v>22</v>
      </c>
      <c r="N274" s="219" t="s">
        <v>51</v>
      </c>
      <c r="P274" s="174">
        <f t="shared" ref="P274:P301" si="81">O274*H274</f>
        <v>0</v>
      </c>
      <c r="Q274" s="174">
        <v>0</v>
      </c>
      <c r="R274" s="174">
        <f t="shared" ref="R274:R301" si="82">Q274*H274</f>
        <v>0</v>
      </c>
      <c r="S274" s="174">
        <v>0</v>
      </c>
      <c r="T274" s="175">
        <f t="shared" ref="T274:T301" si="83">S274*H274</f>
        <v>0</v>
      </c>
      <c r="AR274" s="24" t="s">
        <v>561</v>
      </c>
      <c r="AT274" s="24" t="s">
        <v>323</v>
      </c>
      <c r="AU274" s="24" t="s">
        <v>90</v>
      </c>
      <c r="AY274" s="24" t="s">
        <v>142</v>
      </c>
      <c r="BE274" s="176">
        <f t="shared" ref="BE274:BE301" si="84">IF(N274="základní",J274,0)</f>
        <v>0</v>
      </c>
      <c r="BF274" s="176">
        <f t="shared" ref="BF274:BF301" si="85">IF(N274="snížená",J274,0)</f>
        <v>1779.86</v>
      </c>
      <c r="BG274" s="176">
        <f t="shared" ref="BG274:BG301" si="86">IF(N274="zákl. přenesená",J274,0)</f>
        <v>0</v>
      </c>
      <c r="BH274" s="176">
        <f t="shared" ref="BH274:BH301" si="87">IF(N274="sníž. přenesená",J274,0)</f>
        <v>0</v>
      </c>
      <c r="BI274" s="176">
        <f t="shared" ref="BI274:BI301" si="88">IF(N274="nulová",J274,0)</f>
        <v>0</v>
      </c>
      <c r="BJ274" s="24" t="s">
        <v>90</v>
      </c>
      <c r="BK274" s="176">
        <f t="shared" ref="BK274:BK301" si="89">ROUND(I274*H274,2)</f>
        <v>1779.86</v>
      </c>
      <c r="BL274" s="24" t="s">
        <v>333</v>
      </c>
      <c r="BM274" s="24" t="s">
        <v>2749</v>
      </c>
    </row>
    <row r="275" spans="2:65" s="1" customFormat="1" ht="16.5" customHeight="1">
      <c r="B275" s="40"/>
      <c r="C275" s="210" t="s">
        <v>1524</v>
      </c>
      <c r="D275" s="210" t="s">
        <v>323</v>
      </c>
      <c r="E275" s="211" t="s">
        <v>2750</v>
      </c>
      <c r="F275" s="212" t="s">
        <v>2751</v>
      </c>
      <c r="G275" s="213" t="s">
        <v>478</v>
      </c>
      <c r="H275" s="214">
        <v>70</v>
      </c>
      <c r="I275" s="215">
        <v>13.914999999999999</v>
      </c>
      <c r="J275" s="216">
        <f t="shared" si="80"/>
        <v>974.05</v>
      </c>
      <c r="K275" s="212" t="s">
        <v>22</v>
      </c>
      <c r="L275" s="217"/>
      <c r="M275" s="218" t="s">
        <v>22</v>
      </c>
      <c r="N275" s="219" t="s">
        <v>51</v>
      </c>
      <c r="P275" s="174">
        <f t="shared" si="81"/>
        <v>0</v>
      </c>
      <c r="Q275" s="174">
        <v>0</v>
      </c>
      <c r="R275" s="174">
        <f t="shared" si="82"/>
        <v>0</v>
      </c>
      <c r="S275" s="174">
        <v>0</v>
      </c>
      <c r="T275" s="175">
        <f t="shared" si="83"/>
        <v>0</v>
      </c>
      <c r="AR275" s="24" t="s">
        <v>561</v>
      </c>
      <c r="AT275" s="24" t="s">
        <v>323</v>
      </c>
      <c r="AU275" s="24" t="s">
        <v>90</v>
      </c>
      <c r="AY275" s="24" t="s">
        <v>142</v>
      </c>
      <c r="BE275" s="176">
        <f t="shared" si="84"/>
        <v>0</v>
      </c>
      <c r="BF275" s="176">
        <f t="shared" si="85"/>
        <v>974.05</v>
      </c>
      <c r="BG275" s="176">
        <f t="shared" si="86"/>
        <v>0</v>
      </c>
      <c r="BH275" s="176">
        <f t="shared" si="87"/>
        <v>0</v>
      </c>
      <c r="BI275" s="176">
        <f t="shared" si="88"/>
        <v>0</v>
      </c>
      <c r="BJ275" s="24" t="s">
        <v>90</v>
      </c>
      <c r="BK275" s="176">
        <f t="shared" si="89"/>
        <v>974.05</v>
      </c>
      <c r="BL275" s="24" t="s">
        <v>333</v>
      </c>
      <c r="BM275" s="24" t="s">
        <v>2752</v>
      </c>
    </row>
    <row r="276" spans="2:65" s="1" customFormat="1" ht="16.5" customHeight="1">
      <c r="B276" s="40"/>
      <c r="C276" s="210" t="s">
        <v>1531</v>
      </c>
      <c r="D276" s="210" t="s">
        <v>323</v>
      </c>
      <c r="E276" s="211" t="s">
        <v>2753</v>
      </c>
      <c r="F276" s="212" t="s">
        <v>2754</v>
      </c>
      <c r="G276" s="213" t="s">
        <v>478</v>
      </c>
      <c r="H276" s="214">
        <v>70</v>
      </c>
      <c r="I276" s="215">
        <v>13.914999999999999</v>
      </c>
      <c r="J276" s="216">
        <f t="shared" si="80"/>
        <v>974.05</v>
      </c>
      <c r="K276" s="212" t="s">
        <v>22</v>
      </c>
      <c r="L276" s="217"/>
      <c r="M276" s="218" t="s">
        <v>22</v>
      </c>
      <c r="N276" s="219" t="s">
        <v>51</v>
      </c>
      <c r="P276" s="174">
        <f t="shared" si="81"/>
        <v>0</v>
      </c>
      <c r="Q276" s="174">
        <v>0</v>
      </c>
      <c r="R276" s="174">
        <f t="shared" si="82"/>
        <v>0</v>
      </c>
      <c r="S276" s="174">
        <v>0</v>
      </c>
      <c r="T276" s="175">
        <f t="shared" si="83"/>
        <v>0</v>
      </c>
      <c r="AR276" s="24" t="s">
        <v>561</v>
      </c>
      <c r="AT276" s="24" t="s">
        <v>323</v>
      </c>
      <c r="AU276" s="24" t="s">
        <v>90</v>
      </c>
      <c r="AY276" s="24" t="s">
        <v>142</v>
      </c>
      <c r="BE276" s="176">
        <f t="shared" si="84"/>
        <v>0</v>
      </c>
      <c r="BF276" s="176">
        <f t="shared" si="85"/>
        <v>974.05</v>
      </c>
      <c r="BG276" s="176">
        <f t="shared" si="86"/>
        <v>0</v>
      </c>
      <c r="BH276" s="176">
        <f t="shared" si="87"/>
        <v>0</v>
      </c>
      <c r="BI276" s="176">
        <f t="shared" si="88"/>
        <v>0</v>
      </c>
      <c r="BJ276" s="24" t="s">
        <v>90</v>
      </c>
      <c r="BK276" s="176">
        <f t="shared" si="89"/>
        <v>974.05</v>
      </c>
      <c r="BL276" s="24" t="s">
        <v>333</v>
      </c>
      <c r="BM276" s="24" t="s">
        <v>2755</v>
      </c>
    </row>
    <row r="277" spans="2:65" s="1" customFormat="1" ht="16.5" customHeight="1">
      <c r="B277" s="40"/>
      <c r="C277" s="210" t="s">
        <v>1548</v>
      </c>
      <c r="D277" s="210" t="s">
        <v>323</v>
      </c>
      <c r="E277" s="211" t="s">
        <v>2756</v>
      </c>
      <c r="F277" s="212" t="s">
        <v>2757</v>
      </c>
      <c r="G277" s="213" t="s">
        <v>187</v>
      </c>
      <c r="H277" s="214">
        <v>1</v>
      </c>
      <c r="I277" s="215">
        <v>2896.85</v>
      </c>
      <c r="J277" s="216">
        <f t="shared" si="80"/>
        <v>2896.85</v>
      </c>
      <c r="K277" s="212" t="s">
        <v>22</v>
      </c>
      <c r="L277" s="217"/>
      <c r="M277" s="218" t="s">
        <v>22</v>
      </c>
      <c r="N277" s="219" t="s">
        <v>51</v>
      </c>
      <c r="P277" s="174">
        <f t="shared" si="81"/>
        <v>0</v>
      </c>
      <c r="Q277" s="174">
        <v>0</v>
      </c>
      <c r="R277" s="174">
        <f t="shared" si="82"/>
        <v>0</v>
      </c>
      <c r="S277" s="174">
        <v>0</v>
      </c>
      <c r="T277" s="175">
        <f t="shared" si="83"/>
        <v>0</v>
      </c>
      <c r="AR277" s="24" t="s">
        <v>561</v>
      </c>
      <c r="AT277" s="24" t="s">
        <v>323</v>
      </c>
      <c r="AU277" s="24" t="s">
        <v>90</v>
      </c>
      <c r="AY277" s="24" t="s">
        <v>142</v>
      </c>
      <c r="BE277" s="176">
        <f t="shared" si="84"/>
        <v>0</v>
      </c>
      <c r="BF277" s="176">
        <f t="shared" si="85"/>
        <v>2896.85</v>
      </c>
      <c r="BG277" s="176">
        <f t="shared" si="86"/>
        <v>0</v>
      </c>
      <c r="BH277" s="176">
        <f t="shared" si="87"/>
        <v>0</v>
      </c>
      <c r="BI277" s="176">
        <f t="shared" si="88"/>
        <v>0</v>
      </c>
      <c r="BJ277" s="24" t="s">
        <v>90</v>
      </c>
      <c r="BK277" s="176">
        <f t="shared" si="89"/>
        <v>2896.85</v>
      </c>
      <c r="BL277" s="24" t="s">
        <v>333</v>
      </c>
      <c r="BM277" s="24" t="s">
        <v>2758</v>
      </c>
    </row>
    <row r="278" spans="2:65" s="1" customFormat="1" ht="16.5" customHeight="1">
      <c r="B278" s="40"/>
      <c r="C278" s="210" t="s">
        <v>1553</v>
      </c>
      <c r="D278" s="210" t="s">
        <v>323</v>
      </c>
      <c r="E278" s="211" t="s">
        <v>2759</v>
      </c>
      <c r="F278" s="212" t="s">
        <v>2760</v>
      </c>
      <c r="G278" s="213" t="s">
        <v>187</v>
      </c>
      <c r="H278" s="214">
        <v>1</v>
      </c>
      <c r="I278" s="215">
        <v>3663.4399999999996</v>
      </c>
      <c r="J278" s="216">
        <f t="shared" si="80"/>
        <v>3663.44</v>
      </c>
      <c r="K278" s="212" t="s">
        <v>22</v>
      </c>
      <c r="L278" s="217"/>
      <c r="M278" s="218" t="s">
        <v>22</v>
      </c>
      <c r="N278" s="219" t="s">
        <v>51</v>
      </c>
      <c r="P278" s="174">
        <f t="shared" si="81"/>
        <v>0</v>
      </c>
      <c r="Q278" s="174">
        <v>0</v>
      </c>
      <c r="R278" s="174">
        <f t="shared" si="82"/>
        <v>0</v>
      </c>
      <c r="S278" s="174">
        <v>0</v>
      </c>
      <c r="T278" s="175">
        <f t="shared" si="83"/>
        <v>0</v>
      </c>
      <c r="AR278" s="24" t="s">
        <v>561</v>
      </c>
      <c r="AT278" s="24" t="s">
        <v>323</v>
      </c>
      <c r="AU278" s="24" t="s">
        <v>90</v>
      </c>
      <c r="AY278" s="24" t="s">
        <v>142</v>
      </c>
      <c r="BE278" s="176">
        <f t="shared" si="84"/>
        <v>0</v>
      </c>
      <c r="BF278" s="176">
        <f t="shared" si="85"/>
        <v>3663.44</v>
      </c>
      <c r="BG278" s="176">
        <f t="shared" si="86"/>
        <v>0</v>
      </c>
      <c r="BH278" s="176">
        <f t="shared" si="87"/>
        <v>0</v>
      </c>
      <c r="BI278" s="176">
        <f t="shared" si="88"/>
        <v>0</v>
      </c>
      <c r="BJ278" s="24" t="s">
        <v>90</v>
      </c>
      <c r="BK278" s="176">
        <f t="shared" si="89"/>
        <v>3663.44</v>
      </c>
      <c r="BL278" s="24" t="s">
        <v>333</v>
      </c>
      <c r="BM278" s="24" t="s">
        <v>2761</v>
      </c>
    </row>
    <row r="279" spans="2:65" s="1" customFormat="1" ht="16.5" customHeight="1">
      <c r="B279" s="40"/>
      <c r="C279" s="210" t="s">
        <v>1561</v>
      </c>
      <c r="D279" s="210" t="s">
        <v>323</v>
      </c>
      <c r="E279" s="211" t="s">
        <v>2762</v>
      </c>
      <c r="F279" s="212" t="s">
        <v>2763</v>
      </c>
      <c r="G279" s="213" t="s">
        <v>187</v>
      </c>
      <c r="H279" s="214">
        <v>4</v>
      </c>
      <c r="I279" s="215">
        <v>3099.2499999999995</v>
      </c>
      <c r="J279" s="216">
        <f t="shared" si="80"/>
        <v>12397</v>
      </c>
      <c r="K279" s="212" t="s">
        <v>22</v>
      </c>
      <c r="L279" s="217"/>
      <c r="M279" s="218" t="s">
        <v>22</v>
      </c>
      <c r="N279" s="219" t="s">
        <v>51</v>
      </c>
      <c r="P279" s="174">
        <f t="shared" si="81"/>
        <v>0</v>
      </c>
      <c r="Q279" s="174">
        <v>0</v>
      </c>
      <c r="R279" s="174">
        <f t="shared" si="82"/>
        <v>0</v>
      </c>
      <c r="S279" s="174">
        <v>0</v>
      </c>
      <c r="T279" s="175">
        <f t="shared" si="83"/>
        <v>0</v>
      </c>
      <c r="AR279" s="24" t="s">
        <v>561</v>
      </c>
      <c r="AT279" s="24" t="s">
        <v>323</v>
      </c>
      <c r="AU279" s="24" t="s">
        <v>90</v>
      </c>
      <c r="AY279" s="24" t="s">
        <v>142</v>
      </c>
      <c r="BE279" s="176">
        <f t="shared" si="84"/>
        <v>0</v>
      </c>
      <c r="BF279" s="176">
        <f t="shared" si="85"/>
        <v>12397</v>
      </c>
      <c r="BG279" s="176">
        <f t="shared" si="86"/>
        <v>0</v>
      </c>
      <c r="BH279" s="176">
        <f t="shared" si="87"/>
        <v>0</v>
      </c>
      <c r="BI279" s="176">
        <f t="shared" si="88"/>
        <v>0</v>
      </c>
      <c r="BJ279" s="24" t="s">
        <v>90</v>
      </c>
      <c r="BK279" s="176">
        <f t="shared" si="89"/>
        <v>12397</v>
      </c>
      <c r="BL279" s="24" t="s">
        <v>333</v>
      </c>
      <c r="BM279" s="24" t="s">
        <v>2764</v>
      </c>
    </row>
    <row r="280" spans="2:65" s="1" customFormat="1" ht="16.5" customHeight="1">
      <c r="B280" s="40"/>
      <c r="C280" s="210" t="s">
        <v>1565</v>
      </c>
      <c r="D280" s="210" t="s">
        <v>323</v>
      </c>
      <c r="E280" s="211" t="s">
        <v>2765</v>
      </c>
      <c r="F280" s="212" t="s">
        <v>2766</v>
      </c>
      <c r="G280" s="213" t="s">
        <v>187</v>
      </c>
      <c r="H280" s="214">
        <v>2</v>
      </c>
      <c r="I280" s="215">
        <v>603.40499999999997</v>
      </c>
      <c r="J280" s="216">
        <f t="shared" si="80"/>
        <v>1206.81</v>
      </c>
      <c r="K280" s="212" t="s">
        <v>22</v>
      </c>
      <c r="L280" s="217"/>
      <c r="M280" s="218" t="s">
        <v>22</v>
      </c>
      <c r="N280" s="219" t="s">
        <v>51</v>
      </c>
      <c r="P280" s="174">
        <f t="shared" si="81"/>
        <v>0</v>
      </c>
      <c r="Q280" s="174">
        <v>0</v>
      </c>
      <c r="R280" s="174">
        <f t="shared" si="82"/>
        <v>0</v>
      </c>
      <c r="S280" s="174">
        <v>0</v>
      </c>
      <c r="T280" s="175">
        <f t="shared" si="83"/>
        <v>0</v>
      </c>
      <c r="AR280" s="24" t="s">
        <v>561</v>
      </c>
      <c r="AT280" s="24" t="s">
        <v>323</v>
      </c>
      <c r="AU280" s="24" t="s">
        <v>90</v>
      </c>
      <c r="AY280" s="24" t="s">
        <v>142</v>
      </c>
      <c r="BE280" s="176">
        <f t="shared" si="84"/>
        <v>0</v>
      </c>
      <c r="BF280" s="176">
        <f t="shared" si="85"/>
        <v>1206.81</v>
      </c>
      <c r="BG280" s="176">
        <f t="shared" si="86"/>
        <v>0</v>
      </c>
      <c r="BH280" s="176">
        <f t="shared" si="87"/>
        <v>0</v>
      </c>
      <c r="BI280" s="176">
        <f t="shared" si="88"/>
        <v>0</v>
      </c>
      <c r="BJ280" s="24" t="s">
        <v>90</v>
      </c>
      <c r="BK280" s="176">
        <f t="shared" si="89"/>
        <v>1206.81</v>
      </c>
      <c r="BL280" s="24" t="s">
        <v>333</v>
      </c>
      <c r="BM280" s="24" t="s">
        <v>2767</v>
      </c>
    </row>
    <row r="281" spans="2:65" s="1" customFormat="1" ht="16.5" customHeight="1">
      <c r="B281" s="40"/>
      <c r="C281" s="210" t="s">
        <v>1570</v>
      </c>
      <c r="D281" s="210" t="s">
        <v>323</v>
      </c>
      <c r="E281" s="211" t="s">
        <v>2768</v>
      </c>
      <c r="F281" s="212" t="s">
        <v>2769</v>
      </c>
      <c r="G281" s="213" t="s">
        <v>187</v>
      </c>
      <c r="H281" s="214">
        <v>25</v>
      </c>
      <c r="I281" s="215">
        <v>13.914999999999999</v>
      </c>
      <c r="J281" s="216">
        <f t="shared" si="80"/>
        <v>347.88</v>
      </c>
      <c r="K281" s="212" t="s">
        <v>22</v>
      </c>
      <c r="L281" s="217"/>
      <c r="M281" s="218" t="s">
        <v>22</v>
      </c>
      <c r="N281" s="219" t="s">
        <v>51</v>
      </c>
      <c r="P281" s="174">
        <f t="shared" si="81"/>
        <v>0</v>
      </c>
      <c r="Q281" s="174">
        <v>0</v>
      </c>
      <c r="R281" s="174">
        <f t="shared" si="82"/>
        <v>0</v>
      </c>
      <c r="S281" s="174">
        <v>0</v>
      </c>
      <c r="T281" s="175">
        <f t="shared" si="83"/>
        <v>0</v>
      </c>
      <c r="AR281" s="24" t="s">
        <v>561</v>
      </c>
      <c r="AT281" s="24" t="s">
        <v>323</v>
      </c>
      <c r="AU281" s="24" t="s">
        <v>90</v>
      </c>
      <c r="AY281" s="24" t="s">
        <v>142</v>
      </c>
      <c r="BE281" s="176">
        <f t="shared" si="84"/>
        <v>0</v>
      </c>
      <c r="BF281" s="176">
        <f t="shared" si="85"/>
        <v>347.88</v>
      </c>
      <c r="BG281" s="176">
        <f t="shared" si="86"/>
        <v>0</v>
      </c>
      <c r="BH281" s="176">
        <f t="shared" si="87"/>
        <v>0</v>
      </c>
      <c r="BI281" s="176">
        <f t="shared" si="88"/>
        <v>0</v>
      </c>
      <c r="BJ281" s="24" t="s">
        <v>90</v>
      </c>
      <c r="BK281" s="176">
        <f t="shared" si="89"/>
        <v>347.88</v>
      </c>
      <c r="BL281" s="24" t="s">
        <v>333</v>
      </c>
      <c r="BM281" s="24" t="s">
        <v>2770</v>
      </c>
    </row>
    <row r="282" spans="2:65" s="1" customFormat="1" ht="16.5" customHeight="1">
      <c r="B282" s="40"/>
      <c r="C282" s="210" t="s">
        <v>1575</v>
      </c>
      <c r="D282" s="210" t="s">
        <v>323</v>
      </c>
      <c r="E282" s="211" t="s">
        <v>2771</v>
      </c>
      <c r="F282" s="212" t="s">
        <v>2772</v>
      </c>
      <c r="G282" s="213" t="s">
        <v>187</v>
      </c>
      <c r="H282" s="214">
        <v>2</v>
      </c>
      <c r="I282" s="215">
        <v>564.18999999999994</v>
      </c>
      <c r="J282" s="216">
        <f t="shared" si="80"/>
        <v>1128.3800000000001</v>
      </c>
      <c r="K282" s="212" t="s">
        <v>22</v>
      </c>
      <c r="L282" s="217"/>
      <c r="M282" s="218" t="s">
        <v>22</v>
      </c>
      <c r="N282" s="219" t="s">
        <v>51</v>
      </c>
      <c r="P282" s="174">
        <f t="shared" si="81"/>
        <v>0</v>
      </c>
      <c r="Q282" s="174">
        <v>0</v>
      </c>
      <c r="R282" s="174">
        <f t="shared" si="82"/>
        <v>0</v>
      </c>
      <c r="S282" s="174">
        <v>0</v>
      </c>
      <c r="T282" s="175">
        <f t="shared" si="83"/>
        <v>0</v>
      </c>
      <c r="AR282" s="24" t="s">
        <v>561</v>
      </c>
      <c r="AT282" s="24" t="s">
        <v>323</v>
      </c>
      <c r="AU282" s="24" t="s">
        <v>90</v>
      </c>
      <c r="AY282" s="24" t="s">
        <v>142</v>
      </c>
      <c r="BE282" s="176">
        <f t="shared" si="84"/>
        <v>0</v>
      </c>
      <c r="BF282" s="176">
        <f t="shared" si="85"/>
        <v>1128.3800000000001</v>
      </c>
      <c r="BG282" s="176">
        <f t="shared" si="86"/>
        <v>0</v>
      </c>
      <c r="BH282" s="176">
        <f t="shared" si="87"/>
        <v>0</v>
      </c>
      <c r="BI282" s="176">
        <f t="shared" si="88"/>
        <v>0</v>
      </c>
      <c r="BJ282" s="24" t="s">
        <v>90</v>
      </c>
      <c r="BK282" s="176">
        <f t="shared" si="89"/>
        <v>1128.3800000000001</v>
      </c>
      <c r="BL282" s="24" t="s">
        <v>333</v>
      </c>
      <c r="BM282" s="24" t="s">
        <v>2773</v>
      </c>
    </row>
    <row r="283" spans="2:65" s="1" customFormat="1" ht="16.5" customHeight="1">
      <c r="B283" s="40"/>
      <c r="C283" s="210" t="s">
        <v>1579</v>
      </c>
      <c r="D283" s="210" t="s">
        <v>323</v>
      </c>
      <c r="E283" s="211" t="s">
        <v>2774</v>
      </c>
      <c r="F283" s="212" t="s">
        <v>2775</v>
      </c>
      <c r="G283" s="213" t="s">
        <v>187</v>
      </c>
      <c r="H283" s="214">
        <v>1</v>
      </c>
      <c r="I283" s="215">
        <v>1598.96</v>
      </c>
      <c r="J283" s="216">
        <f t="shared" si="80"/>
        <v>1598.96</v>
      </c>
      <c r="K283" s="212" t="s">
        <v>22</v>
      </c>
      <c r="L283" s="217"/>
      <c r="M283" s="218" t="s">
        <v>22</v>
      </c>
      <c r="N283" s="219" t="s">
        <v>51</v>
      </c>
      <c r="P283" s="174">
        <f t="shared" si="81"/>
        <v>0</v>
      </c>
      <c r="Q283" s="174">
        <v>0</v>
      </c>
      <c r="R283" s="174">
        <f t="shared" si="82"/>
        <v>0</v>
      </c>
      <c r="S283" s="174">
        <v>0</v>
      </c>
      <c r="T283" s="175">
        <f t="shared" si="83"/>
        <v>0</v>
      </c>
      <c r="AR283" s="24" t="s">
        <v>561</v>
      </c>
      <c r="AT283" s="24" t="s">
        <v>323</v>
      </c>
      <c r="AU283" s="24" t="s">
        <v>90</v>
      </c>
      <c r="AY283" s="24" t="s">
        <v>142</v>
      </c>
      <c r="BE283" s="176">
        <f t="shared" si="84"/>
        <v>0</v>
      </c>
      <c r="BF283" s="176">
        <f t="shared" si="85"/>
        <v>1598.96</v>
      </c>
      <c r="BG283" s="176">
        <f t="shared" si="86"/>
        <v>0</v>
      </c>
      <c r="BH283" s="176">
        <f t="shared" si="87"/>
        <v>0</v>
      </c>
      <c r="BI283" s="176">
        <f t="shared" si="88"/>
        <v>0</v>
      </c>
      <c r="BJ283" s="24" t="s">
        <v>90</v>
      </c>
      <c r="BK283" s="176">
        <f t="shared" si="89"/>
        <v>1598.96</v>
      </c>
      <c r="BL283" s="24" t="s">
        <v>333</v>
      </c>
      <c r="BM283" s="24" t="s">
        <v>2776</v>
      </c>
    </row>
    <row r="284" spans="2:65" s="1" customFormat="1" ht="16.5" customHeight="1">
      <c r="B284" s="40"/>
      <c r="C284" s="210" t="s">
        <v>1584</v>
      </c>
      <c r="D284" s="210" t="s">
        <v>323</v>
      </c>
      <c r="E284" s="211" t="s">
        <v>2777</v>
      </c>
      <c r="F284" s="212" t="s">
        <v>2778</v>
      </c>
      <c r="G284" s="213" t="s">
        <v>187</v>
      </c>
      <c r="H284" s="214">
        <v>2</v>
      </c>
      <c r="I284" s="215">
        <v>342.815</v>
      </c>
      <c r="J284" s="216">
        <f t="shared" si="80"/>
        <v>685.63</v>
      </c>
      <c r="K284" s="212" t="s">
        <v>22</v>
      </c>
      <c r="L284" s="217"/>
      <c r="M284" s="218" t="s">
        <v>22</v>
      </c>
      <c r="N284" s="219" t="s">
        <v>51</v>
      </c>
      <c r="P284" s="174">
        <f t="shared" si="81"/>
        <v>0</v>
      </c>
      <c r="Q284" s="174">
        <v>0</v>
      </c>
      <c r="R284" s="174">
        <f t="shared" si="82"/>
        <v>0</v>
      </c>
      <c r="S284" s="174">
        <v>0</v>
      </c>
      <c r="T284" s="175">
        <f t="shared" si="83"/>
        <v>0</v>
      </c>
      <c r="AR284" s="24" t="s">
        <v>561</v>
      </c>
      <c r="AT284" s="24" t="s">
        <v>323</v>
      </c>
      <c r="AU284" s="24" t="s">
        <v>90</v>
      </c>
      <c r="AY284" s="24" t="s">
        <v>142</v>
      </c>
      <c r="BE284" s="176">
        <f t="shared" si="84"/>
        <v>0</v>
      </c>
      <c r="BF284" s="176">
        <f t="shared" si="85"/>
        <v>685.63</v>
      </c>
      <c r="BG284" s="176">
        <f t="shared" si="86"/>
        <v>0</v>
      </c>
      <c r="BH284" s="176">
        <f t="shared" si="87"/>
        <v>0</v>
      </c>
      <c r="BI284" s="176">
        <f t="shared" si="88"/>
        <v>0</v>
      </c>
      <c r="BJ284" s="24" t="s">
        <v>90</v>
      </c>
      <c r="BK284" s="176">
        <f t="shared" si="89"/>
        <v>685.63</v>
      </c>
      <c r="BL284" s="24" t="s">
        <v>333</v>
      </c>
      <c r="BM284" s="24" t="s">
        <v>2779</v>
      </c>
    </row>
    <row r="285" spans="2:65" s="1" customFormat="1" ht="16.5" customHeight="1">
      <c r="B285" s="40"/>
      <c r="C285" s="210" t="s">
        <v>1588</v>
      </c>
      <c r="D285" s="210" t="s">
        <v>323</v>
      </c>
      <c r="E285" s="211" t="s">
        <v>2780</v>
      </c>
      <c r="F285" s="212" t="s">
        <v>2781</v>
      </c>
      <c r="G285" s="213" t="s">
        <v>187</v>
      </c>
      <c r="H285" s="214">
        <v>3</v>
      </c>
      <c r="I285" s="215">
        <v>569.25</v>
      </c>
      <c r="J285" s="216">
        <f t="shared" si="80"/>
        <v>1707.75</v>
      </c>
      <c r="K285" s="212" t="s">
        <v>22</v>
      </c>
      <c r="L285" s="217"/>
      <c r="M285" s="218" t="s">
        <v>22</v>
      </c>
      <c r="N285" s="219" t="s">
        <v>51</v>
      </c>
      <c r="P285" s="174">
        <f t="shared" si="81"/>
        <v>0</v>
      </c>
      <c r="Q285" s="174">
        <v>0</v>
      </c>
      <c r="R285" s="174">
        <f t="shared" si="82"/>
        <v>0</v>
      </c>
      <c r="S285" s="174">
        <v>0</v>
      </c>
      <c r="T285" s="175">
        <f t="shared" si="83"/>
        <v>0</v>
      </c>
      <c r="AR285" s="24" t="s">
        <v>561</v>
      </c>
      <c r="AT285" s="24" t="s">
        <v>323</v>
      </c>
      <c r="AU285" s="24" t="s">
        <v>90</v>
      </c>
      <c r="AY285" s="24" t="s">
        <v>142</v>
      </c>
      <c r="BE285" s="176">
        <f t="shared" si="84"/>
        <v>0</v>
      </c>
      <c r="BF285" s="176">
        <f t="shared" si="85"/>
        <v>1707.75</v>
      </c>
      <c r="BG285" s="176">
        <f t="shared" si="86"/>
        <v>0</v>
      </c>
      <c r="BH285" s="176">
        <f t="shared" si="87"/>
        <v>0</v>
      </c>
      <c r="BI285" s="176">
        <f t="shared" si="88"/>
        <v>0</v>
      </c>
      <c r="BJ285" s="24" t="s">
        <v>90</v>
      </c>
      <c r="BK285" s="176">
        <f t="shared" si="89"/>
        <v>1707.75</v>
      </c>
      <c r="BL285" s="24" t="s">
        <v>333</v>
      </c>
      <c r="BM285" s="24" t="s">
        <v>2782</v>
      </c>
    </row>
    <row r="286" spans="2:65" s="1" customFormat="1" ht="16.5" customHeight="1">
      <c r="B286" s="40"/>
      <c r="C286" s="210" t="s">
        <v>1594</v>
      </c>
      <c r="D286" s="210" t="s">
        <v>323</v>
      </c>
      <c r="E286" s="211" t="s">
        <v>2783</v>
      </c>
      <c r="F286" s="212" t="s">
        <v>2784</v>
      </c>
      <c r="G286" s="213" t="s">
        <v>187</v>
      </c>
      <c r="H286" s="214">
        <v>1</v>
      </c>
      <c r="I286" s="215">
        <v>1362.405</v>
      </c>
      <c r="J286" s="216">
        <f t="shared" si="80"/>
        <v>1362.41</v>
      </c>
      <c r="K286" s="212" t="s">
        <v>22</v>
      </c>
      <c r="L286" s="217"/>
      <c r="M286" s="218" t="s">
        <v>22</v>
      </c>
      <c r="N286" s="219" t="s">
        <v>51</v>
      </c>
      <c r="P286" s="174">
        <f t="shared" si="81"/>
        <v>0</v>
      </c>
      <c r="Q286" s="174">
        <v>0</v>
      </c>
      <c r="R286" s="174">
        <f t="shared" si="82"/>
        <v>0</v>
      </c>
      <c r="S286" s="174">
        <v>0</v>
      </c>
      <c r="T286" s="175">
        <f t="shared" si="83"/>
        <v>0</v>
      </c>
      <c r="AR286" s="24" t="s">
        <v>561</v>
      </c>
      <c r="AT286" s="24" t="s">
        <v>323</v>
      </c>
      <c r="AU286" s="24" t="s">
        <v>90</v>
      </c>
      <c r="AY286" s="24" t="s">
        <v>142</v>
      </c>
      <c r="BE286" s="176">
        <f t="shared" si="84"/>
        <v>0</v>
      </c>
      <c r="BF286" s="176">
        <f t="shared" si="85"/>
        <v>1362.41</v>
      </c>
      <c r="BG286" s="176">
        <f t="shared" si="86"/>
        <v>0</v>
      </c>
      <c r="BH286" s="176">
        <f t="shared" si="87"/>
        <v>0</v>
      </c>
      <c r="BI286" s="176">
        <f t="shared" si="88"/>
        <v>0</v>
      </c>
      <c r="BJ286" s="24" t="s">
        <v>90</v>
      </c>
      <c r="BK286" s="176">
        <f t="shared" si="89"/>
        <v>1362.41</v>
      </c>
      <c r="BL286" s="24" t="s">
        <v>333</v>
      </c>
      <c r="BM286" s="24" t="s">
        <v>2785</v>
      </c>
    </row>
    <row r="287" spans="2:65" s="1" customFormat="1" ht="16.5" customHeight="1">
      <c r="B287" s="40"/>
      <c r="C287" s="210" t="s">
        <v>1598</v>
      </c>
      <c r="D287" s="210" t="s">
        <v>323</v>
      </c>
      <c r="E287" s="211" t="s">
        <v>2786</v>
      </c>
      <c r="F287" s="212" t="s">
        <v>2787</v>
      </c>
      <c r="G287" s="213" t="s">
        <v>1005</v>
      </c>
      <c r="H287" s="224">
        <v>5</v>
      </c>
      <c r="I287" s="215">
        <v>307</v>
      </c>
      <c r="J287" s="216">
        <f t="shared" si="80"/>
        <v>1535</v>
      </c>
      <c r="K287" s="212" t="s">
        <v>22</v>
      </c>
      <c r="L287" s="217"/>
      <c r="M287" s="218" t="s">
        <v>22</v>
      </c>
      <c r="N287" s="219" t="s">
        <v>51</v>
      </c>
      <c r="P287" s="174">
        <f t="shared" si="81"/>
        <v>0</v>
      </c>
      <c r="Q287" s="174">
        <v>0</v>
      </c>
      <c r="R287" s="174">
        <f t="shared" si="82"/>
        <v>0</v>
      </c>
      <c r="S287" s="174">
        <v>0</v>
      </c>
      <c r="T287" s="175">
        <f t="shared" si="83"/>
        <v>0</v>
      </c>
      <c r="AR287" s="24" t="s">
        <v>561</v>
      </c>
      <c r="AT287" s="24" t="s">
        <v>323</v>
      </c>
      <c r="AU287" s="24" t="s">
        <v>90</v>
      </c>
      <c r="AY287" s="24" t="s">
        <v>142</v>
      </c>
      <c r="BE287" s="176">
        <f t="shared" si="84"/>
        <v>0</v>
      </c>
      <c r="BF287" s="176">
        <f t="shared" si="85"/>
        <v>1535</v>
      </c>
      <c r="BG287" s="176">
        <f t="shared" si="86"/>
        <v>0</v>
      </c>
      <c r="BH287" s="176">
        <f t="shared" si="87"/>
        <v>0</v>
      </c>
      <c r="BI287" s="176">
        <f t="shared" si="88"/>
        <v>0</v>
      </c>
      <c r="BJ287" s="24" t="s">
        <v>90</v>
      </c>
      <c r="BK287" s="176">
        <f t="shared" si="89"/>
        <v>1535</v>
      </c>
      <c r="BL287" s="24" t="s">
        <v>333</v>
      </c>
      <c r="BM287" s="24" t="s">
        <v>2788</v>
      </c>
    </row>
    <row r="288" spans="2:65" s="1" customFormat="1" ht="25.5" customHeight="1">
      <c r="B288" s="40"/>
      <c r="C288" s="165" t="s">
        <v>1602</v>
      </c>
      <c r="D288" s="165" t="s">
        <v>145</v>
      </c>
      <c r="E288" s="166" t="s">
        <v>2789</v>
      </c>
      <c r="F288" s="167" t="s">
        <v>2790</v>
      </c>
      <c r="G288" s="168" t="s">
        <v>187</v>
      </c>
      <c r="H288" s="169">
        <v>7</v>
      </c>
      <c r="I288" s="170">
        <v>221.37499999999997</v>
      </c>
      <c r="J288" s="171">
        <f t="shared" si="80"/>
        <v>1549.63</v>
      </c>
      <c r="K288" s="167" t="s">
        <v>22</v>
      </c>
      <c r="L288" s="40"/>
      <c r="M288" s="172" t="s">
        <v>22</v>
      </c>
      <c r="N288" s="173" t="s">
        <v>51</v>
      </c>
      <c r="P288" s="174">
        <f t="shared" si="81"/>
        <v>0</v>
      </c>
      <c r="Q288" s="174">
        <v>0</v>
      </c>
      <c r="R288" s="174">
        <f t="shared" si="82"/>
        <v>0</v>
      </c>
      <c r="S288" s="174">
        <v>0</v>
      </c>
      <c r="T288" s="175">
        <f t="shared" si="83"/>
        <v>0</v>
      </c>
      <c r="AR288" s="24" t="s">
        <v>333</v>
      </c>
      <c r="AT288" s="24" t="s">
        <v>145</v>
      </c>
      <c r="AU288" s="24" t="s">
        <v>90</v>
      </c>
      <c r="AY288" s="24" t="s">
        <v>142</v>
      </c>
      <c r="BE288" s="176">
        <f t="shared" si="84"/>
        <v>0</v>
      </c>
      <c r="BF288" s="176">
        <f t="shared" si="85"/>
        <v>1549.63</v>
      </c>
      <c r="BG288" s="176">
        <f t="shared" si="86"/>
        <v>0</v>
      </c>
      <c r="BH288" s="176">
        <f t="shared" si="87"/>
        <v>0</v>
      </c>
      <c r="BI288" s="176">
        <f t="shared" si="88"/>
        <v>0</v>
      </c>
      <c r="BJ288" s="24" t="s">
        <v>90</v>
      </c>
      <c r="BK288" s="176">
        <f t="shared" si="89"/>
        <v>1549.63</v>
      </c>
      <c r="BL288" s="24" t="s">
        <v>333</v>
      </c>
      <c r="BM288" s="24" t="s">
        <v>2791</v>
      </c>
    </row>
    <row r="289" spans="2:65" s="1" customFormat="1" ht="16.5" customHeight="1">
      <c r="B289" s="40"/>
      <c r="C289" s="165" t="s">
        <v>1608</v>
      </c>
      <c r="D289" s="165" t="s">
        <v>145</v>
      </c>
      <c r="E289" s="166" t="s">
        <v>2792</v>
      </c>
      <c r="F289" s="167" t="s">
        <v>2793</v>
      </c>
      <c r="G289" s="168" t="s">
        <v>478</v>
      </c>
      <c r="H289" s="169">
        <v>70</v>
      </c>
      <c r="I289" s="170">
        <v>22.77</v>
      </c>
      <c r="J289" s="171">
        <f t="shared" si="80"/>
        <v>1593.9</v>
      </c>
      <c r="K289" s="167" t="s">
        <v>22</v>
      </c>
      <c r="L289" s="40"/>
      <c r="M289" s="172" t="s">
        <v>22</v>
      </c>
      <c r="N289" s="173" t="s">
        <v>51</v>
      </c>
      <c r="P289" s="174">
        <f t="shared" si="81"/>
        <v>0</v>
      </c>
      <c r="Q289" s="174">
        <v>0</v>
      </c>
      <c r="R289" s="174">
        <f t="shared" si="82"/>
        <v>0</v>
      </c>
      <c r="S289" s="174">
        <v>0</v>
      </c>
      <c r="T289" s="175">
        <f t="shared" si="83"/>
        <v>0</v>
      </c>
      <c r="AR289" s="24" t="s">
        <v>333</v>
      </c>
      <c r="AT289" s="24" t="s">
        <v>145</v>
      </c>
      <c r="AU289" s="24" t="s">
        <v>90</v>
      </c>
      <c r="AY289" s="24" t="s">
        <v>142</v>
      </c>
      <c r="BE289" s="176">
        <f t="shared" si="84"/>
        <v>0</v>
      </c>
      <c r="BF289" s="176">
        <f t="shared" si="85"/>
        <v>1593.9</v>
      </c>
      <c r="BG289" s="176">
        <f t="shared" si="86"/>
        <v>0</v>
      </c>
      <c r="BH289" s="176">
        <f t="shared" si="87"/>
        <v>0</v>
      </c>
      <c r="BI289" s="176">
        <f t="shared" si="88"/>
        <v>0</v>
      </c>
      <c r="BJ289" s="24" t="s">
        <v>90</v>
      </c>
      <c r="BK289" s="176">
        <f t="shared" si="89"/>
        <v>1593.9</v>
      </c>
      <c r="BL289" s="24" t="s">
        <v>333</v>
      </c>
      <c r="BM289" s="24" t="s">
        <v>2794</v>
      </c>
    </row>
    <row r="290" spans="2:65" s="1" customFormat="1" ht="16.5" customHeight="1">
      <c r="B290" s="40"/>
      <c r="C290" s="165" t="s">
        <v>1618</v>
      </c>
      <c r="D290" s="165" t="s">
        <v>145</v>
      </c>
      <c r="E290" s="166" t="s">
        <v>2795</v>
      </c>
      <c r="F290" s="167" t="s">
        <v>2796</v>
      </c>
      <c r="G290" s="168" t="s">
        <v>478</v>
      </c>
      <c r="H290" s="169">
        <v>70</v>
      </c>
      <c r="I290" s="170">
        <v>30.359999999999996</v>
      </c>
      <c r="J290" s="171">
        <f t="shared" si="80"/>
        <v>2125.1999999999998</v>
      </c>
      <c r="K290" s="167" t="s">
        <v>22</v>
      </c>
      <c r="L290" s="40"/>
      <c r="M290" s="172" t="s">
        <v>22</v>
      </c>
      <c r="N290" s="173" t="s">
        <v>51</v>
      </c>
      <c r="P290" s="174">
        <f t="shared" si="81"/>
        <v>0</v>
      </c>
      <c r="Q290" s="174">
        <v>0</v>
      </c>
      <c r="R290" s="174">
        <f t="shared" si="82"/>
        <v>0</v>
      </c>
      <c r="S290" s="174">
        <v>0</v>
      </c>
      <c r="T290" s="175">
        <f t="shared" si="83"/>
        <v>0</v>
      </c>
      <c r="AR290" s="24" t="s">
        <v>333</v>
      </c>
      <c r="AT290" s="24" t="s">
        <v>145</v>
      </c>
      <c r="AU290" s="24" t="s">
        <v>90</v>
      </c>
      <c r="AY290" s="24" t="s">
        <v>142</v>
      </c>
      <c r="BE290" s="176">
        <f t="shared" si="84"/>
        <v>0</v>
      </c>
      <c r="BF290" s="176">
        <f t="shared" si="85"/>
        <v>2125.1999999999998</v>
      </c>
      <c r="BG290" s="176">
        <f t="shared" si="86"/>
        <v>0</v>
      </c>
      <c r="BH290" s="176">
        <f t="shared" si="87"/>
        <v>0</v>
      </c>
      <c r="BI290" s="176">
        <f t="shared" si="88"/>
        <v>0</v>
      </c>
      <c r="BJ290" s="24" t="s">
        <v>90</v>
      </c>
      <c r="BK290" s="176">
        <f t="shared" si="89"/>
        <v>2125.1999999999998</v>
      </c>
      <c r="BL290" s="24" t="s">
        <v>333</v>
      </c>
      <c r="BM290" s="24" t="s">
        <v>2797</v>
      </c>
    </row>
    <row r="291" spans="2:65" s="1" customFormat="1" ht="16.5" customHeight="1">
      <c r="B291" s="40"/>
      <c r="C291" s="165" t="s">
        <v>1636</v>
      </c>
      <c r="D291" s="165" t="s">
        <v>145</v>
      </c>
      <c r="E291" s="166" t="s">
        <v>2798</v>
      </c>
      <c r="F291" s="167" t="s">
        <v>2799</v>
      </c>
      <c r="G291" s="168" t="s">
        <v>187</v>
      </c>
      <c r="H291" s="169">
        <v>1</v>
      </c>
      <c r="I291" s="170">
        <v>2656.5</v>
      </c>
      <c r="J291" s="171">
        <f t="shared" si="80"/>
        <v>2656.5</v>
      </c>
      <c r="K291" s="167" t="s">
        <v>22</v>
      </c>
      <c r="L291" s="40"/>
      <c r="M291" s="172" t="s">
        <v>22</v>
      </c>
      <c r="N291" s="173" t="s">
        <v>51</v>
      </c>
      <c r="P291" s="174">
        <f t="shared" si="81"/>
        <v>0</v>
      </c>
      <c r="Q291" s="174">
        <v>0</v>
      </c>
      <c r="R291" s="174">
        <f t="shared" si="82"/>
        <v>0</v>
      </c>
      <c r="S291" s="174">
        <v>0</v>
      </c>
      <c r="T291" s="175">
        <f t="shared" si="83"/>
        <v>0</v>
      </c>
      <c r="AR291" s="24" t="s">
        <v>333</v>
      </c>
      <c r="AT291" s="24" t="s">
        <v>145</v>
      </c>
      <c r="AU291" s="24" t="s">
        <v>90</v>
      </c>
      <c r="AY291" s="24" t="s">
        <v>142</v>
      </c>
      <c r="BE291" s="176">
        <f t="shared" si="84"/>
        <v>0</v>
      </c>
      <c r="BF291" s="176">
        <f t="shared" si="85"/>
        <v>2656.5</v>
      </c>
      <c r="BG291" s="176">
        <f t="shared" si="86"/>
        <v>0</v>
      </c>
      <c r="BH291" s="176">
        <f t="shared" si="87"/>
        <v>0</v>
      </c>
      <c r="BI291" s="176">
        <f t="shared" si="88"/>
        <v>0</v>
      </c>
      <c r="BJ291" s="24" t="s">
        <v>90</v>
      </c>
      <c r="BK291" s="176">
        <f t="shared" si="89"/>
        <v>2656.5</v>
      </c>
      <c r="BL291" s="24" t="s">
        <v>333</v>
      </c>
      <c r="BM291" s="24" t="s">
        <v>2800</v>
      </c>
    </row>
    <row r="292" spans="2:65" s="1" customFormat="1" ht="16.5" customHeight="1">
      <c r="B292" s="40"/>
      <c r="C292" s="165" t="s">
        <v>1641</v>
      </c>
      <c r="D292" s="165" t="s">
        <v>145</v>
      </c>
      <c r="E292" s="166" t="s">
        <v>2801</v>
      </c>
      <c r="F292" s="167" t="s">
        <v>2802</v>
      </c>
      <c r="G292" s="168" t="s">
        <v>187</v>
      </c>
      <c r="H292" s="169">
        <v>1</v>
      </c>
      <c r="I292" s="170">
        <v>1859.55</v>
      </c>
      <c r="J292" s="171">
        <f t="shared" si="80"/>
        <v>1859.55</v>
      </c>
      <c r="K292" s="167" t="s">
        <v>22</v>
      </c>
      <c r="L292" s="40"/>
      <c r="M292" s="172" t="s">
        <v>22</v>
      </c>
      <c r="N292" s="173" t="s">
        <v>51</v>
      </c>
      <c r="P292" s="174">
        <f t="shared" si="81"/>
        <v>0</v>
      </c>
      <c r="Q292" s="174">
        <v>0</v>
      </c>
      <c r="R292" s="174">
        <f t="shared" si="82"/>
        <v>0</v>
      </c>
      <c r="S292" s="174">
        <v>0</v>
      </c>
      <c r="T292" s="175">
        <f t="shared" si="83"/>
        <v>0</v>
      </c>
      <c r="AR292" s="24" t="s">
        <v>333</v>
      </c>
      <c r="AT292" s="24" t="s">
        <v>145</v>
      </c>
      <c r="AU292" s="24" t="s">
        <v>90</v>
      </c>
      <c r="AY292" s="24" t="s">
        <v>142</v>
      </c>
      <c r="BE292" s="176">
        <f t="shared" si="84"/>
        <v>0</v>
      </c>
      <c r="BF292" s="176">
        <f t="shared" si="85"/>
        <v>1859.55</v>
      </c>
      <c r="BG292" s="176">
        <f t="shared" si="86"/>
        <v>0</v>
      </c>
      <c r="BH292" s="176">
        <f t="shared" si="87"/>
        <v>0</v>
      </c>
      <c r="BI292" s="176">
        <f t="shared" si="88"/>
        <v>0</v>
      </c>
      <c r="BJ292" s="24" t="s">
        <v>90</v>
      </c>
      <c r="BK292" s="176">
        <f t="shared" si="89"/>
        <v>1859.55</v>
      </c>
      <c r="BL292" s="24" t="s">
        <v>333</v>
      </c>
      <c r="BM292" s="24" t="s">
        <v>2803</v>
      </c>
    </row>
    <row r="293" spans="2:65" s="1" customFormat="1" ht="16.5" customHeight="1">
      <c r="B293" s="40"/>
      <c r="C293" s="165" t="s">
        <v>1645</v>
      </c>
      <c r="D293" s="165" t="s">
        <v>145</v>
      </c>
      <c r="E293" s="166" t="s">
        <v>2804</v>
      </c>
      <c r="F293" s="167" t="s">
        <v>2805</v>
      </c>
      <c r="G293" s="168" t="s">
        <v>187</v>
      </c>
      <c r="H293" s="169">
        <v>4</v>
      </c>
      <c r="I293" s="170">
        <v>2213.75</v>
      </c>
      <c r="J293" s="171">
        <f t="shared" si="80"/>
        <v>8855</v>
      </c>
      <c r="K293" s="167" t="s">
        <v>22</v>
      </c>
      <c r="L293" s="40"/>
      <c r="M293" s="172" t="s">
        <v>22</v>
      </c>
      <c r="N293" s="173" t="s">
        <v>51</v>
      </c>
      <c r="P293" s="174">
        <f t="shared" si="81"/>
        <v>0</v>
      </c>
      <c r="Q293" s="174">
        <v>0</v>
      </c>
      <c r="R293" s="174">
        <f t="shared" si="82"/>
        <v>0</v>
      </c>
      <c r="S293" s="174">
        <v>0</v>
      </c>
      <c r="T293" s="175">
        <f t="shared" si="83"/>
        <v>0</v>
      </c>
      <c r="AR293" s="24" t="s">
        <v>333</v>
      </c>
      <c r="AT293" s="24" t="s">
        <v>145</v>
      </c>
      <c r="AU293" s="24" t="s">
        <v>90</v>
      </c>
      <c r="AY293" s="24" t="s">
        <v>142</v>
      </c>
      <c r="BE293" s="176">
        <f t="shared" si="84"/>
        <v>0</v>
      </c>
      <c r="BF293" s="176">
        <f t="shared" si="85"/>
        <v>8855</v>
      </c>
      <c r="BG293" s="176">
        <f t="shared" si="86"/>
        <v>0</v>
      </c>
      <c r="BH293" s="176">
        <f t="shared" si="87"/>
        <v>0</v>
      </c>
      <c r="BI293" s="176">
        <f t="shared" si="88"/>
        <v>0</v>
      </c>
      <c r="BJ293" s="24" t="s">
        <v>90</v>
      </c>
      <c r="BK293" s="176">
        <f t="shared" si="89"/>
        <v>8855</v>
      </c>
      <c r="BL293" s="24" t="s">
        <v>333</v>
      </c>
      <c r="BM293" s="24" t="s">
        <v>2806</v>
      </c>
    </row>
    <row r="294" spans="2:65" s="1" customFormat="1" ht="16.5" customHeight="1">
      <c r="B294" s="40"/>
      <c r="C294" s="165" t="s">
        <v>1649</v>
      </c>
      <c r="D294" s="165" t="s">
        <v>145</v>
      </c>
      <c r="E294" s="166" t="s">
        <v>2807</v>
      </c>
      <c r="F294" s="167" t="s">
        <v>2808</v>
      </c>
      <c r="G294" s="168" t="s">
        <v>187</v>
      </c>
      <c r="H294" s="169">
        <v>2</v>
      </c>
      <c r="I294" s="170">
        <v>111.32</v>
      </c>
      <c r="J294" s="171">
        <f t="shared" si="80"/>
        <v>222.64</v>
      </c>
      <c r="K294" s="167" t="s">
        <v>22</v>
      </c>
      <c r="L294" s="40"/>
      <c r="M294" s="172" t="s">
        <v>22</v>
      </c>
      <c r="N294" s="173" t="s">
        <v>51</v>
      </c>
      <c r="P294" s="174">
        <f t="shared" si="81"/>
        <v>0</v>
      </c>
      <c r="Q294" s="174">
        <v>0</v>
      </c>
      <c r="R294" s="174">
        <f t="shared" si="82"/>
        <v>0</v>
      </c>
      <c r="S294" s="174">
        <v>0</v>
      </c>
      <c r="T294" s="175">
        <f t="shared" si="83"/>
        <v>0</v>
      </c>
      <c r="AR294" s="24" t="s">
        <v>333</v>
      </c>
      <c r="AT294" s="24" t="s">
        <v>145</v>
      </c>
      <c r="AU294" s="24" t="s">
        <v>90</v>
      </c>
      <c r="AY294" s="24" t="s">
        <v>142</v>
      </c>
      <c r="BE294" s="176">
        <f t="shared" si="84"/>
        <v>0</v>
      </c>
      <c r="BF294" s="176">
        <f t="shared" si="85"/>
        <v>222.64</v>
      </c>
      <c r="BG294" s="176">
        <f t="shared" si="86"/>
        <v>0</v>
      </c>
      <c r="BH294" s="176">
        <f t="shared" si="87"/>
        <v>0</v>
      </c>
      <c r="BI294" s="176">
        <f t="shared" si="88"/>
        <v>0</v>
      </c>
      <c r="BJ294" s="24" t="s">
        <v>90</v>
      </c>
      <c r="BK294" s="176">
        <f t="shared" si="89"/>
        <v>222.64</v>
      </c>
      <c r="BL294" s="24" t="s">
        <v>333</v>
      </c>
      <c r="BM294" s="24" t="s">
        <v>2809</v>
      </c>
    </row>
    <row r="295" spans="2:65" s="1" customFormat="1" ht="16.5" customHeight="1">
      <c r="B295" s="40"/>
      <c r="C295" s="165" t="s">
        <v>1653</v>
      </c>
      <c r="D295" s="165" t="s">
        <v>145</v>
      </c>
      <c r="E295" s="166" t="s">
        <v>2810</v>
      </c>
      <c r="F295" s="167" t="s">
        <v>2811</v>
      </c>
      <c r="G295" s="168" t="s">
        <v>187</v>
      </c>
      <c r="H295" s="169">
        <v>25</v>
      </c>
      <c r="I295" s="170">
        <v>31.624999999999996</v>
      </c>
      <c r="J295" s="171">
        <f t="shared" si="80"/>
        <v>790.63</v>
      </c>
      <c r="K295" s="167" t="s">
        <v>22</v>
      </c>
      <c r="L295" s="40"/>
      <c r="M295" s="172" t="s">
        <v>22</v>
      </c>
      <c r="N295" s="173" t="s">
        <v>51</v>
      </c>
      <c r="P295" s="174">
        <f t="shared" si="81"/>
        <v>0</v>
      </c>
      <c r="Q295" s="174">
        <v>0</v>
      </c>
      <c r="R295" s="174">
        <f t="shared" si="82"/>
        <v>0</v>
      </c>
      <c r="S295" s="174">
        <v>0</v>
      </c>
      <c r="T295" s="175">
        <f t="shared" si="83"/>
        <v>0</v>
      </c>
      <c r="AR295" s="24" t="s">
        <v>333</v>
      </c>
      <c r="AT295" s="24" t="s">
        <v>145</v>
      </c>
      <c r="AU295" s="24" t="s">
        <v>90</v>
      </c>
      <c r="AY295" s="24" t="s">
        <v>142</v>
      </c>
      <c r="BE295" s="176">
        <f t="shared" si="84"/>
        <v>0</v>
      </c>
      <c r="BF295" s="176">
        <f t="shared" si="85"/>
        <v>790.63</v>
      </c>
      <c r="BG295" s="176">
        <f t="shared" si="86"/>
        <v>0</v>
      </c>
      <c r="BH295" s="176">
        <f t="shared" si="87"/>
        <v>0</v>
      </c>
      <c r="BI295" s="176">
        <f t="shared" si="88"/>
        <v>0</v>
      </c>
      <c r="BJ295" s="24" t="s">
        <v>90</v>
      </c>
      <c r="BK295" s="176">
        <f t="shared" si="89"/>
        <v>790.63</v>
      </c>
      <c r="BL295" s="24" t="s">
        <v>333</v>
      </c>
      <c r="BM295" s="24" t="s">
        <v>2812</v>
      </c>
    </row>
    <row r="296" spans="2:65" s="1" customFormat="1" ht="16.5" customHeight="1">
      <c r="B296" s="40"/>
      <c r="C296" s="165" t="s">
        <v>1664</v>
      </c>
      <c r="D296" s="165" t="s">
        <v>145</v>
      </c>
      <c r="E296" s="166" t="s">
        <v>2813</v>
      </c>
      <c r="F296" s="167" t="s">
        <v>2814</v>
      </c>
      <c r="G296" s="168" t="s">
        <v>187</v>
      </c>
      <c r="H296" s="169">
        <v>2</v>
      </c>
      <c r="I296" s="170">
        <v>664.125</v>
      </c>
      <c r="J296" s="171">
        <f t="shared" si="80"/>
        <v>1328.25</v>
      </c>
      <c r="K296" s="167" t="s">
        <v>22</v>
      </c>
      <c r="L296" s="40"/>
      <c r="M296" s="172" t="s">
        <v>22</v>
      </c>
      <c r="N296" s="173" t="s">
        <v>51</v>
      </c>
      <c r="P296" s="174">
        <f t="shared" si="81"/>
        <v>0</v>
      </c>
      <c r="Q296" s="174">
        <v>0</v>
      </c>
      <c r="R296" s="174">
        <f t="shared" si="82"/>
        <v>0</v>
      </c>
      <c r="S296" s="174">
        <v>0</v>
      </c>
      <c r="T296" s="175">
        <f t="shared" si="83"/>
        <v>0</v>
      </c>
      <c r="AR296" s="24" t="s">
        <v>333</v>
      </c>
      <c r="AT296" s="24" t="s">
        <v>145</v>
      </c>
      <c r="AU296" s="24" t="s">
        <v>90</v>
      </c>
      <c r="AY296" s="24" t="s">
        <v>142</v>
      </c>
      <c r="BE296" s="176">
        <f t="shared" si="84"/>
        <v>0</v>
      </c>
      <c r="BF296" s="176">
        <f t="shared" si="85"/>
        <v>1328.25</v>
      </c>
      <c r="BG296" s="176">
        <f t="shared" si="86"/>
        <v>0</v>
      </c>
      <c r="BH296" s="176">
        <f t="shared" si="87"/>
        <v>0</v>
      </c>
      <c r="BI296" s="176">
        <f t="shared" si="88"/>
        <v>0</v>
      </c>
      <c r="BJ296" s="24" t="s">
        <v>90</v>
      </c>
      <c r="BK296" s="176">
        <f t="shared" si="89"/>
        <v>1328.25</v>
      </c>
      <c r="BL296" s="24" t="s">
        <v>333</v>
      </c>
      <c r="BM296" s="24" t="s">
        <v>2815</v>
      </c>
    </row>
    <row r="297" spans="2:65" s="1" customFormat="1" ht="16.5" customHeight="1">
      <c r="B297" s="40"/>
      <c r="C297" s="165" t="s">
        <v>1668</v>
      </c>
      <c r="D297" s="165" t="s">
        <v>145</v>
      </c>
      <c r="E297" s="166" t="s">
        <v>2816</v>
      </c>
      <c r="F297" s="167" t="s">
        <v>2817</v>
      </c>
      <c r="G297" s="168" t="s">
        <v>187</v>
      </c>
      <c r="H297" s="169">
        <v>1</v>
      </c>
      <c r="I297" s="170">
        <v>1328.25</v>
      </c>
      <c r="J297" s="171">
        <f t="shared" si="80"/>
        <v>1328.25</v>
      </c>
      <c r="K297" s="167" t="s">
        <v>22</v>
      </c>
      <c r="L297" s="40"/>
      <c r="M297" s="172" t="s">
        <v>22</v>
      </c>
      <c r="N297" s="173" t="s">
        <v>51</v>
      </c>
      <c r="P297" s="174">
        <f t="shared" si="81"/>
        <v>0</v>
      </c>
      <c r="Q297" s="174">
        <v>0</v>
      </c>
      <c r="R297" s="174">
        <f t="shared" si="82"/>
        <v>0</v>
      </c>
      <c r="S297" s="174">
        <v>0</v>
      </c>
      <c r="T297" s="175">
        <f t="shared" si="83"/>
        <v>0</v>
      </c>
      <c r="AR297" s="24" t="s">
        <v>333</v>
      </c>
      <c r="AT297" s="24" t="s">
        <v>145</v>
      </c>
      <c r="AU297" s="24" t="s">
        <v>90</v>
      </c>
      <c r="AY297" s="24" t="s">
        <v>142</v>
      </c>
      <c r="BE297" s="176">
        <f t="shared" si="84"/>
        <v>0</v>
      </c>
      <c r="BF297" s="176">
        <f t="shared" si="85"/>
        <v>1328.25</v>
      </c>
      <c r="BG297" s="176">
        <f t="shared" si="86"/>
        <v>0</v>
      </c>
      <c r="BH297" s="176">
        <f t="shared" si="87"/>
        <v>0</v>
      </c>
      <c r="BI297" s="176">
        <f t="shared" si="88"/>
        <v>0</v>
      </c>
      <c r="BJ297" s="24" t="s">
        <v>90</v>
      </c>
      <c r="BK297" s="176">
        <f t="shared" si="89"/>
        <v>1328.25</v>
      </c>
      <c r="BL297" s="24" t="s">
        <v>333</v>
      </c>
      <c r="BM297" s="24" t="s">
        <v>2818</v>
      </c>
    </row>
    <row r="298" spans="2:65" s="1" customFormat="1" ht="16.5" customHeight="1">
      <c r="B298" s="40"/>
      <c r="C298" s="165" t="s">
        <v>1679</v>
      </c>
      <c r="D298" s="165" t="s">
        <v>145</v>
      </c>
      <c r="E298" s="166" t="s">
        <v>2819</v>
      </c>
      <c r="F298" s="167" t="s">
        <v>2820</v>
      </c>
      <c r="G298" s="168" t="s">
        <v>187</v>
      </c>
      <c r="H298" s="169">
        <v>2</v>
      </c>
      <c r="I298" s="170">
        <v>442.74999999999994</v>
      </c>
      <c r="J298" s="171">
        <f t="shared" si="80"/>
        <v>885.5</v>
      </c>
      <c r="K298" s="167" t="s">
        <v>22</v>
      </c>
      <c r="L298" s="40"/>
      <c r="M298" s="172" t="s">
        <v>22</v>
      </c>
      <c r="N298" s="173" t="s">
        <v>51</v>
      </c>
      <c r="P298" s="174">
        <f t="shared" si="81"/>
        <v>0</v>
      </c>
      <c r="Q298" s="174">
        <v>0</v>
      </c>
      <c r="R298" s="174">
        <f t="shared" si="82"/>
        <v>0</v>
      </c>
      <c r="S298" s="174">
        <v>0</v>
      </c>
      <c r="T298" s="175">
        <f t="shared" si="83"/>
        <v>0</v>
      </c>
      <c r="AR298" s="24" t="s">
        <v>333</v>
      </c>
      <c r="AT298" s="24" t="s">
        <v>145</v>
      </c>
      <c r="AU298" s="24" t="s">
        <v>90</v>
      </c>
      <c r="AY298" s="24" t="s">
        <v>142</v>
      </c>
      <c r="BE298" s="176">
        <f t="shared" si="84"/>
        <v>0</v>
      </c>
      <c r="BF298" s="176">
        <f t="shared" si="85"/>
        <v>885.5</v>
      </c>
      <c r="BG298" s="176">
        <f t="shared" si="86"/>
        <v>0</v>
      </c>
      <c r="BH298" s="176">
        <f t="shared" si="87"/>
        <v>0</v>
      </c>
      <c r="BI298" s="176">
        <f t="shared" si="88"/>
        <v>0</v>
      </c>
      <c r="BJ298" s="24" t="s">
        <v>90</v>
      </c>
      <c r="BK298" s="176">
        <f t="shared" si="89"/>
        <v>885.5</v>
      </c>
      <c r="BL298" s="24" t="s">
        <v>333</v>
      </c>
      <c r="BM298" s="24" t="s">
        <v>2821</v>
      </c>
    </row>
    <row r="299" spans="2:65" s="1" customFormat="1" ht="16.5" customHeight="1">
      <c r="B299" s="40"/>
      <c r="C299" s="165" t="s">
        <v>1686</v>
      </c>
      <c r="D299" s="165" t="s">
        <v>145</v>
      </c>
      <c r="E299" s="166" t="s">
        <v>2822</v>
      </c>
      <c r="F299" s="167" t="s">
        <v>2823</v>
      </c>
      <c r="G299" s="168" t="s">
        <v>187</v>
      </c>
      <c r="H299" s="169">
        <v>3</v>
      </c>
      <c r="I299" s="170">
        <v>221.37499999999997</v>
      </c>
      <c r="J299" s="171">
        <f t="shared" si="80"/>
        <v>664.13</v>
      </c>
      <c r="K299" s="167" t="s">
        <v>22</v>
      </c>
      <c r="L299" s="40"/>
      <c r="M299" s="172" t="s">
        <v>22</v>
      </c>
      <c r="N299" s="173" t="s">
        <v>51</v>
      </c>
      <c r="P299" s="174">
        <f t="shared" si="81"/>
        <v>0</v>
      </c>
      <c r="Q299" s="174">
        <v>0</v>
      </c>
      <c r="R299" s="174">
        <f t="shared" si="82"/>
        <v>0</v>
      </c>
      <c r="S299" s="174">
        <v>0</v>
      </c>
      <c r="T299" s="175">
        <f t="shared" si="83"/>
        <v>0</v>
      </c>
      <c r="AR299" s="24" t="s">
        <v>333</v>
      </c>
      <c r="AT299" s="24" t="s">
        <v>145</v>
      </c>
      <c r="AU299" s="24" t="s">
        <v>90</v>
      </c>
      <c r="AY299" s="24" t="s">
        <v>142</v>
      </c>
      <c r="BE299" s="176">
        <f t="shared" si="84"/>
        <v>0</v>
      </c>
      <c r="BF299" s="176">
        <f t="shared" si="85"/>
        <v>664.13</v>
      </c>
      <c r="BG299" s="176">
        <f t="shared" si="86"/>
        <v>0</v>
      </c>
      <c r="BH299" s="176">
        <f t="shared" si="87"/>
        <v>0</v>
      </c>
      <c r="BI299" s="176">
        <f t="shared" si="88"/>
        <v>0</v>
      </c>
      <c r="BJ299" s="24" t="s">
        <v>90</v>
      </c>
      <c r="BK299" s="176">
        <f t="shared" si="89"/>
        <v>664.13</v>
      </c>
      <c r="BL299" s="24" t="s">
        <v>333</v>
      </c>
      <c r="BM299" s="24" t="s">
        <v>2824</v>
      </c>
    </row>
    <row r="300" spans="2:65" s="1" customFormat="1" ht="16.5" customHeight="1">
      <c r="B300" s="40"/>
      <c r="C300" s="165" t="s">
        <v>1690</v>
      </c>
      <c r="D300" s="165" t="s">
        <v>145</v>
      </c>
      <c r="E300" s="166" t="s">
        <v>2825</v>
      </c>
      <c r="F300" s="167" t="s">
        <v>2826</v>
      </c>
      <c r="G300" s="168" t="s">
        <v>187</v>
      </c>
      <c r="H300" s="169">
        <v>1</v>
      </c>
      <c r="I300" s="170">
        <v>885.49999999999989</v>
      </c>
      <c r="J300" s="171">
        <f t="shared" si="80"/>
        <v>885.5</v>
      </c>
      <c r="K300" s="167" t="s">
        <v>22</v>
      </c>
      <c r="L300" s="40"/>
      <c r="M300" s="172" t="s">
        <v>22</v>
      </c>
      <c r="N300" s="173" t="s">
        <v>51</v>
      </c>
      <c r="P300" s="174">
        <f t="shared" si="81"/>
        <v>0</v>
      </c>
      <c r="Q300" s="174">
        <v>0</v>
      </c>
      <c r="R300" s="174">
        <f t="shared" si="82"/>
        <v>0</v>
      </c>
      <c r="S300" s="174">
        <v>0</v>
      </c>
      <c r="T300" s="175">
        <f t="shared" si="83"/>
        <v>0</v>
      </c>
      <c r="AR300" s="24" t="s">
        <v>333</v>
      </c>
      <c r="AT300" s="24" t="s">
        <v>145</v>
      </c>
      <c r="AU300" s="24" t="s">
        <v>90</v>
      </c>
      <c r="AY300" s="24" t="s">
        <v>142</v>
      </c>
      <c r="BE300" s="176">
        <f t="shared" si="84"/>
        <v>0</v>
      </c>
      <c r="BF300" s="176">
        <f t="shared" si="85"/>
        <v>885.5</v>
      </c>
      <c r="BG300" s="176">
        <f t="shared" si="86"/>
        <v>0</v>
      </c>
      <c r="BH300" s="176">
        <f t="shared" si="87"/>
        <v>0</v>
      </c>
      <c r="BI300" s="176">
        <f t="shared" si="88"/>
        <v>0</v>
      </c>
      <c r="BJ300" s="24" t="s">
        <v>90</v>
      </c>
      <c r="BK300" s="176">
        <f t="shared" si="89"/>
        <v>885.5</v>
      </c>
      <c r="BL300" s="24" t="s">
        <v>333</v>
      </c>
      <c r="BM300" s="24" t="s">
        <v>2827</v>
      </c>
    </row>
    <row r="301" spans="2:65" s="1" customFormat="1" ht="16.5" customHeight="1">
      <c r="B301" s="40"/>
      <c r="C301" s="165" t="s">
        <v>1696</v>
      </c>
      <c r="D301" s="165" t="s">
        <v>145</v>
      </c>
      <c r="E301" s="166" t="s">
        <v>2828</v>
      </c>
      <c r="F301" s="167" t="s">
        <v>2829</v>
      </c>
      <c r="G301" s="168" t="s">
        <v>1005</v>
      </c>
      <c r="H301" s="220">
        <v>5</v>
      </c>
      <c r="I301" s="170">
        <v>250</v>
      </c>
      <c r="J301" s="171">
        <f t="shared" si="80"/>
        <v>1250</v>
      </c>
      <c r="K301" s="167" t="s">
        <v>22</v>
      </c>
      <c r="L301" s="40"/>
      <c r="M301" s="172" t="s">
        <v>22</v>
      </c>
      <c r="N301" s="173" t="s">
        <v>51</v>
      </c>
      <c r="P301" s="174">
        <f t="shared" si="81"/>
        <v>0</v>
      </c>
      <c r="Q301" s="174">
        <v>0</v>
      </c>
      <c r="R301" s="174">
        <f t="shared" si="82"/>
        <v>0</v>
      </c>
      <c r="S301" s="174">
        <v>0</v>
      </c>
      <c r="T301" s="175">
        <f t="shared" si="83"/>
        <v>0</v>
      </c>
      <c r="AR301" s="24" t="s">
        <v>333</v>
      </c>
      <c r="AT301" s="24" t="s">
        <v>145</v>
      </c>
      <c r="AU301" s="24" t="s">
        <v>90</v>
      </c>
      <c r="AY301" s="24" t="s">
        <v>142</v>
      </c>
      <c r="BE301" s="176">
        <f t="shared" si="84"/>
        <v>0</v>
      </c>
      <c r="BF301" s="176">
        <f t="shared" si="85"/>
        <v>1250</v>
      </c>
      <c r="BG301" s="176">
        <f t="shared" si="86"/>
        <v>0</v>
      </c>
      <c r="BH301" s="176">
        <f t="shared" si="87"/>
        <v>0</v>
      </c>
      <c r="BI301" s="176">
        <f t="shared" si="88"/>
        <v>0</v>
      </c>
      <c r="BJ301" s="24" t="s">
        <v>90</v>
      </c>
      <c r="BK301" s="176">
        <f t="shared" si="89"/>
        <v>1250</v>
      </c>
      <c r="BL301" s="24" t="s">
        <v>333</v>
      </c>
      <c r="BM301" s="24" t="s">
        <v>2830</v>
      </c>
    </row>
    <row r="302" spans="2:65" s="11" customFormat="1" ht="29.9" customHeight="1">
      <c r="B302" s="153"/>
      <c r="D302" s="154" t="s">
        <v>78</v>
      </c>
      <c r="E302" s="163" t="s">
        <v>2831</v>
      </c>
      <c r="F302" s="163" t="s">
        <v>2832</v>
      </c>
      <c r="I302" s="156"/>
      <c r="J302" s="164">
        <f>BK302</f>
        <v>74820</v>
      </c>
      <c r="L302" s="153"/>
      <c r="M302" s="158"/>
      <c r="P302" s="159">
        <f>SUM(P303:P307)</f>
        <v>0</v>
      </c>
      <c r="R302" s="159">
        <f>SUM(R303:R307)</f>
        <v>0</v>
      </c>
      <c r="T302" s="160">
        <f>SUM(T303:T307)</f>
        <v>0</v>
      </c>
      <c r="AR302" s="154" t="s">
        <v>90</v>
      </c>
      <c r="AT302" s="161" t="s">
        <v>78</v>
      </c>
      <c r="AU302" s="161" t="s">
        <v>24</v>
      </c>
      <c r="AY302" s="154" t="s">
        <v>142</v>
      </c>
      <c r="BK302" s="162">
        <f>SUM(BK303:BK307)</f>
        <v>74820</v>
      </c>
    </row>
    <row r="303" spans="2:65" s="1" customFormat="1" ht="16.5" customHeight="1">
      <c r="B303" s="40"/>
      <c r="C303" s="165" t="s">
        <v>1704</v>
      </c>
      <c r="D303" s="165" t="s">
        <v>145</v>
      </c>
      <c r="E303" s="166" t="s">
        <v>2833</v>
      </c>
      <c r="F303" s="167" t="s">
        <v>2834</v>
      </c>
      <c r="G303" s="168" t="s">
        <v>22</v>
      </c>
      <c r="H303" s="169">
        <v>1</v>
      </c>
      <c r="I303" s="170">
        <v>41200</v>
      </c>
      <c r="J303" s="171">
        <f>ROUND(I303*H303,2)</f>
        <v>41200</v>
      </c>
      <c r="K303" s="167" t="s">
        <v>22</v>
      </c>
      <c r="L303" s="40"/>
      <c r="M303" s="172" t="s">
        <v>22</v>
      </c>
      <c r="N303" s="173" t="s">
        <v>51</v>
      </c>
      <c r="P303" s="174">
        <f>O303*H303</f>
        <v>0</v>
      </c>
      <c r="Q303" s="174">
        <v>0</v>
      </c>
      <c r="R303" s="174">
        <f>Q303*H303</f>
        <v>0</v>
      </c>
      <c r="S303" s="174">
        <v>0</v>
      </c>
      <c r="T303" s="175">
        <f>S303*H303</f>
        <v>0</v>
      </c>
      <c r="AR303" s="24" t="s">
        <v>333</v>
      </c>
      <c r="AT303" s="24" t="s">
        <v>145</v>
      </c>
      <c r="AU303" s="24" t="s">
        <v>90</v>
      </c>
      <c r="AY303" s="24" t="s">
        <v>142</v>
      </c>
      <c r="BE303" s="176">
        <f>IF(N303="základní",J303,0)</f>
        <v>0</v>
      </c>
      <c r="BF303" s="176">
        <f>IF(N303="snížená",J303,0)</f>
        <v>41200</v>
      </c>
      <c r="BG303" s="176">
        <f>IF(N303="zákl. přenesená",J303,0)</f>
        <v>0</v>
      </c>
      <c r="BH303" s="176">
        <f>IF(N303="sníž. přenesená",J303,0)</f>
        <v>0</v>
      </c>
      <c r="BI303" s="176">
        <f>IF(N303="nulová",J303,0)</f>
        <v>0</v>
      </c>
      <c r="BJ303" s="24" t="s">
        <v>90</v>
      </c>
      <c r="BK303" s="176">
        <f>ROUND(I303*H303,2)</f>
        <v>41200</v>
      </c>
      <c r="BL303" s="24" t="s">
        <v>333</v>
      </c>
      <c r="BM303" s="24" t="s">
        <v>2835</v>
      </c>
    </row>
    <row r="304" spans="2:65" s="1" customFormat="1" ht="16.5" customHeight="1">
      <c r="B304" s="40"/>
      <c r="C304" s="165" t="s">
        <v>1711</v>
      </c>
      <c r="D304" s="165" t="s">
        <v>145</v>
      </c>
      <c r="E304" s="166" t="s">
        <v>2836</v>
      </c>
      <c r="F304" s="167" t="s">
        <v>2837</v>
      </c>
      <c r="G304" s="168" t="s">
        <v>22</v>
      </c>
      <c r="H304" s="169">
        <v>1</v>
      </c>
      <c r="I304" s="170">
        <v>8800</v>
      </c>
      <c r="J304" s="171">
        <f>ROUND(I304*H304,2)</f>
        <v>8800</v>
      </c>
      <c r="K304" s="167" t="s">
        <v>22</v>
      </c>
      <c r="L304" s="40"/>
      <c r="M304" s="172" t="s">
        <v>22</v>
      </c>
      <c r="N304" s="173" t="s">
        <v>51</v>
      </c>
      <c r="P304" s="174">
        <f>O304*H304</f>
        <v>0</v>
      </c>
      <c r="Q304" s="174">
        <v>0</v>
      </c>
      <c r="R304" s="174">
        <f>Q304*H304</f>
        <v>0</v>
      </c>
      <c r="S304" s="174">
        <v>0</v>
      </c>
      <c r="T304" s="175">
        <f>S304*H304</f>
        <v>0</v>
      </c>
      <c r="AR304" s="24" t="s">
        <v>333</v>
      </c>
      <c r="AT304" s="24" t="s">
        <v>145</v>
      </c>
      <c r="AU304" s="24" t="s">
        <v>90</v>
      </c>
      <c r="AY304" s="24" t="s">
        <v>142</v>
      </c>
      <c r="BE304" s="176">
        <f>IF(N304="základní",J304,0)</f>
        <v>0</v>
      </c>
      <c r="BF304" s="176">
        <f>IF(N304="snížená",J304,0)</f>
        <v>8800</v>
      </c>
      <c r="BG304" s="176">
        <f>IF(N304="zákl. přenesená",J304,0)</f>
        <v>0</v>
      </c>
      <c r="BH304" s="176">
        <f>IF(N304="sníž. přenesená",J304,0)</f>
        <v>0</v>
      </c>
      <c r="BI304" s="176">
        <f>IF(N304="nulová",J304,0)</f>
        <v>0</v>
      </c>
      <c r="BJ304" s="24" t="s">
        <v>90</v>
      </c>
      <c r="BK304" s="176">
        <f>ROUND(I304*H304,2)</f>
        <v>8800</v>
      </c>
      <c r="BL304" s="24" t="s">
        <v>333</v>
      </c>
      <c r="BM304" s="24" t="s">
        <v>2838</v>
      </c>
    </row>
    <row r="305" spans="2:65" s="1" customFormat="1" ht="16.5" customHeight="1">
      <c r="B305" s="40"/>
      <c r="C305" s="165" t="s">
        <v>1751</v>
      </c>
      <c r="D305" s="165" t="s">
        <v>145</v>
      </c>
      <c r="E305" s="166" t="s">
        <v>2839</v>
      </c>
      <c r="F305" s="167" t="s">
        <v>2840</v>
      </c>
      <c r="G305" s="168" t="s">
        <v>22</v>
      </c>
      <c r="H305" s="169">
        <v>1</v>
      </c>
      <c r="I305" s="170">
        <v>8200</v>
      </c>
      <c r="J305" s="171">
        <f>ROUND(I305*H305,2)</f>
        <v>8200</v>
      </c>
      <c r="K305" s="167" t="s">
        <v>22</v>
      </c>
      <c r="L305" s="40"/>
      <c r="M305" s="172" t="s">
        <v>22</v>
      </c>
      <c r="N305" s="173" t="s">
        <v>51</v>
      </c>
      <c r="P305" s="174">
        <f>O305*H305</f>
        <v>0</v>
      </c>
      <c r="Q305" s="174">
        <v>0</v>
      </c>
      <c r="R305" s="174">
        <f>Q305*H305</f>
        <v>0</v>
      </c>
      <c r="S305" s="174">
        <v>0</v>
      </c>
      <c r="T305" s="175">
        <f>S305*H305</f>
        <v>0</v>
      </c>
      <c r="AR305" s="24" t="s">
        <v>333</v>
      </c>
      <c r="AT305" s="24" t="s">
        <v>145</v>
      </c>
      <c r="AU305" s="24" t="s">
        <v>90</v>
      </c>
      <c r="AY305" s="24" t="s">
        <v>142</v>
      </c>
      <c r="BE305" s="176">
        <f>IF(N305="základní",J305,0)</f>
        <v>0</v>
      </c>
      <c r="BF305" s="176">
        <f>IF(N305="snížená",J305,0)</f>
        <v>8200</v>
      </c>
      <c r="BG305" s="176">
        <f>IF(N305="zákl. přenesená",J305,0)</f>
        <v>0</v>
      </c>
      <c r="BH305" s="176">
        <f>IF(N305="sníž. přenesená",J305,0)</f>
        <v>0</v>
      </c>
      <c r="BI305" s="176">
        <f>IF(N305="nulová",J305,0)</f>
        <v>0</v>
      </c>
      <c r="BJ305" s="24" t="s">
        <v>90</v>
      </c>
      <c r="BK305" s="176">
        <f>ROUND(I305*H305,2)</f>
        <v>8200</v>
      </c>
      <c r="BL305" s="24" t="s">
        <v>333</v>
      </c>
      <c r="BM305" s="24" t="s">
        <v>2841</v>
      </c>
    </row>
    <row r="306" spans="2:65" s="1" customFormat="1" ht="16.5" customHeight="1">
      <c r="B306" s="40"/>
      <c r="C306" s="165" t="s">
        <v>1757</v>
      </c>
      <c r="D306" s="165" t="s">
        <v>145</v>
      </c>
      <c r="E306" s="166" t="s">
        <v>2842</v>
      </c>
      <c r="F306" s="167" t="s">
        <v>2843</v>
      </c>
      <c r="G306" s="168" t="s">
        <v>22</v>
      </c>
      <c r="H306" s="169">
        <v>1</v>
      </c>
      <c r="I306" s="170">
        <v>11100</v>
      </c>
      <c r="J306" s="171">
        <f>ROUND(I306*H306,2)</f>
        <v>11100</v>
      </c>
      <c r="K306" s="167" t="s">
        <v>22</v>
      </c>
      <c r="L306" s="40"/>
      <c r="M306" s="172" t="s">
        <v>22</v>
      </c>
      <c r="N306" s="173" t="s">
        <v>51</v>
      </c>
      <c r="P306" s="174">
        <f>O306*H306</f>
        <v>0</v>
      </c>
      <c r="Q306" s="174">
        <v>0</v>
      </c>
      <c r="R306" s="174">
        <f>Q306*H306</f>
        <v>0</v>
      </c>
      <c r="S306" s="174">
        <v>0</v>
      </c>
      <c r="T306" s="175">
        <f>S306*H306</f>
        <v>0</v>
      </c>
      <c r="AR306" s="24" t="s">
        <v>333</v>
      </c>
      <c r="AT306" s="24" t="s">
        <v>145</v>
      </c>
      <c r="AU306" s="24" t="s">
        <v>90</v>
      </c>
      <c r="AY306" s="24" t="s">
        <v>142</v>
      </c>
      <c r="BE306" s="176">
        <f>IF(N306="základní",J306,0)</f>
        <v>0</v>
      </c>
      <c r="BF306" s="176">
        <f>IF(N306="snížená",J306,0)</f>
        <v>11100</v>
      </c>
      <c r="BG306" s="176">
        <f>IF(N306="zákl. přenesená",J306,0)</f>
        <v>0</v>
      </c>
      <c r="BH306" s="176">
        <f>IF(N306="sníž. přenesená",J306,0)</f>
        <v>0</v>
      </c>
      <c r="BI306" s="176">
        <f>IF(N306="nulová",J306,0)</f>
        <v>0</v>
      </c>
      <c r="BJ306" s="24" t="s">
        <v>90</v>
      </c>
      <c r="BK306" s="176">
        <f>ROUND(I306*H306,2)</f>
        <v>11100</v>
      </c>
      <c r="BL306" s="24" t="s">
        <v>333</v>
      </c>
      <c r="BM306" s="24" t="s">
        <v>2844</v>
      </c>
    </row>
    <row r="307" spans="2:65" s="1" customFormat="1" ht="16.5" customHeight="1">
      <c r="B307" s="40"/>
      <c r="C307" s="165" t="s">
        <v>2845</v>
      </c>
      <c r="D307" s="165" t="s">
        <v>145</v>
      </c>
      <c r="E307" s="166" t="s">
        <v>2846</v>
      </c>
      <c r="F307" s="167" t="s">
        <v>2847</v>
      </c>
      <c r="G307" s="168" t="s">
        <v>22</v>
      </c>
      <c r="H307" s="169">
        <v>1</v>
      </c>
      <c r="I307" s="170">
        <v>5520</v>
      </c>
      <c r="J307" s="171">
        <f>ROUND(I307*H307,2)</f>
        <v>5520</v>
      </c>
      <c r="K307" s="167" t="s">
        <v>22</v>
      </c>
      <c r="L307" s="40"/>
      <c r="M307" s="172" t="s">
        <v>22</v>
      </c>
      <c r="N307" s="221" t="s">
        <v>51</v>
      </c>
      <c r="O307" s="180"/>
      <c r="P307" s="222">
        <f>O307*H307</f>
        <v>0</v>
      </c>
      <c r="Q307" s="222">
        <v>0</v>
      </c>
      <c r="R307" s="222">
        <f>Q307*H307</f>
        <v>0</v>
      </c>
      <c r="S307" s="222">
        <v>0</v>
      </c>
      <c r="T307" s="223">
        <f>S307*H307</f>
        <v>0</v>
      </c>
      <c r="AR307" s="24" t="s">
        <v>333</v>
      </c>
      <c r="AT307" s="24" t="s">
        <v>145</v>
      </c>
      <c r="AU307" s="24" t="s">
        <v>90</v>
      </c>
      <c r="AY307" s="24" t="s">
        <v>142</v>
      </c>
      <c r="BE307" s="176">
        <f>IF(N307="základní",J307,0)</f>
        <v>0</v>
      </c>
      <c r="BF307" s="176">
        <f>IF(N307="snížená",J307,0)</f>
        <v>5520</v>
      </c>
      <c r="BG307" s="176">
        <f>IF(N307="zákl. přenesená",J307,0)</f>
        <v>0</v>
      </c>
      <c r="BH307" s="176">
        <f>IF(N307="sníž. přenesená",J307,0)</f>
        <v>0</v>
      </c>
      <c r="BI307" s="176">
        <f>IF(N307="nulová",J307,0)</f>
        <v>0</v>
      </c>
      <c r="BJ307" s="24" t="s">
        <v>90</v>
      </c>
      <c r="BK307" s="176">
        <f>ROUND(I307*H307,2)</f>
        <v>5520</v>
      </c>
      <c r="BL307" s="24" t="s">
        <v>333</v>
      </c>
      <c r="BM307" s="24" t="s">
        <v>2848</v>
      </c>
    </row>
    <row r="308" spans="2:65" s="1" customFormat="1" ht="6.9" customHeight="1">
      <c r="B308" s="53"/>
      <c r="C308" s="54"/>
      <c r="D308" s="54"/>
      <c r="E308" s="54"/>
      <c r="F308" s="54"/>
      <c r="G308" s="54"/>
      <c r="H308" s="54"/>
      <c r="I308" s="124"/>
      <c r="J308" s="54"/>
      <c r="K308" s="54"/>
      <c r="L308" s="40"/>
    </row>
  </sheetData>
  <sheetProtection algorithmName="SHA-512" hashValue="HuJzVbSkQ7xXHw3e3MA6FW58+Xg4saFofeBbUAEf41G2fkzlhxA6jdZpDTBoVkWFBuwhGcRwDtGbNq5sqU5zzg==" saltValue="Wv5bp84sFMBPYG++O+FByfD9Ae5LiJST9cttlDjkYrycX8peFt8z/BIbOaZdJ4w4D2RKKbjNcydThNz8nMM6jQ==" spinCount="100000" sheet="1" objects="1" scenarios="1" formatColumns="0" formatRows="0" autoFilter="0"/>
  <autoFilter ref="C92:K307" xr:uid="{00000000-0009-0000-0000-000005000000}"/>
  <mergeCells count="13">
    <mergeCell ref="E85:H85"/>
    <mergeCell ref="G1:H1"/>
    <mergeCell ref="L2:V2"/>
    <mergeCell ref="E49:H49"/>
    <mergeCell ref="E51:H51"/>
    <mergeCell ref="J55:J56"/>
    <mergeCell ref="E81:H81"/>
    <mergeCell ref="E83:H83"/>
    <mergeCell ref="E7:H7"/>
    <mergeCell ref="E9:H9"/>
    <mergeCell ref="E11:H11"/>
    <mergeCell ref="E26:H26"/>
    <mergeCell ref="E47:H47"/>
  </mergeCells>
  <hyperlinks>
    <hyperlink ref="F1:G1" location="C2" display="1) Krycí list soupisu" xr:uid="{00000000-0004-0000-0500-000000000000}"/>
    <hyperlink ref="G1:H1" location="C58" display="2) Rekapitulace" xr:uid="{00000000-0004-0000-0500-000001000000}"/>
    <hyperlink ref="J1" location="C92" display="3) Soupis prací" xr:uid="{00000000-0004-0000-0500-000002000000}"/>
    <hyperlink ref="L1:V1" location="'Rekapitulace stavby'!C2" display="Rekapitulace stavby" xr:uid="{00000000-0004-0000-05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R208"/>
  <sheetViews>
    <sheetView showGridLines="0" workbookViewId="0">
      <pane ySplit="1" topLeftCell="A200" activePane="bottomLeft" state="frozen"/>
      <selection pane="bottomLeft" activeCell="I199" sqref="I199"/>
    </sheetView>
  </sheetViews>
  <sheetFormatPr defaultRowHeight="12"/>
  <cols>
    <col min="1" max="1" width="8.25" customWidth="1"/>
    <col min="2" max="2" width="1.75" customWidth="1"/>
    <col min="3" max="3" width="4.125" customWidth="1"/>
    <col min="4" max="4" width="4.25" customWidth="1"/>
    <col min="5" max="5" width="17.125" customWidth="1"/>
    <col min="6" max="6" width="75" customWidth="1"/>
    <col min="7" max="7" width="8.75" customWidth="1"/>
    <col min="8" max="8" width="11.125" customWidth="1"/>
    <col min="9" max="9" width="12.75" style="102" customWidth="1"/>
    <col min="10" max="10" width="23.375" customWidth="1"/>
    <col min="11" max="11" width="15.375" customWidth="1"/>
    <col min="13" max="18" width="9.25" hidden="1"/>
    <col min="19" max="19" width="8.125" hidden="1" customWidth="1"/>
    <col min="20" max="20" width="29.75" hidden="1" customWidth="1"/>
    <col min="21" max="21" width="16.25" hidden="1" customWidth="1"/>
    <col min="22" max="22" width="12.25" customWidth="1"/>
    <col min="23" max="23" width="16.25" customWidth="1"/>
    <col min="24" max="24" width="12.25" customWidth="1"/>
    <col min="25" max="25" width="15" customWidth="1"/>
    <col min="26" max="26" width="11" customWidth="1"/>
    <col min="27" max="27" width="15" customWidth="1"/>
    <col min="28" max="28" width="16.25" customWidth="1"/>
    <col min="29" max="29" width="11" customWidth="1"/>
    <col min="30" max="30" width="15" customWidth="1"/>
    <col min="31" max="31" width="16.25" customWidth="1"/>
    <col min="44" max="65" width="9.25" hidden="1"/>
  </cols>
  <sheetData>
    <row r="1" spans="1:70" ht="21.75" customHeight="1">
      <c r="A1" s="22"/>
      <c r="B1" s="18"/>
      <c r="C1" s="18"/>
      <c r="D1" s="19" t="s">
        <v>1</v>
      </c>
      <c r="E1" s="18"/>
      <c r="F1" s="103" t="s">
        <v>107</v>
      </c>
      <c r="G1" s="344" t="s">
        <v>108</v>
      </c>
      <c r="H1" s="344"/>
      <c r="I1" s="104"/>
      <c r="J1" s="103" t="s">
        <v>109</v>
      </c>
      <c r="K1" s="19" t="s">
        <v>110</v>
      </c>
      <c r="L1" s="103" t="s">
        <v>111</v>
      </c>
      <c r="M1" s="103"/>
      <c r="N1" s="103"/>
      <c r="O1" s="103"/>
      <c r="P1" s="103"/>
      <c r="Q1" s="103"/>
      <c r="R1" s="103"/>
      <c r="S1" s="103"/>
      <c r="T1" s="103"/>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spans="1:70" ht="36.9" customHeight="1">
      <c r="L2" s="335"/>
      <c r="M2" s="335"/>
      <c r="N2" s="335"/>
      <c r="O2" s="335"/>
      <c r="P2" s="335"/>
      <c r="Q2" s="335"/>
      <c r="R2" s="335"/>
      <c r="S2" s="335"/>
      <c r="T2" s="335"/>
      <c r="U2" s="335"/>
      <c r="V2" s="335"/>
      <c r="AT2" s="24" t="s">
        <v>106</v>
      </c>
    </row>
    <row r="3" spans="1:70" ht="6.9" customHeight="1">
      <c r="B3" s="25"/>
      <c r="C3" s="26"/>
      <c r="D3" s="26"/>
      <c r="E3" s="26"/>
      <c r="F3" s="26"/>
      <c r="G3" s="26"/>
      <c r="H3" s="26"/>
      <c r="I3" s="105"/>
      <c r="J3" s="26"/>
      <c r="K3" s="27"/>
      <c r="AT3" s="24" t="s">
        <v>24</v>
      </c>
    </row>
    <row r="4" spans="1:70" ht="36.9" customHeight="1">
      <c r="B4" s="28"/>
      <c r="D4" s="29" t="s">
        <v>112</v>
      </c>
      <c r="K4" s="30"/>
      <c r="M4" s="31" t="s">
        <v>12</v>
      </c>
      <c r="AT4" s="24" t="s">
        <v>6</v>
      </c>
    </row>
    <row r="5" spans="1:70" ht="6.9" customHeight="1">
      <c r="B5" s="28"/>
      <c r="K5" s="30"/>
    </row>
    <row r="6" spans="1:70">
      <c r="B6" s="28"/>
      <c r="D6" s="36" t="s">
        <v>18</v>
      </c>
      <c r="K6" s="30"/>
    </row>
    <row r="7" spans="1:70" ht="16.5" customHeight="1">
      <c r="B7" s="28"/>
      <c r="E7" s="345" t="str">
        <f>'Rekapitulace stavby'!K6</f>
        <v>Rekonstrukce objektu Tyršova 423_14, Trmice_r2019</v>
      </c>
      <c r="F7" s="347"/>
      <c r="G7" s="347"/>
      <c r="H7" s="347"/>
      <c r="K7" s="30"/>
    </row>
    <row r="8" spans="1:70" s="1" customFormat="1">
      <c r="B8" s="40"/>
      <c r="D8" s="36" t="s">
        <v>113</v>
      </c>
      <c r="I8" s="106"/>
      <c r="K8" s="43"/>
    </row>
    <row r="9" spans="1:70" s="1" customFormat="1" ht="36.9" customHeight="1">
      <c r="B9" s="40"/>
      <c r="E9" s="310" t="s">
        <v>2849</v>
      </c>
      <c r="F9" s="343"/>
      <c r="G9" s="343"/>
      <c r="H9" s="343"/>
      <c r="I9" s="106"/>
      <c r="K9" s="43"/>
    </row>
    <row r="10" spans="1:70" s="1" customFormat="1">
      <c r="B10" s="40"/>
      <c r="I10" s="106"/>
      <c r="K10" s="43"/>
    </row>
    <row r="11" spans="1:70" s="1" customFormat="1" ht="14.4" customHeight="1">
      <c r="B11" s="40"/>
      <c r="D11" s="36" t="s">
        <v>21</v>
      </c>
      <c r="F11" s="34" t="s">
        <v>22</v>
      </c>
      <c r="I11" s="107" t="s">
        <v>23</v>
      </c>
      <c r="J11" s="34" t="s">
        <v>22</v>
      </c>
      <c r="K11" s="43"/>
    </row>
    <row r="12" spans="1:70" s="1" customFormat="1" ht="14.4" customHeight="1">
      <c r="B12" s="40"/>
      <c r="D12" s="36" t="s">
        <v>25</v>
      </c>
      <c r="F12" s="34" t="s">
        <v>117</v>
      </c>
      <c r="I12" s="107" t="s">
        <v>27</v>
      </c>
      <c r="J12" s="62" t="str">
        <f>'Rekapitulace stavby'!AN8</f>
        <v>7. 11. 2014</v>
      </c>
      <c r="K12" s="43"/>
    </row>
    <row r="13" spans="1:70" s="1" customFormat="1" ht="10.75" customHeight="1">
      <c r="B13" s="40"/>
      <c r="I13" s="106"/>
      <c r="K13" s="43"/>
    </row>
    <row r="14" spans="1:70" s="1" customFormat="1" ht="14.4" customHeight="1">
      <c r="B14" s="40"/>
      <c r="D14" s="36" t="s">
        <v>31</v>
      </c>
      <c r="I14" s="107" t="s">
        <v>32</v>
      </c>
      <c r="J14" s="34" t="s">
        <v>33</v>
      </c>
      <c r="K14" s="43"/>
    </row>
    <row r="15" spans="1:70" s="1" customFormat="1" ht="18" customHeight="1">
      <c r="B15" s="40"/>
      <c r="E15" s="34" t="s">
        <v>34</v>
      </c>
      <c r="I15" s="107" t="s">
        <v>35</v>
      </c>
      <c r="J15" s="34" t="s">
        <v>36</v>
      </c>
      <c r="K15" s="43"/>
    </row>
    <row r="16" spans="1:70" s="1" customFormat="1" ht="6.9" customHeight="1">
      <c r="B16" s="40"/>
      <c r="I16" s="106"/>
      <c r="K16" s="43"/>
    </row>
    <row r="17" spans="2:11" s="1" customFormat="1" ht="14.4" customHeight="1">
      <c r="B17" s="40"/>
      <c r="D17" s="36" t="s">
        <v>37</v>
      </c>
      <c r="I17" s="107" t="s">
        <v>32</v>
      </c>
      <c r="J17" s="34" t="str">
        <f>IF('Rekapitulace stavby'!AN13="Vyplň údaj","",IF('Rekapitulace stavby'!AN13="","",'Rekapitulace stavby'!AN13))</f>
        <v>25460625</v>
      </c>
      <c r="K17" s="43"/>
    </row>
    <row r="18" spans="2:11" s="1" customFormat="1" ht="18" customHeight="1">
      <c r="B18" s="40"/>
      <c r="E18" s="34" t="str">
        <f>IF('Rekapitulace stavby'!E14="Vyplň údaj","",IF('Rekapitulace stavby'!E14="","",'Rekapitulace stavby'!E14))</f>
        <v>SIM stavby spol s r.o.</v>
      </c>
      <c r="I18" s="107" t="s">
        <v>35</v>
      </c>
      <c r="J18" s="34" t="str">
        <f>IF('Rekapitulace stavby'!AN14="Vyplň údaj","",IF('Rekapitulace stavby'!AN14="","",'Rekapitulace stavby'!AN14))</f>
        <v>CZ25460625</v>
      </c>
      <c r="K18" s="43"/>
    </row>
    <row r="19" spans="2:11" s="1" customFormat="1" ht="6.9" customHeight="1">
      <c r="B19" s="40"/>
      <c r="I19" s="106"/>
      <c r="K19" s="43"/>
    </row>
    <row r="20" spans="2:11" s="1" customFormat="1" ht="14.4" customHeight="1">
      <c r="B20" s="40"/>
      <c r="D20" s="36" t="s">
        <v>38</v>
      </c>
      <c r="I20" s="107" t="s">
        <v>32</v>
      </c>
      <c r="J20" s="34" t="s">
        <v>39</v>
      </c>
      <c r="K20" s="43"/>
    </row>
    <row r="21" spans="2:11" s="1" customFormat="1" ht="18" customHeight="1">
      <c r="B21" s="40"/>
      <c r="E21" s="34" t="s">
        <v>40</v>
      </c>
      <c r="I21" s="107" t="s">
        <v>35</v>
      </c>
      <c r="J21" s="34" t="s">
        <v>41</v>
      </c>
      <c r="K21" s="43"/>
    </row>
    <row r="22" spans="2:11" s="1" customFormat="1" ht="6.9" customHeight="1">
      <c r="B22" s="40"/>
      <c r="I22" s="106"/>
      <c r="K22" s="43"/>
    </row>
    <row r="23" spans="2:11" s="1" customFormat="1" ht="14.4" customHeight="1">
      <c r="B23" s="40"/>
      <c r="D23" s="36" t="s">
        <v>43</v>
      </c>
      <c r="I23" s="106"/>
      <c r="K23" s="43"/>
    </row>
    <row r="24" spans="2:11" s="7" customFormat="1" ht="57" customHeight="1">
      <c r="B24" s="108"/>
      <c r="E24" s="339" t="s">
        <v>2850</v>
      </c>
      <c r="F24" s="339"/>
      <c r="G24" s="339"/>
      <c r="H24" s="339"/>
      <c r="I24" s="109"/>
      <c r="K24" s="110"/>
    </row>
    <row r="25" spans="2:11" s="1" customFormat="1" ht="6.9" customHeight="1">
      <c r="B25" s="40"/>
      <c r="I25" s="106"/>
      <c r="K25" s="43"/>
    </row>
    <row r="26" spans="2:11" s="1" customFormat="1" ht="6.9" customHeight="1">
      <c r="B26" s="40"/>
      <c r="D26" s="63"/>
      <c r="E26" s="63"/>
      <c r="F26" s="63"/>
      <c r="G26" s="63"/>
      <c r="H26" s="63"/>
      <c r="I26" s="111"/>
      <c r="J26" s="63"/>
      <c r="K26" s="112"/>
    </row>
    <row r="27" spans="2:11" s="1" customFormat="1" ht="25.4" customHeight="1">
      <c r="B27" s="40"/>
      <c r="D27" s="113" t="s">
        <v>45</v>
      </c>
      <c r="I27" s="106"/>
      <c r="J27" s="74">
        <f>ROUND(J85,2)</f>
        <v>144995.15</v>
      </c>
      <c r="K27" s="43"/>
    </row>
    <row r="28" spans="2:11" s="1" customFormat="1" ht="6.9" customHeight="1">
      <c r="B28" s="40"/>
      <c r="D28" s="63"/>
      <c r="E28" s="63"/>
      <c r="F28" s="63"/>
      <c r="G28" s="63"/>
      <c r="H28" s="63"/>
      <c r="I28" s="111"/>
      <c r="J28" s="63"/>
      <c r="K28" s="112"/>
    </row>
    <row r="29" spans="2:11" s="1" customFormat="1" ht="14.4" customHeight="1">
      <c r="B29" s="40"/>
      <c r="F29" s="44" t="s">
        <v>47</v>
      </c>
      <c r="I29" s="114" t="s">
        <v>46</v>
      </c>
      <c r="J29" s="44" t="s">
        <v>48</v>
      </c>
      <c r="K29" s="43"/>
    </row>
    <row r="30" spans="2:11" s="1" customFormat="1" ht="14.4" customHeight="1">
      <c r="B30" s="40"/>
      <c r="D30" s="46" t="s">
        <v>49</v>
      </c>
      <c r="E30" s="46" t="s">
        <v>50</v>
      </c>
      <c r="F30" s="115">
        <f>ROUND(SUM(BE85:BE207), 2)</f>
        <v>144995.15</v>
      </c>
      <c r="I30" s="116">
        <v>0.21</v>
      </c>
      <c r="J30" s="115">
        <f>ROUND(ROUND((SUM(BE85:BE207)), 2)*I30, 2)</f>
        <v>30448.98</v>
      </c>
      <c r="K30" s="43"/>
    </row>
    <row r="31" spans="2:11" s="1" customFormat="1" ht="14.4" customHeight="1">
      <c r="B31" s="40"/>
      <c r="E31" s="46" t="s">
        <v>51</v>
      </c>
      <c r="F31" s="115">
        <f>ROUND(SUM(BF85:BF207), 2)</f>
        <v>0</v>
      </c>
      <c r="I31" s="116">
        <v>0.15</v>
      </c>
      <c r="J31" s="115">
        <f>ROUND(ROUND((SUM(BF85:BF207)), 2)*I31, 2)</f>
        <v>0</v>
      </c>
      <c r="K31" s="43"/>
    </row>
    <row r="32" spans="2:11" s="1" customFormat="1" ht="14.4" hidden="1" customHeight="1">
      <c r="B32" s="40"/>
      <c r="E32" s="46" t="s">
        <v>52</v>
      </c>
      <c r="F32" s="115">
        <f>ROUND(SUM(BG85:BG207), 2)</f>
        <v>0</v>
      </c>
      <c r="I32" s="116">
        <v>0.21</v>
      </c>
      <c r="J32" s="115">
        <v>0</v>
      </c>
      <c r="K32" s="43"/>
    </row>
    <row r="33" spans="2:11" s="1" customFormat="1" ht="14.4" hidden="1" customHeight="1">
      <c r="B33" s="40"/>
      <c r="E33" s="46" t="s">
        <v>53</v>
      </c>
      <c r="F33" s="115">
        <f>ROUND(SUM(BH85:BH207), 2)</f>
        <v>0</v>
      </c>
      <c r="I33" s="116">
        <v>0.15</v>
      </c>
      <c r="J33" s="115">
        <v>0</v>
      </c>
      <c r="K33" s="43"/>
    </row>
    <row r="34" spans="2:11" s="1" customFormat="1" ht="14.4" hidden="1" customHeight="1">
      <c r="B34" s="40"/>
      <c r="E34" s="46" t="s">
        <v>54</v>
      </c>
      <c r="F34" s="115">
        <f>ROUND(SUM(BI85:BI207), 2)</f>
        <v>0</v>
      </c>
      <c r="I34" s="116">
        <v>0</v>
      </c>
      <c r="J34" s="115">
        <v>0</v>
      </c>
      <c r="K34" s="43"/>
    </row>
    <row r="35" spans="2:11" s="1" customFormat="1" ht="6.9" customHeight="1">
      <c r="B35" s="40"/>
      <c r="I35" s="106"/>
      <c r="K35" s="43"/>
    </row>
    <row r="36" spans="2:11" s="1" customFormat="1" ht="25.4" customHeight="1">
      <c r="B36" s="40"/>
      <c r="C36" s="117"/>
      <c r="D36" s="118" t="s">
        <v>55</v>
      </c>
      <c r="E36" s="66"/>
      <c r="F36" s="66"/>
      <c r="G36" s="119" t="s">
        <v>56</v>
      </c>
      <c r="H36" s="120" t="s">
        <v>57</v>
      </c>
      <c r="I36" s="121"/>
      <c r="J36" s="122">
        <f>SUM(J27:J34)</f>
        <v>175444.13</v>
      </c>
      <c r="K36" s="123"/>
    </row>
    <row r="37" spans="2:11" s="1" customFormat="1" ht="14.4" customHeight="1">
      <c r="B37" s="53"/>
      <c r="C37" s="54"/>
      <c r="D37" s="54"/>
      <c r="E37" s="54"/>
      <c r="F37" s="54"/>
      <c r="G37" s="54"/>
      <c r="H37" s="54"/>
      <c r="I37" s="124"/>
      <c r="J37" s="54"/>
      <c r="K37" s="55"/>
    </row>
    <row r="41" spans="2:11" s="1" customFormat="1" ht="6.9" customHeight="1">
      <c r="B41" s="56"/>
      <c r="C41" s="57"/>
      <c r="D41" s="57"/>
      <c r="E41" s="57"/>
      <c r="F41" s="57"/>
      <c r="G41" s="57"/>
      <c r="H41" s="57"/>
      <c r="I41" s="125"/>
      <c r="J41" s="57"/>
      <c r="K41" s="126"/>
    </row>
    <row r="42" spans="2:11" s="1" customFormat="1" ht="36.9" customHeight="1">
      <c r="B42" s="40"/>
      <c r="C42" s="29" t="s">
        <v>118</v>
      </c>
      <c r="I42" s="106"/>
      <c r="K42" s="43"/>
    </row>
    <row r="43" spans="2:11" s="1" customFormat="1" ht="6.9" customHeight="1">
      <c r="B43" s="40"/>
      <c r="I43" s="106"/>
      <c r="K43" s="43"/>
    </row>
    <row r="44" spans="2:11" s="1" customFormat="1" ht="14.4" customHeight="1">
      <c r="B44" s="40"/>
      <c r="C44" s="36" t="s">
        <v>18</v>
      </c>
      <c r="I44" s="106"/>
      <c r="K44" s="43"/>
    </row>
    <row r="45" spans="2:11" s="1" customFormat="1" ht="16.5" customHeight="1">
      <c r="B45" s="40"/>
      <c r="E45" s="345" t="str">
        <f>E7</f>
        <v>Rekonstrukce objektu Tyršova 423_14, Trmice_r2019</v>
      </c>
      <c r="F45" s="347"/>
      <c r="G45" s="347"/>
      <c r="H45" s="347"/>
      <c r="I45" s="106"/>
      <c r="K45" s="43"/>
    </row>
    <row r="46" spans="2:11" s="1" customFormat="1" ht="14.4" customHeight="1">
      <c r="B46" s="40"/>
      <c r="C46" s="36" t="s">
        <v>113</v>
      </c>
      <c r="I46" s="106"/>
      <c r="K46" s="43"/>
    </row>
    <row r="47" spans="2:11" s="1" customFormat="1" ht="17.25" customHeight="1">
      <c r="B47" s="40"/>
      <c r="E47" s="310" t="str">
        <f>E9</f>
        <v>3 - Dvůr - stavební úpravy</v>
      </c>
      <c r="F47" s="343"/>
      <c r="G47" s="343"/>
      <c r="H47" s="343"/>
      <c r="I47" s="106"/>
      <c r="K47" s="43"/>
    </row>
    <row r="48" spans="2:11" s="1" customFormat="1" ht="6.9" customHeight="1">
      <c r="B48" s="40"/>
      <c r="I48" s="106"/>
      <c r="K48" s="43"/>
    </row>
    <row r="49" spans="2:47" s="1" customFormat="1" ht="18" customHeight="1">
      <c r="B49" s="40"/>
      <c r="C49" s="36" t="s">
        <v>25</v>
      </c>
      <c r="F49" s="34" t="str">
        <f>F12</f>
        <v>Trmice</v>
      </c>
      <c r="I49" s="107" t="s">
        <v>27</v>
      </c>
      <c r="J49" s="62" t="str">
        <f>IF(J12="","",J12)</f>
        <v>7. 11. 2014</v>
      </c>
      <c r="K49" s="43"/>
    </row>
    <row r="50" spans="2:47" s="1" customFormat="1" ht="6.9" customHeight="1">
      <c r="B50" s="40"/>
      <c r="I50" s="106"/>
      <c r="K50" s="43"/>
    </row>
    <row r="51" spans="2:47" s="1" customFormat="1">
      <c r="B51" s="40"/>
      <c r="C51" s="36" t="s">
        <v>31</v>
      </c>
      <c r="F51" s="34" t="str">
        <f>E15</f>
        <v>Městský úřad Trmice</v>
      </c>
      <c r="I51" s="107" t="s">
        <v>38</v>
      </c>
      <c r="J51" s="339" t="str">
        <f>E21</f>
        <v>SPECTA, s.r.o.</v>
      </c>
      <c r="K51" s="43"/>
    </row>
    <row r="52" spans="2:47" s="1" customFormat="1" ht="14.4" customHeight="1">
      <c r="B52" s="40"/>
      <c r="C52" s="36" t="s">
        <v>37</v>
      </c>
      <c r="F52" s="34" t="str">
        <f>IF(E18="","",E18)</f>
        <v>SIM stavby spol s r.o.</v>
      </c>
      <c r="I52" s="106"/>
      <c r="J52" s="346"/>
      <c r="K52" s="43"/>
    </row>
    <row r="53" spans="2:47" s="1" customFormat="1" ht="10.4" customHeight="1">
      <c r="B53" s="40"/>
      <c r="I53" s="106"/>
      <c r="K53" s="43"/>
    </row>
    <row r="54" spans="2:47" s="1" customFormat="1" ht="29.25" customHeight="1">
      <c r="B54" s="40"/>
      <c r="C54" s="127" t="s">
        <v>119</v>
      </c>
      <c r="D54" s="117"/>
      <c r="E54" s="117"/>
      <c r="F54" s="117"/>
      <c r="G54" s="117"/>
      <c r="H54" s="117"/>
      <c r="I54" s="128"/>
      <c r="J54" s="129" t="s">
        <v>120</v>
      </c>
      <c r="K54" s="130"/>
    </row>
    <row r="55" spans="2:47" s="1" customFormat="1" ht="10.4" customHeight="1">
      <c r="B55" s="40"/>
      <c r="I55" s="106"/>
      <c r="K55" s="43"/>
    </row>
    <row r="56" spans="2:47" s="1" customFormat="1" ht="29.25" customHeight="1">
      <c r="B56" s="40"/>
      <c r="C56" s="131" t="s">
        <v>121</v>
      </c>
      <c r="I56" s="106"/>
      <c r="J56" s="74">
        <f>J85</f>
        <v>144995.15</v>
      </c>
      <c r="K56" s="43"/>
      <c r="AU56" s="24" t="s">
        <v>122</v>
      </c>
    </row>
    <row r="57" spans="2:47" s="8" customFormat="1" ht="24.9" customHeight="1">
      <c r="B57" s="132"/>
      <c r="D57" s="133" t="s">
        <v>155</v>
      </c>
      <c r="E57" s="134"/>
      <c r="F57" s="134"/>
      <c r="G57" s="134"/>
      <c r="H57" s="134"/>
      <c r="I57" s="135"/>
      <c r="J57" s="136">
        <f>J86</f>
        <v>133907.15</v>
      </c>
      <c r="K57" s="137"/>
    </row>
    <row r="58" spans="2:47" s="9" customFormat="1" ht="20" customHeight="1">
      <c r="B58" s="138"/>
      <c r="D58" s="139" t="s">
        <v>2851</v>
      </c>
      <c r="E58" s="140"/>
      <c r="F58" s="140"/>
      <c r="G58" s="140"/>
      <c r="H58" s="140"/>
      <c r="I58" s="141"/>
      <c r="J58" s="142">
        <f>J87</f>
        <v>47995.430000000008</v>
      </c>
      <c r="K58" s="143"/>
    </row>
    <row r="59" spans="2:47" s="9" customFormat="1" ht="20" customHeight="1">
      <c r="B59" s="138"/>
      <c r="D59" s="139" t="s">
        <v>159</v>
      </c>
      <c r="E59" s="140"/>
      <c r="F59" s="140"/>
      <c r="G59" s="140"/>
      <c r="H59" s="140"/>
      <c r="I59" s="141"/>
      <c r="J59" s="142">
        <f>J111</f>
        <v>43392.32</v>
      </c>
      <c r="K59" s="143"/>
    </row>
    <row r="60" spans="2:47" s="9" customFormat="1" ht="20" customHeight="1">
      <c r="B60" s="138"/>
      <c r="D60" s="139" t="s">
        <v>160</v>
      </c>
      <c r="E60" s="140"/>
      <c r="F60" s="140"/>
      <c r="G60" s="140"/>
      <c r="H60" s="140"/>
      <c r="I60" s="141"/>
      <c r="J60" s="142">
        <f>J127</f>
        <v>16850.400000000001</v>
      </c>
      <c r="K60" s="143"/>
    </row>
    <row r="61" spans="2:47" s="9" customFormat="1" ht="20" customHeight="1">
      <c r="B61" s="138"/>
      <c r="D61" s="139" t="s">
        <v>161</v>
      </c>
      <c r="E61" s="140"/>
      <c r="F61" s="140"/>
      <c r="G61" s="140"/>
      <c r="H61" s="140"/>
      <c r="I61" s="141"/>
      <c r="J61" s="142">
        <f>J143</f>
        <v>15534.92</v>
      </c>
      <c r="K61" s="143"/>
    </row>
    <row r="62" spans="2:47" s="9" customFormat="1" ht="20" customHeight="1">
      <c r="B62" s="138"/>
      <c r="D62" s="139" t="s">
        <v>162</v>
      </c>
      <c r="E62" s="140"/>
      <c r="F62" s="140"/>
      <c r="G62" s="140"/>
      <c r="H62" s="140"/>
      <c r="I62" s="141"/>
      <c r="J62" s="142">
        <f>J173</f>
        <v>4054.95</v>
      </c>
      <c r="K62" s="143"/>
    </row>
    <row r="63" spans="2:47" s="9" customFormat="1" ht="20" customHeight="1">
      <c r="B63" s="138"/>
      <c r="D63" s="139" t="s">
        <v>163</v>
      </c>
      <c r="E63" s="140"/>
      <c r="F63" s="140"/>
      <c r="G63" s="140"/>
      <c r="H63" s="140"/>
      <c r="I63" s="141"/>
      <c r="J63" s="142">
        <f>J196</f>
        <v>6079.13</v>
      </c>
      <c r="K63" s="143"/>
    </row>
    <row r="64" spans="2:47" s="8" customFormat="1" ht="24.9" customHeight="1">
      <c r="B64" s="132"/>
      <c r="D64" s="133" t="s">
        <v>164</v>
      </c>
      <c r="E64" s="134"/>
      <c r="F64" s="134"/>
      <c r="G64" s="134"/>
      <c r="H64" s="134"/>
      <c r="I64" s="135"/>
      <c r="J64" s="136">
        <f>J199</f>
        <v>11088</v>
      </c>
      <c r="K64" s="137"/>
    </row>
    <row r="65" spans="2:12" s="9" customFormat="1" ht="20" customHeight="1">
      <c r="B65" s="138"/>
      <c r="D65" s="139" t="s">
        <v>180</v>
      </c>
      <c r="E65" s="140"/>
      <c r="F65" s="140"/>
      <c r="G65" s="140"/>
      <c r="H65" s="140"/>
      <c r="I65" s="141"/>
      <c r="J65" s="142">
        <f>J200</f>
        <v>11088</v>
      </c>
      <c r="K65" s="143"/>
    </row>
    <row r="66" spans="2:12" s="1" customFormat="1" ht="21.75" customHeight="1">
      <c r="B66" s="40"/>
      <c r="I66" s="106"/>
      <c r="K66" s="43"/>
    </row>
    <row r="67" spans="2:12" s="1" customFormat="1" ht="6.9" customHeight="1">
      <c r="B67" s="53"/>
      <c r="C67" s="54"/>
      <c r="D67" s="54"/>
      <c r="E67" s="54"/>
      <c r="F67" s="54"/>
      <c r="G67" s="54"/>
      <c r="H67" s="54"/>
      <c r="I67" s="124"/>
      <c r="J67" s="54"/>
      <c r="K67" s="55"/>
    </row>
    <row r="71" spans="2:12" s="1" customFormat="1" ht="6.9" customHeight="1">
      <c r="B71" s="56"/>
      <c r="C71" s="57"/>
      <c r="D71" s="57"/>
      <c r="E71" s="57"/>
      <c r="F71" s="57"/>
      <c r="G71" s="57"/>
      <c r="H71" s="57"/>
      <c r="I71" s="125"/>
      <c r="J71" s="57"/>
      <c r="K71" s="57"/>
      <c r="L71" s="40"/>
    </row>
    <row r="72" spans="2:12" s="1" customFormat="1" ht="36.9" customHeight="1">
      <c r="B72" s="40"/>
      <c r="C72" s="29" t="s">
        <v>125</v>
      </c>
      <c r="I72" s="106"/>
      <c r="L72" s="40"/>
    </row>
    <row r="73" spans="2:12" s="1" customFormat="1" ht="6.9" customHeight="1">
      <c r="B73" s="40"/>
      <c r="I73" s="106"/>
      <c r="L73" s="40"/>
    </row>
    <row r="74" spans="2:12" s="1" customFormat="1" ht="14.4" customHeight="1">
      <c r="B74" s="40"/>
      <c r="C74" s="36" t="s">
        <v>18</v>
      </c>
      <c r="I74" s="106"/>
      <c r="L74" s="40"/>
    </row>
    <row r="75" spans="2:12" s="1" customFormat="1" ht="16.5" customHeight="1">
      <c r="B75" s="40"/>
      <c r="E75" s="345" t="str">
        <f>E7</f>
        <v>Rekonstrukce objektu Tyršova 423_14, Trmice_r2019</v>
      </c>
      <c r="F75" s="347"/>
      <c r="G75" s="347"/>
      <c r="H75" s="347"/>
      <c r="I75" s="106"/>
      <c r="L75" s="40"/>
    </row>
    <row r="76" spans="2:12" s="1" customFormat="1" ht="14.4" customHeight="1">
      <c r="B76" s="40"/>
      <c r="C76" s="36" t="s">
        <v>113</v>
      </c>
      <c r="I76" s="106"/>
      <c r="L76" s="40"/>
    </row>
    <row r="77" spans="2:12" s="1" customFormat="1" ht="17.25" customHeight="1">
      <c r="B77" s="40"/>
      <c r="E77" s="310" t="str">
        <f>E9</f>
        <v>3 - Dvůr - stavební úpravy</v>
      </c>
      <c r="F77" s="343"/>
      <c r="G77" s="343"/>
      <c r="H77" s="343"/>
      <c r="I77" s="106"/>
      <c r="L77" s="40"/>
    </row>
    <row r="78" spans="2:12" s="1" customFormat="1" ht="6.9" customHeight="1">
      <c r="B78" s="40"/>
      <c r="I78" s="106"/>
      <c r="L78" s="40"/>
    </row>
    <row r="79" spans="2:12" s="1" customFormat="1" ht="18" customHeight="1">
      <c r="B79" s="40"/>
      <c r="C79" s="36" t="s">
        <v>25</v>
      </c>
      <c r="F79" s="34" t="str">
        <f>F12</f>
        <v>Trmice</v>
      </c>
      <c r="I79" s="107" t="s">
        <v>27</v>
      </c>
      <c r="J79" s="62" t="str">
        <f>IF(J12="","",J12)</f>
        <v>7. 11. 2014</v>
      </c>
      <c r="L79" s="40"/>
    </row>
    <row r="80" spans="2:12" s="1" customFormat="1" ht="6.9" customHeight="1">
      <c r="B80" s="40"/>
      <c r="I80" s="106"/>
      <c r="L80" s="40"/>
    </row>
    <row r="81" spans="2:65" s="1" customFormat="1">
      <c r="B81" s="40"/>
      <c r="C81" s="36" t="s">
        <v>31</v>
      </c>
      <c r="F81" s="34" t="str">
        <f>E15</f>
        <v>Městský úřad Trmice</v>
      </c>
      <c r="I81" s="107" t="s">
        <v>38</v>
      </c>
      <c r="J81" s="34" t="str">
        <f>E21</f>
        <v>SPECTA, s.r.o.</v>
      </c>
      <c r="L81" s="40"/>
    </row>
    <row r="82" spans="2:65" s="1" customFormat="1" ht="14.4" customHeight="1">
      <c r="B82" s="40"/>
      <c r="C82" s="36" t="s">
        <v>37</v>
      </c>
      <c r="F82" s="34" t="str">
        <f>IF(E18="","",E18)</f>
        <v>SIM stavby spol s r.o.</v>
      </c>
      <c r="I82" s="106"/>
      <c r="L82" s="40"/>
    </row>
    <row r="83" spans="2:65" s="1" customFormat="1" ht="10.4" customHeight="1">
      <c r="B83" s="40"/>
      <c r="I83" s="106"/>
      <c r="L83" s="40"/>
    </row>
    <row r="84" spans="2:65" s="10" customFormat="1" ht="29.25" customHeight="1">
      <c r="B84" s="144"/>
      <c r="C84" s="145" t="s">
        <v>126</v>
      </c>
      <c r="D84" s="146" t="s">
        <v>64</v>
      </c>
      <c r="E84" s="146" t="s">
        <v>60</v>
      </c>
      <c r="F84" s="146" t="s">
        <v>127</v>
      </c>
      <c r="G84" s="146" t="s">
        <v>128</v>
      </c>
      <c r="H84" s="146" t="s">
        <v>129</v>
      </c>
      <c r="I84" s="147" t="s">
        <v>130</v>
      </c>
      <c r="J84" s="146" t="s">
        <v>120</v>
      </c>
      <c r="K84" s="148" t="s">
        <v>131</v>
      </c>
      <c r="L84" s="144"/>
      <c r="M84" s="68" t="s">
        <v>132</v>
      </c>
      <c r="N84" s="69" t="s">
        <v>49</v>
      </c>
      <c r="O84" s="69" t="s">
        <v>133</v>
      </c>
      <c r="P84" s="69" t="s">
        <v>134</v>
      </c>
      <c r="Q84" s="69" t="s">
        <v>135</v>
      </c>
      <c r="R84" s="69" t="s">
        <v>136</v>
      </c>
      <c r="S84" s="69" t="s">
        <v>137</v>
      </c>
      <c r="T84" s="70" t="s">
        <v>138</v>
      </c>
    </row>
    <row r="85" spans="2:65" s="1" customFormat="1" ht="29.25" customHeight="1">
      <c r="B85" s="40"/>
      <c r="C85" s="72" t="s">
        <v>121</v>
      </c>
      <c r="I85" s="106"/>
      <c r="J85" s="149">
        <f>BK85</f>
        <v>144995.15</v>
      </c>
      <c r="L85" s="40"/>
      <c r="M85" s="71"/>
      <c r="N85" s="63"/>
      <c r="O85" s="63"/>
      <c r="P85" s="150">
        <f>P86+P199</f>
        <v>0</v>
      </c>
      <c r="Q85" s="63"/>
      <c r="R85" s="150">
        <f>R86+R199</f>
        <v>17.758191699999998</v>
      </c>
      <c r="S85" s="63"/>
      <c r="T85" s="151">
        <f>T86+T199</f>
        <v>5.8687199999999988</v>
      </c>
      <c r="AT85" s="24" t="s">
        <v>78</v>
      </c>
      <c r="AU85" s="24" t="s">
        <v>122</v>
      </c>
      <c r="BK85" s="152">
        <f>BK86+BK199</f>
        <v>144995.15</v>
      </c>
    </row>
    <row r="86" spans="2:65" s="11" customFormat="1" ht="37.4" customHeight="1">
      <c r="B86" s="153"/>
      <c r="D86" s="154" t="s">
        <v>78</v>
      </c>
      <c r="E86" s="155" t="s">
        <v>182</v>
      </c>
      <c r="F86" s="155" t="s">
        <v>183</v>
      </c>
      <c r="I86" s="156"/>
      <c r="J86" s="157">
        <f>BK86</f>
        <v>133907.15</v>
      </c>
      <c r="L86" s="153"/>
      <c r="M86" s="158"/>
      <c r="P86" s="159">
        <f>P87+P111+P127+P143+P173+P196</f>
        <v>0</v>
      </c>
      <c r="R86" s="159">
        <f>R87+R111+R127+R143+R173+R196</f>
        <v>17.737995699999999</v>
      </c>
      <c r="T86" s="160">
        <f>T87+T111+T127+T143+T173+T196</f>
        <v>5.8687199999999988</v>
      </c>
      <c r="AR86" s="154" t="s">
        <v>24</v>
      </c>
      <c r="AT86" s="161" t="s">
        <v>78</v>
      </c>
      <c r="AU86" s="161" t="s">
        <v>79</v>
      </c>
      <c r="AY86" s="154" t="s">
        <v>142</v>
      </c>
      <c r="BK86" s="162">
        <f>BK87+BK111+BK127+BK143+BK173+BK196</f>
        <v>133907.15</v>
      </c>
    </row>
    <row r="87" spans="2:65" s="11" customFormat="1" ht="20" customHeight="1">
      <c r="B87" s="153"/>
      <c r="D87" s="154" t="s">
        <v>78</v>
      </c>
      <c r="E87" s="163" t="s">
        <v>24</v>
      </c>
      <c r="F87" s="163" t="s">
        <v>2852</v>
      </c>
      <c r="I87" s="156"/>
      <c r="J87" s="164">
        <f>BK87</f>
        <v>47995.430000000008</v>
      </c>
      <c r="L87" s="153"/>
      <c r="M87" s="158"/>
      <c r="P87" s="159">
        <f>SUM(P88:P110)</f>
        <v>0</v>
      </c>
      <c r="R87" s="159">
        <f>SUM(R88:R110)</f>
        <v>0</v>
      </c>
      <c r="T87" s="160">
        <f>SUM(T88:T110)</f>
        <v>0</v>
      </c>
      <c r="AR87" s="154" t="s">
        <v>24</v>
      </c>
      <c r="AT87" s="161" t="s">
        <v>78</v>
      </c>
      <c r="AU87" s="161" t="s">
        <v>24</v>
      </c>
      <c r="AY87" s="154" t="s">
        <v>142</v>
      </c>
      <c r="BK87" s="162">
        <f>SUM(BK88:BK110)</f>
        <v>47995.430000000008</v>
      </c>
    </row>
    <row r="88" spans="2:65" s="1" customFormat="1" ht="16.5" customHeight="1">
      <c r="B88" s="40"/>
      <c r="C88" s="165" t="s">
        <v>24</v>
      </c>
      <c r="D88" s="165" t="s">
        <v>145</v>
      </c>
      <c r="E88" s="166" t="s">
        <v>2853</v>
      </c>
      <c r="F88" s="167" t="s">
        <v>2854</v>
      </c>
      <c r="G88" s="168" t="s">
        <v>478</v>
      </c>
      <c r="H88" s="169">
        <v>23.6</v>
      </c>
      <c r="I88" s="170">
        <v>840</v>
      </c>
      <c r="J88" s="171">
        <f>ROUND(I88*H88,2)</f>
        <v>19824</v>
      </c>
      <c r="K88" s="167" t="s">
        <v>22</v>
      </c>
      <c r="L88" s="40"/>
      <c r="M88" s="172" t="s">
        <v>22</v>
      </c>
      <c r="N88" s="173" t="s">
        <v>50</v>
      </c>
      <c r="P88" s="174">
        <f>O88*H88</f>
        <v>0</v>
      </c>
      <c r="Q88" s="174">
        <v>0</v>
      </c>
      <c r="R88" s="174">
        <f>Q88*H88</f>
        <v>0</v>
      </c>
      <c r="S88" s="174">
        <v>0</v>
      </c>
      <c r="T88" s="175">
        <f>S88*H88</f>
        <v>0</v>
      </c>
      <c r="AR88" s="24" t="s">
        <v>188</v>
      </c>
      <c r="AT88" s="24" t="s">
        <v>145</v>
      </c>
      <c r="AU88" s="24" t="s">
        <v>90</v>
      </c>
      <c r="AY88" s="24" t="s">
        <v>142</v>
      </c>
      <c r="BE88" s="176">
        <f>IF(N88="základní",J88,0)</f>
        <v>19824</v>
      </c>
      <c r="BF88" s="176">
        <f>IF(N88="snížená",J88,0)</f>
        <v>0</v>
      </c>
      <c r="BG88" s="176">
        <f>IF(N88="zákl. přenesená",J88,0)</f>
        <v>0</v>
      </c>
      <c r="BH88" s="176">
        <f>IF(N88="sníž. přenesená",J88,0)</f>
        <v>0</v>
      </c>
      <c r="BI88" s="176">
        <f>IF(N88="nulová",J88,0)</f>
        <v>0</v>
      </c>
      <c r="BJ88" s="24" t="s">
        <v>24</v>
      </c>
      <c r="BK88" s="176">
        <f>ROUND(I88*H88,2)</f>
        <v>19824</v>
      </c>
      <c r="BL88" s="24" t="s">
        <v>188</v>
      </c>
      <c r="BM88" s="24" t="s">
        <v>2855</v>
      </c>
    </row>
    <row r="89" spans="2:65" s="1" customFormat="1" ht="51" customHeight="1">
      <c r="B89" s="40"/>
      <c r="C89" s="165" t="s">
        <v>90</v>
      </c>
      <c r="D89" s="165" t="s">
        <v>145</v>
      </c>
      <c r="E89" s="166" t="s">
        <v>2856</v>
      </c>
      <c r="F89" s="167" t="s">
        <v>2857</v>
      </c>
      <c r="G89" s="168" t="s">
        <v>205</v>
      </c>
      <c r="H89" s="169">
        <v>3.585</v>
      </c>
      <c r="I89" s="170">
        <v>3690</v>
      </c>
      <c r="J89" s="171">
        <f>ROUND(I89*H89,2)</f>
        <v>13228.65</v>
      </c>
      <c r="K89" s="167" t="s">
        <v>149</v>
      </c>
      <c r="L89" s="40"/>
      <c r="M89" s="172" t="s">
        <v>22</v>
      </c>
      <c r="N89" s="173" t="s">
        <v>50</v>
      </c>
      <c r="P89" s="174">
        <f>O89*H89</f>
        <v>0</v>
      </c>
      <c r="Q89" s="174">
        <v>0</v>
      </c>
      <c r="R89" s="174">
        <f>Q89*H89</f>
        <v>0</v>
      </c>
      <c r="S89" s="174">
        <v>0</v>
      </c>
      <c r="T89" s="175">
        <f>S89*H89</f>
        <v>0</v>
      </c>
      <c r="AR89" s="24" t="s">
        <v>188</v>
      </c>
      <c r="AT89" s="24" t="s">
        <v>145</v>
      </c>
      <c r="AU89" s="24" t="s">
        <v>90</v>
      </c>
      <c r="AY89" s="24" t="s">
        <v>142</v>
      </c>
      <c r="BE89" s="176">
        <f>IF(N89="základní",J89,0)</f>
        <v>13228.65</v>
      </c>
      <c r="BF89" s="176">
        <f>IF(N89="snížená",J89,0)</f>
        <v>0</v>
      </c>
      <c r="BG89" s="176">
        <f>IF(N89="zákl. přenesená",J89,0)</f>
        <v>0</v>
      </c>
      <c r="BH89" s="176">
        <f>IF(N89="sníž. přenesená",J89,0)</f>
        <v>0</v>
      </c>
      <c r="BI89" s="176">
        <f>IF(N89="nulová",J89,0)</f>
        <v>0</v>
      </c>
      <c r="BJ89" s="24" t="s">
        <v>24</v>
      </c>
      <c r="BK89" s="176">
        <f>ROUND(I89*H89,2)</f>
        <v>13228.65</v>
      </c>
      <c r="BL89" s="24" t="s">
        <v>188</v>
      </c>
      <c r="BM89" s="24" t="s">
        <v>2858</v>
      </c>
    </row>
    <row r="90" spans="2:65" s="1" customFormat="1" ht="152">
      <c r="B90" s="40"/>
      <c r="D90" s="177" t="s">
        <v>190</v>
      </c>
      <c r="F90" s="178" t="s">
        <v>2859</v>
      </c>
      <c r="I90" s="106"/>
      <c r="L90" s="40"/>
      <c r="M90" s="182"/>
      <c r="T90" s="65"/>
      <c r="AT90" s="24" t="s">
        <v>190</v>
      </c>
      <c r="AU90" s="24" t="s">
        <v>90</v>
      </c>
    </row>
    <row r="91" spans="2:65" s="13" customFormat="1">
      <c r="B91" s="189"/>
      <c r="D91" s="177" t="s">
        <v>192</v>
      </c>
      <c r="E91" s="190" t="s">
        <v>22</v>
      </c>
      <c r="F91" s="191" t="s">
        <v>2860</v>
      </c>
      <c r="H91" s="192">
        <v>3.585</v>
      </c>
      <c r="I91" s="193"/>
      <c r="L91" s="189"/>
      <c r="M91" s="194"/>
      <c r="T91" s="195"/>
      <c r="AT91" s="190" t="s">
        <v>192</v>
      </c>
      <c r="AU91" s="190" t="s">
        <v>90</v>
      </c>
      <c r="AV91" s="13" t="s">
        <v>90</v>
      </c>
      <c r="AW91" s="13" t="s">
        <v>42</v>
      </c>
      <c r="AX91" s="13" t="s">
        <v>24</v>
      </c>
      <c r="AY91" s="190" t="s">
        <v>142</v>
      </c>
    </row>
    <row r="92" spans="2:65" s="1" customFormat="1" ht="38.25" customHeight="1">
      <c r="B92" s="40"/>
      <c r="C92" s="165" t="s">
        <v>104</v>
      </c>
      <c r="D92" s="165" t="s">
        <v>145</v>
      </c>
      <c r="E92" s="166" t="s">
        <v>2861</v>
      </c>
      <c r="F92" s="167" t="s">
        <v>2862</v>
      </c>
      <c r="G92" s="168" t="s">
        <v>205</v>
      </c>
      <c r="H92" s="169">
        <v>13.2</v>
      </c>
      <c r="I92" s="170">
        <v>280</v>
      </c>
      <c r="J92" s="171">
        <f>ROUND(I92*H92,2)</f>
        <v>3696</v>
      </c>
      <c r="K92" s="167" t="s">
        <v>149</v>
      </c>
      <c r="L92" s="40"/>
      <c r="M92" s="172" t="s">
        <v>22</v>
      </c>
      <c r="N92" s="173" t="s">
        <v>50</v>
      </c>
      <c r="P92" s="174">
        <f>O92*H92</f>
        <v>0</v>
      </c>
      <c r="Q92" s="174">
        <v>0</v>
      </c>
      <c r="R92" s="174">
        <f>Q92*H92</f>
        <v>0</v>
      </c>
      <c r="S92" s="174">
        <v>0</v>
      </c>
      <c r="T92" s="175">
        <f>S92*H92</f>
        <v>0</v>
      </c>
      <c r="AR92" s="24" t="s">
        <v>188</v>
      </c>
      <c r="AT92" s="24" t="s">
        <v>145</v>
      </c>
      <c r="AU92" s="24" t="s">
        <v>90</v>
      </c>
      <c r="AY92" s="24" t="s">
        <v>142</v>
      </c>
      <c r="BE92" s="176">
        <f>IF(N92="základní",J92,0)</f>
        <v>3696</v>
      </c>
      <c r="BF92" s="176">
        <f>IF(N92="snížená",J92,0)</f>
        <v>0</v>
      </c>
      <c r="BG92" s="176">
        <f>IF(N92="zákl. přenesená",J92,0)</f>
        <v>0</v>
      </c>
      <c r="BH92" s="176">
        <f>IF(N92="sníž. přenesená",J92,0)</f>
        <v>0</v>
      </c>
      <c r="BI92" s="176">
        <f>IF(N92="nulová",J92,0)</f>
        <v>0</v>
      </c>
      <c r="BJ92" s="24" t="s">
        <v>24</v>
      </c>
      <c r="BK92" s="176">
        <f>ROUND(I92*H92,2)</f>
        <v>3696</v>
      </c>
      <c r="BL92" s="24" t="s">
        <v>188</v>
      </c>
      <c r="BM92" s="24" t="s">
        <v>2863</v>
      </c>
    </row>
    <row r="93" spans="2:65" s="1" customFormat="1" ht="76">
      <c r="B93" s="40"/>
      <c r="D93" s="177" t="s">
        <v>190</v>
      </c>
      <c r="F93" s="178" t="s">
        <v>2864</v>
      </c>
      <c r="I93" s="106"/>
      <c r="L93" s="40"/>
      <c r="M93" s="182"/>
      <c r="T93" s="65"/>
      <c r="AT93" s="24" t="s">
        <v>190</v>
      </c>
      <c r="AU93" s="24" t="s">
        <v>90</v>
      </c>
    </row>
    <row r="94" spans="2:65" s="13" customFormat="1">
      <c r="B94" s="189"/>
      <c r="D94" s="177" t="s">
        <v>192</v>
      </c>
      <c r="E94" s="190" t="s">
        <v>22</v>
      </c>
      <c r="F94" s="191" t="s">
        <v>2865</v>
      </c>
      <c r="H94" s="192">
        <v>13.2</v>
      </c>
      <c r="I94" s="193"/>
      <c r="L94" s="189"/>
      <c r="M94" s="194"/>
      <c r="T94" s="195"/>
      <c r="AT94" s="190" t="s">
        <v>192</v>
      </c>
      <c r="AU94" s="190" t="s">
        <v>90</v>
      </c>
      <c r="AV94" s="13" t="s">
        <v>90</v>
      </c>
      <c r="AW94" s="13" t="s">
        <v>42</v>
      </c>
      <c r="AX94" s="13" t="s">
        <v>24</v>
      </c>
      <c r="AY94" s="190" t="s">
        <v>142</v>
      </c>
    </row>
    <row r="95" spans="2:65" s="1" customFormat="1" ht="38.25" customHeight="1">
      <c r="B95" s="40"/>
      <c r="C95" s="165" t="s">
        <v>188</v>
      </c>
      <c r="D95" s="165" t="s">
        <v>145</v>
      </c>
      <c r="E95" s="166" t="s">
        <v>2866</v>
      </c>
      <c r="F95" s="167" t="s">
        <v>2867</v>
      </c>
      <c r="G95" s="168" t="s">
        <v>205</v>
      </c>
      <c r="H95" s="169">
        <v>6.6</v>
      </c>
      <c r="I95" s="170">
        <v>180</v>
      </c>
      <c r="J95" s="171">
        <f>ROUND(I95*H95,2)</f>
        <v>1188</v>
      </c>
      <c r="K95" s="167" t="s">
        <v>149</v>
      </c>
      <c r="L95" s="40"/>
      <c r="M95" s="172" t="s">
        <v>22</v>
      </c>
      <c r="N95" s="173" t="s">
        <v>50</v>
      </c>
      <c r="P95" s="174">
        <f>O95*H95</f>
        <v>0</v>
      </c>
      <c r="Q95" s="174">
        <v>0</v>
      </c>
      <c r="R95" s="174">
        <f>Q95*H95</f>
        <v>0</v>
      </c>
      <c r="S95" s="174">
        <v>0</v>
      </c>
      <c r="T95" s="175">
        <f>S95*H95</f>
        <v>0</v>
      </c>
      <c r="AR95" s="24" t="s">
        <v>188</v>
      </c>
      <c r="AT95" s="24" t="s">
        <v>145</v>
      </c>
      <c r="AU95" s="24" t="s">
        <v>90</v>
      </c>
      <c r="AY95" s="24" t="s">
        <v>142</v>
      </c>
      <c r="BE95" s="176">
        <f>IF(N95="základní",J95,0)</f>
        <v>1188</v>
      </c>
      <c r="BF95" s="176">
        <f>IF(N95="snížená",J95,0)</f>
        <v>0</v>
      </c>
      <c r="BG95" s="176">
        <f>IF(N95="zákl. přenesená",J95,0)</f>
        <v>0</v>
      </c>
      <c r="BH95" s="176">
        <f>IF(N95="sníž. přenesená",J95,0)</f>
        <v>0</v>
      </c>
      <c r="BI95" s="176">
        <f>IF(N95="nulová",J95,0)</f>
        <v>0</v>
      </c>
      <c r="BJ95" s="24" t="s">
        <v>24</v>
      </c>
      <c r="BK95" s="176">
        <f>ROUND(I95*H95,2)</f>
        <v>1188</v>
      </c>
      <c r="BL95" s="24" t="s">
        <v>188</v>
      </c>
      <c r="BM95" s="24" t="s">
        <v>2868</v>
      </c>
    </row>
    <row r="96" spans="2:65" s="1" customFormat="1" ht="76">
      <c r="B96" s="40"/>
      <c r="D96" s="177" t="s">
        <v>190</v>
      </c>
      <c r="F96" s="178" t="s">
        <v>2864</v>
      </c>
      <c r="I96" s="106"/>
      <c r="L96" s="40"/>
      <c r="M96" s="182"/>
      <c r="T96" s="65"/>
      <c r="AT96" s="24" t="s">
        <v>190</v>
      </c>
      <c r="AU96" s="24" t="s">
        <v>90</v>
      </c>
    </row>
    <row r="97" spans="2:65" s="13" customFormat="1">
      <c r="B97" s="189"/>
      <c r="D97" s="177" t="s">
        <v>192</v>
      </c>
      <c r="E97" s="190" t="s">
        <v>22</v>
      </c>
      <c r="F97" s="191" t="s">
        <v>2869</v>
      </c>
      <c r="H97" s="192">
        <v>6.6</v>
      </c>
      <c r="I97" s="193"/>
      <c r="L97" s="189"/>
      <c r="M97" s="194"/>
      <c r="T97" s="195"/>
      <c r="AT97" s="190" t="s">
        <v>192</v>
      </c>
      <c r="AU97" s="190" t="s">
        <v>90</v>
      </c>
      <c r="AV97" s="13" t="s">
        <v>90</v>
      </c>
      <c r="AW97" s="13" t="s">
        <v>42</v>
      </c>
      <c r="AX97" s="13" t="s">
        <v>24</v>
      </c>
      <c r="AY97" s="190" t="s">
        <v>142</v>
      </c>
    </row>
    <row r="98" spans="2:65" s="1" customFormat="1" ht="38.25" customHeight="1">
      <c r="B98" s="40"/>
      <c r="C98" s="165" t="s">
        <v>141</v>
      </c>
      <c r="D98" s="165" t="s">
        <v>145</v>
      </c>
      <c r="E98" s="166" t="s">
        <v>2870</v>
      </c>
      <c r="F98" s="167" t="s">
        <v>2871</v>
      </c>
      <c r="G98" s="168" t="s">
        <v>205</v>
      </c>
      <c r="H98" s="169">
        <v>13.2</v>
      </c>
      <c r="I98" s="170">
        <v>160</v>
      </c>
      <c r="J98" s="171">
        <f>ROUND(I98*H98,2)</f>
        <v>2112</v>
      </c>
      <c r="K98" s="167" t="s">
        <v>149</v>
      </c>
      <c r="L98" s="40"/>
      <c r="M98" s="172" t="s">
        <v>22</v>
      </c>
      <c r="N98" s="173" t="s">
        <v>50</v>
      </c>
      <c r="P98" s="174">
        <f>O98*H98</f>
        <v>0</v>
      </c>
      <c r="Q98" s="174">
        <v>0</v>
      </c>
      <c r="R98" s="174">
        <f>Q98*H98</f>
        <v>0</v>
      </c>
      <c r="S98" s="174">
        <v>0</v>
      </c>
      <c r="T98" s="175">
        <f>S98*H98</f>
        <v>0</v>
      </c>
      <c r="AR98" s="24" t="s">
        <v>188</v>
      </c>
      <c r="AT98" s="24" t="s">
        <v>145</v>
      </c>
      <c r="AU98" s="24" t="s">
        <v>90</v>
      </c>
      <c r="AY98" s="24" t="s">
        <v>142</v>
      </c>
      <c r="BE98" s="176">
        <f>IF(N98="základní",J98,0)</f>
        <v>2112</v>
      </c>
      <c r="BF98" s="176">
        <f>IF(N98="snížená",J98,0)</f>
        <v>0</v>
      </c>
      <c r="BG98" s="176">
        <f>IF(N98="zákl. přenesená",J98,0)</f>
        <v>0</v>
      </c>
      <c r="BH98" s="176">
        <f>IF(N98="sníž. přenesená",J98,0)</f>
        <v>0</v>
      </c>
      <c r="BI98" s="176">
        <f>IF(N98="nulová",J98,0)</f>
        <v>0</v>
      </c>
      <c r="BJ98" s="24" t="s">
        <v>24</v>
      </c>
      <c r="BK98" s="176">
        <f>ROUND(I98*H98,2)</f>
        <v>2112</v>
      </c>
      <c r="BL98" s="24" t="s">
        <v>188</v>
      </c>
      <c r="BM98" s="24" t="s">
        <v>2872</v>
      </c>
    </row>
    <row r="99" spans="2:65" s="1" customFormat="1" ht="152">
      <c r="B99" s="40"/>
      <c r="D99" s="177" t="s">
        <v>190</v>
      </c>
      <c r="F99" s="178" t="s">
        <v>2873</v>
      </c>
      <c r="I99" s="106"/>
      <c r="L99" s="40"/>
      <c r="M99" s="182"/>
      <c r="T99" s="65"/>
      <c r="AT99" s="24" t="s">
        <v>190</v>
      </c>
      <c r="AU99" s="24" t="s">
        <v>90</v>
      </c>
    </row>
    <row r="100" spans="2:65" s="1" customFormat="1" ht="38.25" customHeight="1">
      <c r="B100" s="40"/>
      <c r="C100" s="165" t="s">
        <v>237</v>
      </c>
      <c r="D100" s="165" t="s">
        <v>145</v>
      </c>
      <c r="E100" s="166" t="s">
        <v>2874</v>
      </c>
      <c r="F100" s="167" t="s">
        <v>2875</v>
      </c>
      <c r="G100" s="168" t="s">
        <v>205</v>
      </c>
      <c r="H100" s="169">
        <v>3.585</v>
      </c>
      <c r="I100" s="170">
        <v>180</v>
      </c>
      <c r="J100" s="171">
        <f>ROUND(I100*H100,2)</f>
        <v>645.29999999999995</v>
      </c>
      <c r="K100" s="167" t="s">
        <v>149</v>
      </c>
      <c r="L100" s="40"/>
      <c r="M100" s="172" t="s">
        <v>22</v>
      </c>
      <c r="N100" s="173" t="s">
        <v>50</v>
      </c>
      <c r="P100" s="174">
        <f>O100*H100</f>
        <v>0</v>
      </c>
      <c r="Q100" s="174">
        <v>0</v>
      </c>
      <c r="R100" s="174">
        <f>Q100*H100</f>
        <v>0</v>
      </c>
      <c r="S100" s="174">
        <v>0</v>
      </c>
      <c r="T100" s="175">
        <f>S100*H100</f>
        <v>0</v>
      </c>
      <c r="AR100" s="24" t="s">
        <v>188</v>
      </c>
      <c r="AT100" s="24" t="s">
        <v>145</v>
      </c>
      <c r="AU100" s="24" t="s">
        <v>90</v>
      </c>
      <c r="AY100" s="24" t="s">
        <v>142</v>
      </c>
      <c r="BE100" s="176">
        <f>IF(N100="základní",J100,0)</f>
        <v>645.29999999999995</v>
      </c>
      <c r="BF100" s="176">
        <f>IF(N100="snížená",J100,0)</f>
        <v>0</v>
      </c>
      <c r="BG100" s="176">
        <f>IF(N100="zákl. přenesená",J100,0)</f>
        <v>0</v>
      </c>
      <c r="BH100" s="176">
        <f>IF(N100="sníž. přenesená",J100,0)</f>
        <v>0</v>
      </c>
      <c r="BI100" s="176">
        <f>IF(N100="nulová",J100,0)</f>
        <v>0</v>
      </c>
      <c r="BJ100" s="24" t="s">
        <v>24</v>
      </c>
      <c r="BK100" s="176">
        <f>ROUND(I100*H100,2)</f>
        <v>645.29999999999995</v>
      </c>
      <c r="BL100" s="24" t="s">
        <v>188</v>
      </c>
      <c r="BM100" s="24" t="s">
        <v>2876</v>
      </c>
    </row>
    <row r="101" spans="2:65" s="1" customFormat="1" ht="152">
      <c r="B101" s="40"/>
      <c r="D101" s="177" t="s">
        <v>190</v>
      </c>
      <c r="F101" s="178" t="s">
        <v>2873</v>
      </c>
      <c r="I101" s="106"/>
      <c r="L101" s="40"/>
      <c r="M101" s="182"/>
      <c r="T101" s="65"/>
      <c r="AT101" s="24" t="s">
        <v>190</v>
      </c>
      <c r="AU101" s="24" t="s">
        <v>90</v>
      </c>
    </row>
    <row r="102" spans="2:65" s="1" customFormat="1" ht="38.25" customHeight="1">
      <c r="B102" s="40"/>
      <c r="C102" s="165" t="s">
        <v>246</v>
      </c>
      <c r="D102" s="165" t="s">
        <v>145</v>
      </c>
      <c r="E102" s="166" t="s">
        <v>2877</v>
      </c>
      <c r="F102" s="167" t="s">
        <v>2878</v>
      </c>
      <c r="G102" s="168" t="s">
        <v>205</v>
      </c>
      <c r="H102" s="169">
        <v>13.2</v>
      </c>
      <c r="I102" s="170">
        <v>180</v>
      </c>
      <c r="J102" s="171">
        <f>ROUND(I102*H102,2)</f>
        <v>2376</v>
      </c>
      <c r="K102" s="167" t="s">
        <v>149</v>
      </c>
      <c r="L102" s="40"/>
      <c r="M102" s="172" t="s">
        <v>22</v>
      </c>
      <c r="N102" s="173" t="s">
        <v>50</v>
      </c>
      <c r="P102" s="174">
        <f>O102*H102</f>
        <v>0</v>
      </c>
      <c r="Q102" s="174">
        <v>0</v>
      </c>
      <c r="R102" s="174">
        <f>Q102*H102</f>
        <v>0</v>
      </c>
      <c r="S102" s="174">
        <v>0</v>
      </c>
      <c r="T102" s="175">
        <f>S102*H102</f>
        <v>0</v>
      </c>
      <c r="AR102" s="24" t="s">
        <v>188</v>
      </c>
      <c r="AT102" s="24" t="s">
        <v>145</v>
      </c>
      <c r="AU102" s="24" t="s">
        <v>90</v>
      </c>
      <c r="AY102" s="24" t="s">
        <v>142</v>
      </c>
      <c r="BE102" s="176">
        <f>IF(N102="základní",J102,0)</f>
        <v>2376</v>
      </c>
      <c r="BF102" s="176">
        <f>IF(N102="snížená",J102,0)</f>
        <v>0</v>
      </c>
      <c r="BG102" s="176">
        <f>IF(N102="zákl. přenesená",J102,0)</f>
        <v>0</v>
      </c>
      <c r="BH102" s="176">
        <f>IF(N102="sníž. přenesená",J102,0)</f>
        <v>0</v>
      </c>
      <c r="BI102" s="176">
        <f>IF(N102="nulová",J102,0)</f>
        <v>0</v>
      </c>
      <c r="BJ102" s="24" t="s">
        <v>24</v>
      </c>
      <c r="BK102" s="176">
        <f>ROUND(I102*H102,2)</f>
        <v>2376</v>
      </c>
      <c r="BL102" s="24" t="s">
        <v>188</v>
      </c>
      <c r="BM102" s="24" t="s">
        <v>2879</v>
      </c>
    </row>
    <row r="103" spans="2:65" s="1" customFormat="1" ht="152">
      <c r="B103" s="40"/>
      <c r="D103" s="177" t="s">
        <v>190</v>
      </c>
      <c r="F103" s="178" t="s">
        <v>2873</v>
      </c>
      <c r="I103" s="106"/>
      <c r="L103" s="40"/>
      <c r="M103" s="182"/>
      <c r="T103" s="65"/>
      <c r="AT103" s="24" t="s">
        <v>190</v>
      </c>
      <c r="AU103" s="24" t="s">
        <v>90</v>
      </c>
    </row>
    <row r="104" spans="2:65" s="1" customFormat="1" ht="38.25" customHeight="1">
      <c r="B104" s="40"/>
      <c r="C104" s="165" t="s">
        <v>251</v>
      </c>
      <c r="D104" s="165" t="s">
        <v>145</v>
      </c>
      <c r="E104" s="166" t="s">
        <v>2880</v>
      </c>
      <c r="F104" s="167" t="s">
        <v>2881</v>
      </c>
      <c r="G104" s="168" t="s">
        <v>205</v>
      </c>
      <c r="H104" s="169">
        <v>3.585</v>
      </c>
      <c r="I104" s="170">
        <v>180</v>
      </c>
      <c r="J104" s="171">
        <f>ROUND(I104*H104,2)</f>
        <v>645.29999999999995</v>
      </c>
      <c r="K104" s="167" t="s">
        <v>149</v>
      </c>
      <c r="L104" s="40"/>
      <c r="M104" s="172" t="s">
        <v>22</v>
      </c>
      <c r="N104" s="173" t="s">
        <v>50</v>
      </c>
      <c r="P104" s="174">
        <f>O104*H104</f>
        <v>0</v>
      </c>
      <c r="Q104" s="174">
        <v>0</v>
      </c>
      <c r="R104" s="174">
        <f>Q104*H104</f>
        <v>0</v>
      </c>
      <c r="S104" s="174">
        <v>0</v>
      </c>
      <c r="T104" s="175">
        <f>S104*H104</f>
        <v>0</v>
      </c>
      <c r="AR104" s="24" t="s">
        <v>188</v>
      </c>
      <c r="AT104" s="24" t="s">
        <v>145</v>
      </c>
      <c r="AU104" s="24" t="s">
        <v>90</v>
      </c>
      <c r="AY104" s="24" t="s">
        <v>142</v>
      </c>
      <c r="BE104" s="176">
        <f>IF(N104="základní",J104,0)</f>
        <v>645.29999999999995</v>
      </c>
      <c r="BF104" s="176">
        <f>IF(N104="snížená",J104,0)</f>
        <v>0</v>
      </c>
      <c r="BG104" s="176">
        <f>IF(N104="zákl. přenesená",J104,0)</f>
        <v>0</v>
      </c>
      <c r="BH104" s="176">
        <f>IF(N104="sníž. přenesená",J104,0)</f>
        <v>0</v>
      </c>
      <c r="BI104" s="176">
        <f>IF(N104="nulová",J104,0)</f>
        <v>0</v>
      </c>
      <c r="BJ104" s="24" t="s">
        <v>24</v>
      </c>
      <c r="BK104" s="176">
        <f>ROUND(I104*H104,2)</f>
        <v>645.29999999999995</v>
      </c>
      <c r="BL104" s="24" t="s">
        <v>188</v>
      </c>
      <c r="BM104" s="24" t="s">
        <v>2882</v>
      </c>
    </row>
    <row r="105" spans="2:65" s="1" customFormat="1" ht="152">
      <c r="B105" s="40"/>
      <c r="D105" s="177" t="s">
        <v>190</v>
      </c>
      <c r="F105" s="178" t="s">
        <v>2873</v>
      </c>
      <c r="I105" s="106"/>
      <c r="L105" s="40"/>
      <c r="M105" s="182"/>
      <c r="T105" s="65"/>
      <c r="AT105" s="24" t="s">
        <v>190</v>
      </c>
      <c r="AU105" s="24" t="s">
        <v>90</v>
      </c>
    </row>
    <row r="106" spans="2:65" s="1" customFormat="1" ht="16.5" customHeight="1">
      <c r="B106" s="40"/>
      <c r="C106" s="165" t="s">
        <v>278</v>
      </c>
      <c r="D106" s="165" t="s">
        <v>145</v>
      </c>
      <c r="E106" s="166" t="s">
        <v>2883</v>
      </c>
      <c r="F106" s="167" t="s">
        <v>2884</v>
      </c>
      <c r="G106" s="168" t="s">
        <v>205</v>
      </c>
      <c r="H106" s="169">
        <v>16.785</v>
      </c>
      <c r="I106" s="170">
        <v>15</v>
      </c>
      <c r="J106" s="171">
        <f>ROUND(I106*H106,2)</f>
        <v>251.78</v>
      </c>
      <c r="K106" s="167" t="s">
        <v>149</v>
      </c>
      <c r="L106" s="40"/>
      <c r="M106" s="172" t="s">
        <v>22</v>
      </c>
      <c r="N106" s="173" t="s">
        <v>50</v>
      </c>
      <c r="P106" s="174">
        <f>O106*H106</f>
        <v>0</v>
      </c>
      <c r="Q106" s="174">
        <v>0</v>
      </c>
      <c r="R106" s="174">
        <f>Q106*H106</f>
        <v>0</v>
      </c>
      <c r="S106" s="174">
        <v>0</v>
      </c>
      <c r="T106" s="175">
        <f>S106*H106</f>
        <v>0</v>
      </c>
      <c r="AR106" s="24" t="s">
        <v>188</v>
      </c>
      <c r="AT106" s="24" t="s">
        <v>145</v>
      </c>
      <c r="AU106" s="24" t="s">
        <v>90</v>
      </c>
      <c r="AY106" s="24" t="s">
        <v>142</v>
      </c>
      <c r="BE106" s="176">
        <f>IF(N106="základní",J106,0)</f>
        <v>251.78</v>
      </c>
      <c r="BF106" s="176">
        <f>IF(N106="snížená",J106,0)</f>
        <v>0</v>
      </c>
      <c r="BG106" s="176">
        <f>IF(N106="zákl. přenesená",J106,0)</f>
        <v>0</v>
      </c>
      <c r="BH106" s="176">
        <f>IF(N106="sníž. přenesená",J106,0)</f>
        <v>0</v>
      </c>
      <c r="BI106" s="176">
        <f>IF(N106="nulová",J106,0)</f>
        <v>0</v>
      </c>
      <c r="BJ106" s="24" t="s">
        <v>24</v>
      </c>
      <c r="BK106" s="176">
        <f>ROUND(I106*H106,2)</f>
        <v>251.78</v>
      </c>
      <c r="BL106" s="24" t="s">
        <v>188</v>
      </c>
      <c r="BM106" s="24" t="s">
        <v>2885</v>
      </c>
    </row>
    <row r="107" spans="2:65" s="1" customFormat="1" ht="228">
      <c r="B107" s="40"/>
      <c r="D107" s="177" t="s">
        <v>190</v>
      </c>
      <c r="F107" s="178" t="s">
        <v>2886</v>
      </c>
      <c r="I107" s="106"/>
      <c r="L107" s="40"/>
      <c r="M107" s="182"/>
      <c r="T107" s="65"/>
      <c r="AT107" s="24" t="s">
        <v>190</v>
      </c>
      <c r="AU107" s="24" t="s">
        <v>90</v>
      </c>
    </row>
    <row r="108" spans="2:65" s="1" customFormat="1" ht="16.5" customHeight="1">
      <c r="B108" s="40"/>
      <c r="C108" s="165" t="s">
        <v>29</v>
      </c>
      <c r="D108" s="165" t="s">
        <v>145</v>
      </c>
      <c r="E108" s="166" t="s">
        <v>2887</v>
      </c>
      <c r="F108" s="167" t="s">
        <v>2888</v>
      </c>
      <c r="G108" s="168" t="s">
        <v>216</v>
      </c>
      <c r="H108" s="169">
        <v>26.856000000000002</v>
      </c>
      <c r="I108" s="170">
        <v>150</v>
      </c>
      <c r="J108" s="171">
        <f>ROUND(I108*H108,2)</f>
        <v>4028.4</v>
      </c>
      <c r="K108" s="167" t="s">
        <v>149</v>
      </c>
      <c r="L108" s="40"/>
      <c r="M108" s="172" t="s">
        <v>22</v>
      </c>
      <c r="N108" s="173" t="s">
        <v>50</v>
      </c>
      <c r="P108" s="174">
        <f>O108*H108</f>
        <v>0</v>
      </c>
      <c r="Q108" s="174">
        <v>0</v>
      </c>
      <c r="R108" s="174">
        <f>Q108*H108</f>
        <v>0</v>
      </c>
      <c r="S108" s="174">
        <v>0</v>
      </c>
      <c r="T108" s="175">
        <f>S108*H108</f>
        <v>0</v>
      </c>
      <c r="AR108" s="24" t="s">
        <v>188</v>
      </c>
      <c r="AT108" s="24" t="s">
        <v>145</v>
      </c>
      <c r="AU108" s="24" t="s">
        <v>90</v>
      </c>
      <c r="AY108" s="24" t="s">
        <v>142</v>
      </c>
      <c r="BE108" s="176">
        <f>IF(N108="základní",J108,0)</f>
        <v>4028.4</v>
      </c>
      <c r="BF108" s="176">
        <f>IF(N108="snížená",J108,0)</f>
        <v>0</v>
      </c>
      <c r="BG108" s="176">
        <f>IF(N108="zákl. přenesená",J108,0)</f>
        <v>0</v>
      </c>
      <c r="BH108" s="176">
        <f>IF(N108="sníž. přenesená",J108,0)</f>
        <v>0</v>
      </c>
      <c r="BI108" s="176">
        <f>IF(N108="nulová",J108,0)</f>
        <v>0</v>
      </c>
      <c r="BJ108" s="24" t="s">
        <v>24</v>
      </c>
      <c r="BK108" s="176">
        <f>ROUND(I108*H108,2)</f>
        <v>4028.4</v>
      </c>
      <c r="BL108" s="24" t="s">
        <v>188</v>
      </c>
      <c r="BM108" s="24" t="s">
        <v>2889</v>
      </c>
    </row>
    <row r="109" spans="2:65" s="1" customFormat="1" ht="228">
      <c r="B109" s="40"/>
      <c r="D109" s="177" t="s">
        <v>190</v>
      </c>
      <c r="F109" s="178" t="s">
        <v>2886</v>
      </c>
      <c r="I109" s="106"/>
      <c r="L109" s="40"/>
      <c r="M109" s="182"/>
      <c r="T109" s="65"/>
      <c r="AT109" s="24" t="s">
        <v>190</v>
      </c>
      <c r="AU109" s="24" t="s">
        <v>90</v>
      </c>
    </row>
    <row r="110" spans="2:65" s="13" customFormat="1">
      <c r="B110" s="189"/>
      <c r="D110" s="177" t="s">
        <v>192</v>
      </c>
      <c r="F110" s="191" t="s">
        <v>2890</v>
      </c>
      <c r="H110" s="192">
        <v>26.856000000000002</v>
      </c>
      <c r="I110" s="193"/>
      <c r="L110" s="189"/>
      <c r="M110" s="194"/>
      <c r="T110" s="195"/>
      <c r="AT110" s="190" t="s">
        <v>192</v>
      </c>
      <c r="AU110" s="190" t="s">
        <v>90</v>
      </c>
      <c r="AV110" s="13" t="s">
        <v>90</v>
      </c>
      <c r="AW110" s="13" t="s">
        <v>6</v>
      </c>
      <c r="AX110" s="13" t="s">
        <v>24</v>
      </c>
      <c r="AY110" s="190" t="s">
        <v>142</v>
      </c>
    </row>
    <row r="111" spans="2:65" s="11" customFormat="1" ht="29.9" customHeight="1">
      <c r="B111" s="153"/>
      <c r="D111" s="154" t="s">
        <v>78</v>
      </c>
      <c r="E111" s="163" t="s">
        <v>141</v>
      </c>
      <c r="F111" s="163" t="s">
        <v>332</v>
      </c>
      <c r="I111" s="156"/>
      <c r="J111" s="164">
        <f>BK111</f>
        <v>43392.32</v>
      </c>
      <c r="L111" s="153"/>
      <c r="M111" s="158"/>
      <c r="P111" s="159">
        <f>SUM(P112:P126)</f>
        <v>0</v>
      </c>
      <c r="R111" s="159">
        <f>SUM(R112:R126)</f>
        <v>12.304597999999999</v>
      </c>
      <c r="T111" s="160">
        <f>SUM(T112:T126)</f>
        <v>0</v>
      </c>
      <c r="AR111" s="154" t="s">
        <v>24</v>
      </c>
      <c r="AT111" s="161" t="s">
        <v>78</v>
      </c>
      <c r="AU111" s="161" t="s">
        <v>24</v>
      </c>
      <c r="AY111" s="154" t="s">
        <v>142</v>
      </c>
      <c r="BK111" s="162">
        <f>SUM(BK112:BK126)</f>
        <v>43392.32</v>
      </c>
    </row>
    <row r="112" spans="2:65" s="1" customFormat="1" ht="25.5" customHeight="1">
      <c r="B112" s="40"/>
      <c r="C112" s="165" t="s">
        <v>292</v>
      </c>
      <c r="D112" s="165" t="s">
        <v>145</v>
      </c>
      <c r="E112" s="166" t="s">
        <v>2891</v>
      </c>
      <c r="F112" s="167" t="s">
        <v>2892</v>
      </c>
      <c r="G112" s="168" t="s">
        <v>229</v>
      </c>
      <c r="H112" s="169">
        <v>53.8</v>
      </c>
      <c r="I112" s="170">
        <v>180</v>
      </c>
      <c r="J112" s="171">
        <f>ROUND(I112*H112,2)</f>
        <v>9684</v>
      </c>
      <c r="K112" s="167" t="s">
        <v>149</v>
      </c>
      <c r="L112" s="40"/>
      <c r="M112" s="172" t="s">
        <v>22</v>
      </c>
      <c r="N112" s="173" t="s">
        <v>50</v>
      </c>
      <c r="P112" s="174">
        <f>O112*H112</f>
        <v>0</v>
      </c>
      <c r="Q112" s="174">
        <v>0</v>
      </c>
      <c r="R112" s="174">
        <f>Q112*H112</f>
        <v>0</v>
      </c>
      <c r="S112" s="174">
        <v>0</v>
      </c>
      <c r="T112" s="175">
        <f>S112*H112</f>
        <v>0</v>
      </c>
      <c r="AR112" s="24" t="s">
        <v>188</v>
      </c>
      <c r="AT112" s="24" t="s">
        <v>145</v>
      </c>
      <c r="AU112" s="24" t="s">
        <v>90</v>
      </c>
      <c r="AY112" s="24" t="s">
        <v>142</v>
      </c>
      <c r="BE112" s="176">
        <f>IF(N112="základní",J112,0)</f>
        <v>9684</v>
      </c>
      <c r="BF112" s="176">
        <f>IF(N112="snížená",J112,0)</f>
        <v>0</v>
      </c>
      <c r="BG112" s="176">
        <f>IF(N112="zákl. přenesená",J112,0)</f>
        <v>0</v>
      </c>
      <c r="BH112" s="176">
        <f>IF(N112="sníž. přenesená",J112,0)</f>
        <v>0</v>
      </c>
      <c r="BI112" s="176">
        <f>IF(N112="nulová",J112,0)</f>
        <v>0</v>
      </c>
      <c r="BJ112" s="24" t="s">
        <v>24</v>
      </c>
      <c r="BK112" s="176">
        <f>ROUND(I112*H112,2)</f>
        <v>9684</v>
      </c>
      <c r="BL112" s="24" t="s">
        <v>188</v>
      </c>
      <c r="BM112" s="24" t="s">
        <v>2893</v>
      </c>
    </row>
    <row r="113" spans="2:65" s="1" customFormat="1" ht="25.5" customHeight="1">
      <c r="B113" s="40"/>
      <c r="C113" s="165" t="s">
        <v>299</v>
      </c>
      <c r="D113" s="165" t="s">
        <v>145</v>
      </c>
      <c r="E113" s="166" t="s">
        <v>2894</v>
      </c>
      <c r="F113" s="167" t="s">
        <v>2895</v>
      </c>
      <c r="G113" s="168" t="s">
        <v>229</v>
      </c>
      <c r="H113" s="169">
        <v>53.8</v>
      </c>
      <c r="I113" s="170">
        <v>80</v>
      </c>
      <c r="J113" s="171">
        <f>ROUND(I113*H113,2)</f>
        <v>4304</v>
      </c>
      <c r="K113" s="167" t="s">
        <v>149</v>
      </c>
      <c r="L113" s="40"/>
      <c r="M113" s="172" t="s">
        <v>22</v>
      </c>
      <c r="N113" s="173" t="s">
        <v>50</v>
      </c>
      <c r="P113" s="174">
        <f>O113*H113</f>
        <v>0</v>
      </c>
      <c r="Q113" s="174">
        <v>0</v>
      </c>
      <c r="R113" s="174">
        <f>Q113*H113</f>
        <v>0</v>
      </c>
      <c r="S113" s="174">
        <v>0</v>
      </c>
      <c r="T113" s="175">
        <f>S113*H113</f>
        <v>0</v>
      </c>
      <c r="AR113" s="24" t="s">
        <v>188</v>
      </c>
      <c r="AT113" s="24" t="s">
        <v>145</v>
      </c>
      <c r="AU113" s="24" t="s">
        <v>90</v>
      </c>
      <c r="AY113" s="24" t="s">
        <v>142</v>
      </c>
      <c r="BE113" s="176">
        <f>IF(N113="základní",J113,0)</f>
        <v>4304</v>
      </c>
      <c r="BF113" s="176">
        <f>IF(N113="snížená",J113,0)</f>
        <v>0</v>
      </c>
      <c r="BG113" s="176">
        <f>IF(N113="zákl. přenesená",J113,0)</f>
        <v>0</v>
      </c>
      <c r="BH113" s="176">
        <f>IF(N113="sníž. přenesená",J113,0)</f>
        <v>0</v>
      </c>
      <c r="BI113" s="176">
        <f>IF(N113="nulová",J113,0)</f>
        <v>0</v>
      </c>
      <c r="BJ113" s="24" t="s">
        <v>24</v>
      </c>
      <c r="BK113" s="176">
        <f>ROUND(I113*H113,2)</f>
        <v>4304</v>
      </c>
      <c r="BL113" s="24" t="s">
        <v>188</v>
      </c>
      <c r="BM113" s="24" t="s">
        <v>2896</v>
      </c>
    </row>
    <row r="114" spans="2:65" s="1" customFormat="1" ht="25.5" customHeight="1">
      <c r="B114" s="40"/>
      <c r="C114" s="165" t="s">
        <v>306</v>
      </c>
      <c r="D114" s="165" t="s">
        <v>145</v>
      </c>
      <c r="E114" s="166" t="s">
        <v>2897</v>
      </c>
      <c r="F114" s="167" t="s">
        <v>2898</v>
      </c>
      <c r="G114" s="168" t="s">
        <v>229</v>
      </c>
      <c r="H114" s="169">
        <v>5.95</v>
      </c>
      <c r="I114" s="170">
        <v>250</v>
      </c>
      <c r="J114" s="171">
        <f>ROUND(I114*H114,2)</f>
        <v>1487.5</v>
      </c>
      <c r="K114" s="167" t="s">
        <v>149</v>
      </c>
      <c r="L114" s="40"/>
      <c r="M114" s="172" t="s">
        <v>22</v>
      </c>
      <c r="N114" s="173" t="s">
        <v>50</v>
      </c>
      <c r="P114" s="174">
        <f>O114*H114</f>
        <v>0</v>
      </c>
      <c r="Q114" s="174">
        <v>0</v>
      </c>
      <c r="R114" s="174">
        <f>Q114*H114</f>
        <v>0</v>
      </c>
      <c r="S114" s="174">
        <v>0</v>
      </c>
      <c r="T114" s="175">
        <f>S114*H114</f>
        <v>0</v>
      </c>
      <c r="AR114" s="24" t="s">
        <v>188</v>
      </c>
      <c r="AT114" s="24" t="s">
        <v>145</v>
      </c>
      <c r="AU114" s="24" t="s">
        <v>90</v>
      </c>
      <c r="AY114" s="24" t="s">
        <v>142</v>
      </c>
      <c r="BE114" s="176">
        <f>IF(N114="základní",J114,0)</f>
        <v>1487.5</v>
      </c>
      <c r="BF114" s="176">
        <f>IF(N114="snížená",J114,0)</f>
        <v>0</v>
      </c>
      <c r="BG114" s="176">
        <f>IF(N114="zákl. přenesená",J114,0)</f>
        <v>0</v>
      </c>
      <c r="BH114" s="176">
        <f>IF(N114="sníž. přenesená",J114,0)</f>
        <v>0</v>
      </c>
      <c r="BI114" s="176">
        <f>IF(N114="nulová",J114,0)</f>
        <v>0</v>
      </c>
      <c r="BJ114" s="24" t="s">
        <v>24</v>
      </c>
      <c r="BK114" s="176">
        <f>ROUND(I114*H114,2)</f>
        <v>1487.5</v>
      </c>
      <c r="BL114" s="24" t="s">
        <v>188</v>
      </c>
      <c r="BM114" s="24" t="s">
        <v>2899</v>
      </c>
    </row>
    <row r="115" spans="2:65" s="12" customFormat="1">
      <c r="B115" s="183"/>
      <c r="D115" s="177" t="s">
        <v>192</v>
      </c>
      <c r="E115" s="184" t="s">
        <v>22</v>
      </c>
      <c r="F115" s="185" t="s">
        <v>691</v>
      </c>
      <c r="H115" s="184" t="s">
        <v>22</v>
      </c>
      <c r="I115" s="186"/>
      <c r="L115" s="183"/>
      <c r="M115" s="187"/>
      <c r="T115" s="188"/>
      <c r="AT115" s="184" t="s">
        <v>192</v>
      </c>
      <c r="AU115" s="184" t="s">
        <v>90</v>
      </c>
      <c r="AV115" s="12" t="s">
        <v>24</v>
      </c>
      <c r="AW115" s="12" t="s">
        <v>42</v>
      </c>
      <c r="AX115" s="12" t="s">
        <v>79</v>
      </c>
      <c r="AY115" s="184" t="s">
        <v>142</v>
      </c>
    </row>
    <row r="116" spans="2:65" s="13" customFormat="1">
      <c r="B116" s="189"/>
      <c r="D116" s="177" t="s">
        <v>192</v>
      </c>
      <c r="E116" s="190" t="s">
        <v>22</v>
      </c>
      <c r="F116" s="191" t="s">
        <v>2900</v>
      </c>
      <c r="H116" s="192">
        <v>5.95</v>
      </c>
      <c r="I116" s="193"/>
      <c r="L116" s="189"/>
      <c r="M116" s="194"/>
      <c r="T116" s="195"/>
      <c r="AT116" s="190" t="s">
        <v>192</v>
      </c>
      <c r="AU116" s="190" t="s">
        <v>90</v>
      </c>
      <c r="AV116" s="13" t="s">
        <v>90</v>
      </c>
      <c r="AW116" s="13" t="s">
        <v>42</v>
      </c>
      <c r="AX116" s="13" t="s">
        <v>79</v>
      </c>
      <c r="AY116" s="190" t="s">
        <v>142</v>
      </c>
    </row>
    <row r="117" spans="2:65" s="14" customFormat="1">
      <c r="B117" s="196"/>
      <c r="D117" s="177" t="s">
        <v>192</v>
      </c>
      <c r="E117" s="197" t="s">
        <v>22</v>
      </c>
      <c r="F117" s="198" t="s">
        <v>198</v>
      </c>
      <c r="H117" s="199">
        <v>5.95</v>
      </c>
      <c r="I117" s="200"/>
      <c r="L117" s="196"/>
      <c r="M117" s="201"/>
      <c r="T117" s="202"/>
      <c r="AT117" s="197" t="s">
        <v>192</v>
      </c>
      <c r="AU117" s="197" t="s">
        <v>90</v>
      </c>
      <c r="AV117" s="14" t="s">
        <v>104</v>
      </c>
      <c r="AW117" s="14" t="s">
        <v>42</v>
      </c>
      <c r="AX117" s="14" t="s">
        <v>79</v>
      </c>
      <c r="AY117" s="197" t="s">
        <v>142</v>
      </c>
    </row>
    <row r="118" spans="2:65" s="15" customFormat="1">
      <c r="B118" s="203"/>
      <c r="D118" s="177" t="s">
        <v>192</v>
      </c>
      <c r="E118" s="204" t="s">
        <v>22</v>
      </c>
      <c r="F118" s="205" t="s">
        <v>202</v>
      </c>
      <c r="H118" s="206">
        <v>5.95</v>
      </c>
      <c r="I118" s="207"/>
      <c r="L118" s="203"/>
      <c r="M118" s="208"/>
      <c r="T118" s="209"/>
      <c r="AT118" s="204" t="s">
        <v>192</v>
      </c>
      <c r="AU118" s="204" t="s">
        <v>90</v>
      </c>
      <c r="AV118" s="15" t="s">
        <v>188</v>
      </c>
      <c r="AW118" s="15" t="s">
        <v>42</v>
      </c>
      <c r="AX118" s="15" t="s">
        <v>24</v>
      </c>
      <c r="AY118" s="204" t="s">
        <v>142</v>
      </c>
    </row>
    <row r="119" spans="2:65" s="1" customFormat="1" ht="51" customHeight="1">
      <c r="B119" s="40"/>
      <c r="C119" s="165" t="s">
        <v>314</v>
      </c>
      <c r="D119" s="165" t="s">
        <v>145</v>
      </c>
      <c r="E119" s="166" t="s">
        <v>2901</v>
      </c>
      <c r="F119" s="167" t="s">
        <v>2902</v>
      </c>
      <c r="G119" s="168" t="s">
        <v>229</v>
      </c>
      <c r="H119" s="169">
        <v>53.8</v>
      </c>
      <c r="I119" s="170">
        <v>320</v>
      </c>
      <c r="J119" s="171">
        <f>ROUND(I119*H119,2)</f>
        <v>17216</v>
      </c>
      <c r="K119" s="167" t="s">
        <v>149</v>
      </c>
      <c r="L119" s="40"/>
      <c r="M119" s="172" t="s">
        <v>22</v>
      </c>
      <c r="N119" s="173" t="s">
        <v>50</v>
      </c>
      <c r="P119" s="174">
        <f>O119*H119</f>
        <v>0</v>
      </c>
      <c r="Q119" s="174">
        <v>8.591E-2</v>
      </c>
      <c r="R119" s="174">
        <f>Q119*H119</f>
        <v>4.6219579999999993</v>
      </c>
      <c r="S119" s="174">
        <v>0</v>
      </c>
      <c r="T119" s="175">
        <f>S119*H119</f>
        <v>0</v>
      </c>
      <c r="AR119" s="24" t="s">
        <v>188</v>
      </c>
      <c r="AT119" s="24" t="s">
        <v>145</v>
      </c>
      <c r="AU119" s="24" t="s">
        <v>90</v>
      </c>
      <c r="AY119" s="24" t="s">
        <v>142</v>
      </c>
      <c r="BE119" s="176">
        <f>IF(N119="základní",J119,0)</f>
        <v>17216</v>
      </c>
      <c r="BF119" s="176">
        <f>IF(N119="snížená",J119,0)</f>
        <v>0</v>
      </c>
      <c r="BG119" s="176">
        <f>IF(N119="zákl. přenesená",J119,0)</f>
        <v>0</v>
      </c>
      <c r="BH119" s="176">
        <f>IF(N119="sníž. přenesená",J119,0)</f>
        <v>0</v>
      </c>
      <c r="BI119" s="176">
        <f>IF(N119="nulová",J119,0)</f>
        <v>0</v>
      </c>
      <c r="BJ119" s="24" t="s">
        <v>24</v>
      </c>
      <c r="BK119" s="176">
        <f>ROUND(I119*H119,2)</f>
        <v>17216</v>
      </c>
      <c r="BL119" s="24" t="s">
        <v>188</v>
      </c>
      <c r="BM119" s="24" t="s">
        <v>2903</v>
      </c>
    </row>
    <row r="120" spans="2:65" s="1" customFormat="1" ht="57">
      <c r="B120" s="40"/>
      <c r="D120" s="177" t="s">
        <v>190</v>
      </c>
      <c r="F120" s="178" t="s">
        <v>2904</v>
      </c>
      <c r="I120" s="106"/>
      <c r="L120" s="40"/>
      <c r="M120" s="182"/>
      <c r="T120" s="65"/>
      <c r="AT120" s="24" t="s">
        <v>190</v>
      </c>
      <c r="AU120" s="24" t="s">
        <v>90</v>
      </c>
    </row>
    <row r="121" spans="2:65" s="12" customFormat="1">
      <c r="B121" s="183"/>
      <c r="D121" s="177" t="s">
        <v>192</v>
      </c>
      <c r="E121" s="184" t="s">
        <v>22</v>
      </c>
      <c r="F121" s="185" t="s">
        <v>691</v>
      </c>
      <c r="H121" s="184" t="s">
        <v>22</v>
      </c>
      <c r="I121" s="186"/>
      <c r="L121" s="183"/>
      <c r="M121" s="187"/>
      <c r="T121" s="188"/>
      <c r="AT121" s="184" t="s">
        <v>192</v>
      </c>
      <c r="AU121" s="184" t="s">
        <v>90</v>
      </c>
      <c r="AV121" s="12" t="s">
        <v>24</v>
      </c>
      <c r="AW121" s="12" t="s">
        <v>42</v>
      </c>
      <c r="AX121" s="12" t="s">
        <v>79</v>
      </c>
      <c r="AY121" s="184" t="s">
        <v>142</v>
      </c>
    </row>
    <row r="122" spans="2:65" s="13" customFormat="1">
      <c r="B122" s="189"/>
      <c r="D122" s="177" t="s">
        <v>192</v>
      </c>
      <c r="E122" s="190" t="s">
        <v>22</v>
      </c>
      <c r="F122" s="191" t="s">
        <v>2905</v>
      </c>
      <c r="H122" s="192">
        <v>53.8</v>
      </c>
      <c r="I122" s="193"/>
      <c r="L122" s="189"/>
      <c r="M122" s="194"/>
      <c r="T122" s="195"/>
      <c r="AT122" s="190" t="s">
        <v>192</v>
      </c>
      <c r="AU122" s="190" t="s">
        <v>90</v>
      </c>
      <c r="AV122" s="13" t="s">
        <v>90</v>
      </c>
      <c r="AW122" s="13" t="s">
        <v>42</v>
      </c>
      <c r="AX122" s="13" t="s">
        <v>79</v>
      </c>
      <c r="AY122" s="190" t="s">
        <v>142</v>
      </c>
    </row>
    <row r="123" spans="2:65" s="14" customFormat="1">
      <c r="B123" s="196"/>
      <c r="D123" s="177" t="s">
        <v>192</v>
      </c>
      <c r="E123" s="197" t="s">
        <v>22</v>
      </c>
      <c r="F123" s="198" t="s">
        <v>198</v>
      </c>
      <c r="H123" s="199">
        <v>53.8</v>
      </c>
      <c r="I123" s="200"/>
      <c r="L123" s="196"/>
      <c r="M123" s="201"/>
      <c r="T123" s="202"/>
      <c r="AT123" s="197" t="s">
        <v>192</v>
      </c>
      <c r="AU123" s="197" t="s">
        <v>90</v>
      </c>
      <c r="AV123" s="14" t="s">
        <v>104</v>
      </c>
      <c r="AW123" s="14" t="s">
        <v>42</v>
      </c>
      <c r="AX123" s="14" t="s">
        <v>79</v>
      </c>
      <c r="AY123" s="197" t="s">
        <v>142</v>
      </c>
    </row>
    <row r="124" spans="2:65" s="15" customFormat="1">
      <c r="B124" s="203"/>
      <c r="D124" s="177" t="s">
        <v>192</v>
      </c>
      <c r="E124" s="204" t="s">
        <v>22</v>
      </c>
      <c r="F124" s="205" t="s">
        <v>202</v>
      </c>
      <c r="H124" s="206">
        <v>53.8</v>
      </c>
      <c r="I124" s="207"/>
      <c r="L124" s="203"/>
      <c r="M124" s="208"/>
      <c r="T124" s="209"/>
      <c r="AT124" s="204" t="s">
        <v>192</v>
      </c>
      <c r="AU124" s="204" t="s">
        <v>90</v>
      </c>
      <c r="AV124" s="15" t="s">
        <v>188</v>
      </c>
      <c r="AW124" s="15" t="s">
        <v>42</v>
      </c>
      <c r="AX124" s="15" t="s">
        <v>24</v>
      </c>
      <c r="AY124" s="204" t="s">
        <v>142</v>
      </c>
    </row>
    <row r="125" spans="2:65" s="1" customFormat="1" ht="25.5" customHeight="1">
      <c r="B125" s="40"/>
      <c r="C125" s="210" t="s">
        <v>10</v>
      </c>
      <c r="D125" s="210" t="s">
        <v>323</v>
      </c>
      <c r="E125" s="211" t="s">
        <v>2906</v>
      </c>
      <c r="F125" s="212" t="s">
        <v>2907</v>
      </c>
      <c r="G125" s="213" t="s">
        <v>229</v>
      </c>
      <c r="H125" s="214">
        <v>54.875999999999998</v>
      </c>
      <c r="I125" s="215">
        <v>195</v>
      </c>
      <c r="J125" s="216">
        <f>ROUND(I125*H125,2)</f>
        <v>10700.82</v>
      </c>
      <c r="K125" s="212" t="s">
        <v>149</v>
      </c>
      <c r="L125" s="217"/>
      <c r="M125" s="218" t="s">
        <v>22</v>
      </c>
      <c r="N125" s="219" t="s">
        <v>50</v>
      </c>
      <c r="P125" s="174">
        <f>O125*H125</f>
        <v>0</v>
      </c>
      <c r="Q125" s="174">
        <v>0.14000000000000001</v>
      </c>
      <c r="R125" s="174">
        <f>Q125*H125</f>
        <v>7.6826400000000001</v>
      </c>
      <c r="S125" s="174">
        <v>0</v>
      </c>
      <c r="T125" s="175">
        <f>S125*H125</f>
        <v>0</v>
      </c>
      <c r="AR125" s="24" t="s">
        <v>251</v>
      </c>
      <c r="AT125" s="24" t="s">
        <v>323</v>
      </c>
      <c r="AU125" s="24" t="s">
        <v>90</v>
      </c>
      <c r="AY125" s="24" t="s">
        <v>142</v>
      </c>
      <c r="BE125" s="176">
        <f>IF(N125="základní",J125,0)</f>
        <v>10700.82</v>
      </c>
      <c r="BF125" s="176">
        <f>IF(N125="snížená",J125,0)</f>
        <v>0</v>
      </c>
      <c r="BG125" s="176">
        <f>IF(N125="zákl. přenesená",J125,0)</f>
        <v>0</v>
      </c>
      <c r="BH125" s="176">
        <f>IF(N125="sníž. přenesená",J125,0)</f>
        <v>0</v>
      </c>
      <c r="BI125" s="176">
        <f>IF(N125="nulová",J125,0)</f>
        <v>0</v>
      </c>
      <c r="BJ125" s="24" t="s">
        <v>24</v>
      </c>
      <c r="BK125" s="176">
        <f>ROUND(I125*H125,2)</f>
        <v>10700.82</v>
      </c>
      <c r="BL125" s="24" t="s">
        <v>188</v>
      </c>
      <c r="BM125" s="24" t="s">
        <v>2908</v>
      </c>
    </row>
    <row r="126" spans="2:65" s="13" customFormat="1">
      <c r="B126" s="189"/>
      <c r="D126" s="177" t="s">
        <v>192</v>
      </c>
      <c r="F126" s="191" t="s">
        <v>2909</v>
      </c>
      <c r="H126" s="192">
        <v>54.875999999999998</v>
      </c>
      <c r="I126" s="193"/>
      <c r="L126" s="189"/>
      <c r="M126" s="194"/>
      <c r="T126" s="195"/>
      <c r="AT126" s="190" t="s">
        <v>192</v>
      </c>
      <c r="AU126" s="190" t="s">
        <v>90</v>
      </c>
      <c r="AV126" s="13" t="s">
        <v>90</v>
      </c>
      <c r="AW126" s="13" t="s">
        <v>6</v>
      </c>
      <c r="AX126" s="13" t="s">
        <v>24</v>
      </c>
      <c r="AY126" s="190" t="s">
        <v>142</v>
      </c>
    </row>
    <row r="127" spans="2:65" s="11" customFormat="1" ht="29.9" customHeight="1">
      <c r="B127" s="153"/>
      <c r="D127" s="154" t="s">
        <v>78</v>
      </c>
      <c r="E127" s="163" t="s">
        <v>237</v>
      </c>
      <c r="F127" s="163" t="s">
        <v>350</v>
      </c>
      <c r="I127" s="156"/>
      <c r="J127" s="164">
        <f>BK127</f>
        <v>16850.400000000001</v>
      </c>
      <c r="L127" s="153"/>
      <c r="M127" s="158"/>
      <c r="P127" s="159">
        <f>SUM(P128:P142)</f>
        <v>0</v>
      </c>
      <c r="R127" s="159">
        <f>SUM(R128:R142)</f>
        <v>2.3885204</v>
      </c>
      <c r="T127" s="160">
        <f>SUM(T128:T142)</f>
        <v>0</v>
      </c>
      <c r="AR127" s="154" t="s">
        <v>24</v>
      </c>
      <c r="AT127" s="161" t="s">
        <v>78</v>
      </c>
      <c r="AU127" s="161" t="s">
        <v>24</v>
      </c>
      <c r="AY127" s="154" t="s">
        <v>142</v>
      </c>
      <c r="BK127" s="162">
        <f>SUM(BK128:BK142)</f>
        <v>16850.400000000001</v>
      </c>
    </row>
    <row r="128" spans="2:65" s="1" customFormat="1" ht="16.5" customHeight="1">
      <c r="B128" s="40"/>
      <c r="C128" s="165" t="s">
        <v>333</v>
      </c>
      <c r="D128" s="165" t="s">
        <v>145</v>
      </c>
      <c r="E128" s="166" t="s">
        <v>2910</v>
      </c>
      <c r="F128" s="167" t="s">
        <v>2911</v>
      </c>
      <c r="G128" s="168" t="s">
        <v>229</v>
      </c>
      <c r="H128" s="169">
        <v>33.32</v>
      </c>
      <c r="I128" s="170">
        <v>140</v>
      </c>
      <c r="J128" s="171">
        <f>ROUND(I128*H128,2)</f>
        <v>4664.8</v>
      </c>
      <c r="K128" s="167" t="s">
        <v>149</v>
      </c>
      <c r="L128" s="40"/>
      <c r="M128" s="172" t="s">
        <v>22</v>
      </c>
      <c r="N128" s="173" t="s">
        <v>50</v>
      </c>
      <c r="P128" s="174">
        <f>O128*H128</f>
        <v>0</v>
      </c>
      <c r="Q128" s="174">
        <v>1.899E-2</v>
      </c>
      <c r="R128" s="174">
        <f>Q128*H128</f>
        <v>0.63274680000000005</v>
      </c>
      <c r="S128" s="174">
        <v>0</v>
      </c>
      <c r="T128" s="175">
        <f>S128*H128</f>
        <v>0</v>
      </c>
      <c r="AR128" s="24" t="s">
        <v>188</v>
      </c>
      <c r="AT128" s="24" t="s">
        <v>145</v>
      </c>
      <c r="AU128" s="24" t="s">
        <v>90</v>
      </c>
      <c r="AY128" s="24" t="s">
        <v>142</v>
      </c>
      <c r="BE128" s="176">
        <f>IF(N128="základní",J128,0)</f>
        <v>4664.8</v>
      </c>
      <c r="BF128" s="176">
        <f>IF(N128="snížená",J128,0)</f>
        <v>0</v>
      </c>
      <c r="BG128" s="176">
        <f>IF(N128="zákl. přenesená",J128,0)</f>
        <v>0</v>
      </c>
      <c r="BH128" s="176">
        <f>IF(N128="sníž. přenesená",J128,0)</f>
        <v>0</v>
      </c>
      <c r="BI128" s="176">
        <f>IF(N128="nulová",J128,0)</f>
        <v>0</v>
      </c>
      <c r="BJ128" s="24" t="s">
        <v>24</v>
      </c>
      <c r="BK128" s="176">
        <f>ROUND(I128*H128,2)</f>
        <v>4664.8</v>
      </c>
      <c r="BL128" s="24" t="s">
        <v>188</v>
      </c>
      <c r="BM128" s="24" t="s">
        <v>2912</v>
      </c>
    </row>
    <row r="129" spans="2:65" s="12" customFormat="1">
      <c r="B129" s="183"/>
      <c r="D129" s="177" t="s">
        <v>192</v>
      </c>
      <c r="E129" s="184" t="s">
        <v>22</v>
      </c>
      <c r="F129" s="185" t="s">
        <v>1321</v>
      </c>
      <c r="H129" s="184" t="s">
        <v>22</v>
      </c>
      <c r="I129" s="186"/>
      <c r="L129" s="183"/>
      <c r="M129" s="187"/>
      <c r="T129" s="188"/>
      <c r="AT129" s="184" t="s">
        <v>192</v>
      </c>
      <c r="AU129" s="184" t="s">
        <v>90</v>
      </c>
      <c r="AV129" s="12" t="s">
        <v>24</v>
      </c>
      <c r="AW129" s="12" t="s">
        <v>42</v>
      </c>
      <c r="AX129" s="12" t="s">
        <v>79</v>
      </c>
      <c r="AY129" s="184" t="s">
        <v>142</v>
      </c>
    </row>
    <row r="130" spans="2:65" s="13" customFormat="1">
      <c r="B130" s="189"/>
      <c r="D130" s="177" t="s">
        <v>192</v>
      </c>
      <c r="E130" s="190" t="s">
        <v>22</v>
      </c>
      <c r="F130" s="191" t="s">
        <v>2913</v>
      </c>
      <c r="H130" s="192">
        <v>33.32</v>
      </c>
      <c r="I130" s="193"/>
      <c r="L130" s="189"/>
      <c r="M130" s="194"/>
      <c r="T130" s="195"/>
      <c r="AT130" s="190" t="s">
        <v>192</v>
      </c>
      <c r="AU130" s="190" t="s">
        <v>90</v>
      </c>
      <c r="AV130" s="13" t="s">
        <v>90</v>
      </c>
      <c r="AW130" s="13" t="s">
        <v>42</v>
      </c>
      <c r="AX130" s="13" t="s">
        <v>79</v>
      </c>
      <c r="AY130" s="190" t="s">
        <v>142</v>
      </c>
    </row>
    <row r="131" spans="2:65" s="14" customFormat="1">
      <c r="B131" s="196"/>
      <c r="D131" s="177" t="s">
        <v>192</v>
      </c>
      <c r="E131" s="197" t="s">
        <v>22</v>
      </c>
      <c r="F131" s="198" t="s">
        <v>198</v>
      </c>
      <c r="H131" s="199">
        <v>33.32</v>
      </c>
      <c r="I131" s="200"/>
      <c r="L131" s="196"/>
      <c r="M131" s="201"/>
      <c r="T131" s="202"/>
      <c r="AT131" s="197" t="s">
        <v>192</v>
      </c>
      <c r="AU131" s="197" t="s">
        <v>90</v>
      </c>
      <c r="AV131" s="14" t="s">
        <v>104</v>
      </c>
      <c r="AW131" s="14" t="s">
        <v>42</v>
      </c>
      <c r="AX131" s="14" t="s">
        <v>79</v>
      </c>
      <c r="AY131" s="197" t="s">
        <v>142</v>
      </c>
    </row>
    <row r="132" spans="2:65" s="15" customFormat="1">
      <c r="B132" s="203"/>
      <c r="D132" s="177" t="s">
        <v>192</v>
      </c>
      <c r="E132" s="204" t="s">
        <v>22</v>
      </c>
      <c r="F132" s="205" t="s">
        <v>202</v>
      </c>
      <c r="H132" s="206">
        <v>33.32</v>
      </c>
      <c r="I132" s="207"/>
      <c r="L132" s="203"/>
      <c r="M132" s="208"/>
      <c r="T132" s="209"/>
      <c r="AT132" s="204" t="s">
        <v>192</v>
      </c>
      <c r="AU132" s="204" t="s">
        <v>90</v>
      </c>
      <c r="AV132" s="15" t="s">
        <v>188</v>
      </c>
      <c r="AW132" s="15" t="s">
        <v>42</v>
      </c>
      <c r="AX132" s="15" t="s">
        <v>24</v>
      </c>
      <c r="AY132" s="204" t="s">
        <v>142</v>
      </c>
    </row>
    <row r="133" spans="2:65" s="1" customFormat="1" ht="25.5" customHeight="1">
      <c r="B133" s="40"/>
      <c r="C133" s="165" t="s">
        <v>344</v>
      </c>
      <c r="D133" s="165" t="s">
        <v>145</v>
      </c>
      <c r="E133" s="166" t="s">
        <v>2914</v>
      </c>
      <c r="F133" s="167" t="s">
        <v>2915</v>
      </c>
      <c r="G133" s="168" t="s">
        <v>229</v>
      </c>
      <c r="H133" s="169">
        <v>33.32</v>
      </c>
      <c r="I133" s="170">
        <v>280</v>
      </c>
      <c r="J133" s="171">
        <f>ROUND(I133*H133,2)</f>
        <v>9329.6</v>
      </c>
      <c r="K133" s="167" t="s">
        <v>149</v>
      </c>
      <c r="L133" s="40"/>
      <c r="M133" s="172" t="s">
        <v>22</v>
      </c>
      <c r="N133" s="173" t="s">
        <v>50</v>
      </c>
      <c r="P133" s="174">
        <f>O133*H133</f>
        <v>0</v>
      </c>
      <c r="Q133" s="174">
        <v>3.48E-3</v>
      </c>
      <c r="R133" s="174">
        <f>Q133*H133</f>
        <v>0.1159536</v>
      </c>
      <c r="S133" s="174">
        <v>0</v>
      </c>
      <c r="T133" s="175">
        <f>S133*H133</f>
        <v>0</v>
      </c>
      <c r="AR133" s="24" t="s">
        <v>188</v>
      </c>
      <c r="AT133" s="24" t="s">
        <v>145</v>
      </c>
      <c r="AU133" s="24" t="s">
        <v>90</v>
      </c>
      <c r="AY133" s="24" t="s">
        <v>142</v>
      </c>
      <c r="BE133" s="176">
        <f>IF(N133="základní",J133,0)</f>
        <v>9329.6</v>
      </c>
      <c r="BF133" s="176">
        <f>IF(N133="snížená",J133,0)</f>
        <v>0</v>
      </c>
      <c r="BG133" s="176">
        <f>IF(N133="zákl. přenesená",J133,0)</f>
        <v>0</v>
      </c>
      <c r="BH133" s="176">
        <f>IF(N133="sníž. přenesená",J133,0)</f>
        <v>0</v>
      </c>
      <c r="BI133" s="176">
        <f>IF(N133="nulová",J133,0)</f>
        <v>0</v>
      </c>
      <c r="BJ133" s="24" t="s">
        <v>24</v>
      </c>
      <c r="BK133" s="176">
        <f>ROUND(I133*H133,2)</f>
        <v>9329.6</v>
      </c>
      <c r="BL133" s="24" t="s">
        <v>188</v>
      </c>
      <c r="BM133" s="24" t="s">
        <v>2916</v>
      </c>
    </row>
    <row r="134" spans="2:65" s="12" customFormat="1">
      <c r="B134" s="183"/>
      <c r="D134" s="177" t="s">
        <v>192</v>
      </c>
      <c r="E134" s="184" t="s">
        <v>22</v>
      </c>
      <c r="F134" s="185" t="s">
        <v>1321</v>
      </c>
      <c r="H134" s="184" t="s">
        <v>22</v>
      </c>
      <c r="I134" s="186"/>
      <c r="L134" s="183"/>
      <c r="M134" s="187"/>
      <c r="T134" s="188"/>
      <c r="AT134" s="184" t="s">
        <v>192</v>
      </c>
      <c r="AU134" s="184" t="s">
        <v>90</v>
      </c>
      <c r="AV134" s="12" t="s">
        <v>24</v>
      </c>
      <c r="AW134" s="12" t="s">
        <v>42</v>
      </c>
      <c r="AX134" s="12" t="s">
        <v>79</v>
      </c>
      <c r="AY134" s="184" t="s">
        <v>142</v>
      </c>
    </row>
    <row r="135" spans="2:65" s="13" customFormat="1">
      <c r="B135" s="189"/>
      <c r="D135" s="177" t="s">
        <v>192</v>
      </c>
      <c r="E135" s="190" t="s">
        <v>22</v>
      </c>
      <c r="F135" s="191" t="s">
        <v>2913</v>
      </c>
      <c r="H135" s="192">
        <v>33.32</v>
      </c>
      <c r="I135" s="193"/>
      <c r="L135" s="189"/>
      <c r="M135" s="194"/>
      <c r="T135" s="195"/>
      <c r="AT135" s="190" t="s">
        <v>192</v>
      </c>
      <c r="AU135" s="190" t="s">
        <v>90</v>
      </c>
      <c r="AV135" s="13" t="s">
        <v>90</v>
      </c>
      <c r="AW135" s="13" t="s">
        <v>42</v>
      </c>
      <c r="AX135" s="13" t="s">
        <v>79</v>
      </c>
      <c r="AY135" s="190" t="s">
        <v>142</v>
      </c>
    </row>
    <row r="136" spans="2:65" s="14" customFormat="1">
      <c r="B136" s="196"/>
      <c r="D136" s="177" t="s">
        <v>192</v>
      </c>
      <c r="E136" s="197" t="s">
        <v>22</v>
      </c>
      <c r="F136" s="198" t="s">
        <v>198</v>
      </c>
      <c r="H136" s="199">
        <v>33.32</v>
      </c>
      <c r="I136" s="200"/>
      <c r="L136" s="196"/>
      <c r="M136" s="201"/>
      <c r="T136" s="202"/>
      <c r="AT136" s="197" t="s">
        <v>192</v>
      </c>
      <c r="AU136" s="197" t="s">
        <v>90</v>
      </c>
      <c r="AV136" s="14" t="s">
        <v>104</v>
      </c>
      <c r="AW136" s="14" t="s">
        <v>42</v>
      </c>
      <c r="AX136" s="14" t="s">
        <v>79</v>
      </c>
      <c r="AY136" s="197" t="s">
        <v>142</v>
      </c>
    </row>
    <row r="137" spans="2:65" s="15" customFormat="1">
      <c r="B137" s="203"/>
      <c r="D137" s="177" t="s">
        <v>192</v>
      </c>
      <c r="E137" s="204" t="s">
        <v>22</v>
      </c>
      <c r="F137" s="205" t="s">
        <v>202</v>
      </c>
      <c r="H137" s="206">
        <v>33.32</v>
      </c>
      <c r="I137" s="207"/>
      <c r="L137" s="203"/>
      <c r="M137" s="208"/>
      <c r="T137" s="209"/>
      <c r="AT137" s="204" t="s">
        <v>192</v>
      </c>
      <c r="AU137" s="204" t="s">
        <v>90</v>
      </c>
      <c r="AV137" s="15" t="s">
        <v>188</v>
      </c>
      <c r="AW137" s="15" t="s">
        <v>42</v>
      </c>
      <c r="AX137" s="15" t="s">
        <v>24</v>
      </c>
      <c r="AY137" s="204" t="s">
        <v>142</v>
      </c>
    </row>
    <row r="138" spans="2:65" s="1" customFormat="1" ht="25.5" customHeight="1">
      <c r="B138" s="40"/>
      <c r="C138" s="165" t="s">
        <v>351</v>
      </c>
      <c r="D138" s="165" t="s">
        <v>145</v>
      </c>
      <c r="E138" s="166" t="s">
        <v>2917</v>
      </c>
      <c r="F138" s="167" t="s">
        <v>2918</v>
      </c>
      <c r="G138" s="168" t="s">
        <v>229</v>
      </c>
      <c r="H138" s="169">
        <v>5.95</v>
      </c>
      <c r="I138" s="170">
        <v>480</v>
      </c>
      <c r="J138" s="171">
        <f>ROUND(I138*H138,2)</f>
        <v>2856</v>
      </c>
      <c r="K138" s="167" t="s">
        <v>149</v>
      </c>
      <c r="L138" s="40"/>
      <c r="M138" s="172" t="s">
        <v>22</v>
      </c>
      <c r="N138" s="173" t="s">
        <v>50</v>
      </c>
      <c r="P138" s="174">
        <f>O138*H138</f>
        <v>0</v>
      </c>
      <c r="Q138" s="174">
        <v>0.27560000000000001</v>
      </c>
      <c r="R138" s="174">
        <f>Q138*H138</f>
        <v>1.6398200000000001</v>
      </c>
      <c r="S138" s="174">
        <v>0</v>
      </c>
      <c r="T138" s="175">
        <f>S138*H138</f>
        <v>0</v>
      </c>
      <c r="AR138" s="24" t="s">
        <v>188</v>
      </c>
      <c r="AT138" s="24" t="s">
        <v>145</v>
      </c>
      <c r="AU138" s="24" t="s">
        <v>90</v>
      </c>
      <c r="AY138" s="24" t="s">
        <v>142</v>
      </c>
      <c r="BE138" s="176">
        <f>IF(N138="základní",J138,0)</f>
        <v>2856</v>
      </c>
      <c r="BF138" s="176">
        <f>IF(N138="snížená",J138,0)</f>
        <v>0</v>
      </c>
      <c r="BG138" s="176">
        <f>IF(N138="zákl. přenesená",J138,0)</f>
        <v>0</v>
      </c>
      <c r="BH138" s="176">
        <f>IF(N138="sníž. přenesená",J138,0)</f>
        <v>0</v>
      </c>
      <c r="BI138" s="176">
        <f>IF(N138="nulová",J138,0)</f>
        <v>0</v>
      </c>
      <c r="BJ138" s="24" t="s">
        <v>24</v>
      </c>
      <c r="BK138" s="176">
        <f>ROUND(I138*H138,2)</f>
        <v>2856</v>
      </c>
      <c r="BL138" s="24" t="s">
        <v>188</v>
      </c>
      <c r="BM138" s="24" t="s">
        <v>2919</v>
      </c>
    </row>
    <row r="139" spans="2:65" s="12" customFormat="1">
      <c r="B139" s="183"/>
      <c r="D139" s="177" t="s">
        <v>192</v>
      </c>
      <c r="E139" s="184" t="s">
        <v>22</v>
      </c>
      <c r="F139" s="185" t="s">
        <v>691</v>
      </c>
      <c r="H139" s="184" t="s">
        <v>22</v>
      </c>
      <c r="I139" s="186"/>
      <c r="L139" s="183"/>
      <c r="M139" s="187"/>
      <c r="T139" s="188"/>
      <c r="AT139" s="184" t="s">
        <v>192</v>
      </c>
      <c r="AU139" s="184" t="s">
        <v>90</v>
      </c>
      <c r="AV139" s="12" t="s">
        <v>24</v>
      </c>
      <c r="AW139" s="12" t="s">
        <v>42</v>
      </c>
      <c r="AX139" s="12" t="s">
        <v>79</v>
      </c>
      <c r="AY139" s="184" t="s">
        <v>142</v>
      </c>
    </row>
    <row r="140" spans="2:65" s="13" customFormat="1">
      <c r="B140" s="189"/>
      <c r="D140" s="177" t="s">
        <v>192</v>
      </c>
      <c r="E140" s="190" t="s">
        <v>22</v>
      </c>
      <c r="F140" s="191" t="s">
        <v>2900</v>
      </c>
      <c r="H140" s="192">
        <v>5.95</v>
      </c>
      <c r="I140" s="193"/>
      <c r="L140" s="189"/>
      <c r="M140" s="194"/>
      <c r="T140" s="195"/>
      <c r="AT140" s="190" t="s">
        <v>192</v>
      </c>
      <c r="AU140" s="190" t="s">
        <v>90</v>
      </c>
      <c r="AV140" s="13" t="s">
        <v>90</v>
      </c>
      <c r="AW140" s="13" t="s">
        <v>42</v>
      </c>
      <c r="AX140" s="13" t="s">
        <v>79</v>
      </c>
      <c r="AY140" s="190" t="s">
        <v>142</v>
      </c>
    </row>
    <row r="141" spans="2:65" s="14" customFormat="1">
      <c r="B141" s="196"/>
      <c r="D141" s="177" t="s">
        <v>192</v>
      </c>
      <c r="E141" s="197" t="s">
        <v>22</v>
      </c>
      <c r="F141" s="198" t="s">
        <v>198</v>
      </c>
      <c r="H141" s="199">
        <v>5.95</v>
      </c>
      <c r="I141" s="200"/>
      <c r="L141" s="196"/>
      <c r="M141" s="201"/>
      <c r="T141" s="202"/>
      <c r="AT141" s="197" t="s">
        <v>192</v>
      </c>
      <c r="AU141" s="197" t="s">
        <v>90</v>
      </c>
      <c r="AV141" s="14" t="s">
        <v>104</v>
      </c>
      <c r="AW141" s="14" t="s">
        <v>42</v>
      </c>
      <c r="AX141" s="14" t="s">
        <v>79</v>
      </c>
      <c r="AY141" s="197" t="s">
        <v>142</v>
      </c>
    </row>
    <row r="142" spans="2:65" s="15" customFormat="1">
      <c r="B142" s="203"/>
      <c r="D142" s="177" t="s">
        <v>192</v>
      </c>
      <c r="E142" s="204" t="s">
        <v>22</v>
      </c>
      <c r="F142" s="205" t="s">
        <v>202</v>
      </c>
      <c r="H142" s="206">
        <v>5.95</v>
      </c>
      <c r="I142" s="207"/>
      <c r="L142" s="203"/>
      <c r="M142" s="208"/>
      <c r="T142" s="209"/>
      <c r="AT142" s="204" t="s">
        <v>192</v>
      </c>
      <c r="AU142" s="204" t="s">
        <v>90</v>
      </c>
      <c r="AV142" s="15" t="s">
        <v>188</v>
      </c>
      <c r="AW142" s="15" t="s">
        <v>42</v>
      </c>
      <c r="AX142" s="15" t="s">
        <v>24</v>
      </c>
      <c r="AY142" s="204" t="s">
        <v>142</v>
      </c>
    </row>
    <row r="143" spans="2:65" s="11" customFormat="1" ht="29.9" customHeight="1">
      <c r="B143" s="153"/>
      <c r="D143" s="154" t="s">
        <v>78</v>
      </c>
      <c r="E143" s="163" t="s">
        <v>278</v>
      </c>
      <c r="F143" s="163" t="s">
        <v>601</v>
      </c>
      <c r="I143" s="156"/>
      <c r="J143" s="164">
        <f>BK143</f>
        <v>15534.92</v>
      </c>
      <c r="L143" s="153"/>
      <c r="M143" s="158"/>
      <c r="P143" s="159">
        <f>SUM(P144:P172)</f>
        <v>0</v>
      </c>
      <c r="R143" s="159">
        <f>SUM(R144:R172)</f>
        <v>3.0448773</v>
      </c>
      <c r="T143" s="160">
        <f>SUM(T144:T172)</f>
        <v>5.8687199999999988</v>
      </c>
      <c r="AR143" s="154" t="s">
        <v>24</v>
      </c>
      <c r="AT143" s="161" t="s">
        <v>78</v>
      </c>
      <c r="AU143" s="161" t="s">
        <v>24</v>
      </c>
      <c r="AY143" s="154" t="s">
        <v>142</v>
      </c>
      <c r="BK143" s="162">
        <f>SUM(BK144:BK172)</f>
        <v>15534.92</v>
      </c>
    </row>
    <row r="144" spans="2:65" s="1" customFormat="1" ht="38.25" customHeight="1">
      <c r="B144" s="40"/>
      <c r="C144" s="165" t="s">
        <v>362</v>
      </c>
      <c r="D144" s="165" t="s">
        <v>145</v>
      </c>
      <c r="E144" s="166" t="s">
        <v>2920</v>
      </c>
      <c r="F144" s="167" t="s">
        <v>2921</v>
      </c>
      <c r="G144" s="168" t="s">
        <v>478</v>
      </c>
      <c r="H144" s="169">
        <v>23.5</v>
      </c>
      <c r="I144" s="170">
        <v>150</v>
      </c>
      <c r="J144" s="171">
        <f>ROUND(I144*H144,2)</f>
        <v>3525</v>
      </c>
      <c r="K144" s="167" t="s">
        <v>149</v>
      </c>
      <c r="L144" s="40"/>
      <c r="M144" s="172" t="s">
        <v>22</v>
      </c>
      <c r="N144" s="173" t="s">
        <v>50</v>
      </c>
      <c r="P144" s="174">
        <f>O144*H144</f>
        <v>0</v>
      </c>
      <c r="Q144" s="174">
        <v>0.10095</v>
      </c>
      <c r="R144" s="174">
        <f>Q144*H144</f>
        <v>2.372325</v>
      </c>
      <c r="S144" s="174">
        <v>0</v>
      </c>
      <c r="T144" s="175">
        <f>S144*H144</f>
        <v>0</v>
      </c>
      <c r="AR144" s="24" t="s">
        <v>188</v>
      </c>
      <c r="AT144" s="24" t="s">
        <v>145</v>
      </c>
      <c r="AU144" s="24" t="s">
        <v>90</v>
      </c>
      <c r="AY144" s="24" t="s">
        <v>142</v>
      </c>
      <c r="BE144" s="176">
        <f>IF(N144="základní",J144,0)</f>
        <v>3525</v>
      </c>
      <c r="BF144" s="176">
        <f>IF(N144="snížená",J144,0)</f>
        <v>0</v>
      </c>
      <c r="BG144" s="176">
        <f>IF(N144="zákl. přenesená",J144,0)</f>
        <v>0</v>
      </c>
      <c r="BH144" s="176">
        <f>IF(N144="sníž. přenesená",J144,0)</f>
        <v>0</v>
      </c>
      <c r="BI144" s="176">
        <f>IF(N144="nulová",J144,0)</f>
        <v>0</v>
      </c>
      <c r="BJ144" s="24" t="s">
        <v>24</v>
      </c>
      <c r="BK144" s="176">
        <f>ROUND(I144*H144,2)</f>
        <v>3525</v>
      </c>
      <c r="BL144" s="24" t="s">
        <v>188</v>
      </c>
      <c r="BM144" s="24" t="s">
        <v>2922</v>
      </c>
    </row>
    <row r="145" spans="2:65" s="1" customFormat="1" ht="47.5">
      <c r="B145" s="40"/>
      <c r="D145" s="177" t="s">
        <v>190</v>
      </c>
      <c r="F145" s="178" t="s">
        <v>2923</v>
      </c>
      <c r="I145" s="106"/>
      <c r="L145" s="40"/>
      <c r="M145" s="182"/>
      <c r="T145" s="65"/>
      <c r="AT145" s="24" t="s">
        <v>190</v>
      </c>
      <c r="AU145" s="24" t="s">
        <v>90</v>
      </c>
    </row>
    <row r="146" spans="2:65" s="12" customFormat="1">
      <c r="B146" s="183"/>
      <c r="D146" s="177" t="s">
        <v>192</v>
      </c>
      <c r="E146" s="184" t="s">
        <v>22</v>
      </c>
      <c r="F146" s="185" t="s">
        <v>691</v>
      </c>
      <c r="H146" s="184" t="s">
        <v>22</v>
      </c>
      <c r="I146" s="186"/>
      <c r="L146" s="183"/>
      <c r="M146" s="187"/>
      <c r="T146" s="188"/>
      <c r="AT146" s="184" t="s">
        <v>192</v>
      </c>
      <c r="AU146" s="184" t="s">
        <v>90</v>
      </c>
      <c r="AV146" s="12" t="s">
        <v>24</v>
      </c>
      <c r="AW146" s="12" t="s">
        <v>42</v>
      </c>
      <c r="AX146" s="12" t="s">
        <v>79</v>
      </c>
      <c r="AY146" s="184" t="s">
        <v>142</v>
      </c>
    </row>
    <row r="147" spans="2:65" s="13" customFormat="1">
      <c r="B147" s="189"/>
      <c r="D147" s="177" t="s">
        <v>192</v>
      </c>
      <c r="E147" s="190" t="s">
        <v>22</v>
      </c>
      <c r="F147" s="191" t="s">
        <v>2924</v>
      </c>
      <c r="H147" s="192">
        <v>23.5</v>
      </c>
      <c r="I147" s="193"/>
      <c r="L147" s="189"/>
      <c r="M147" s="194"/>
      <c r="T147" s="195"/>
      <c r="AT147" s="190" t="s">
        <v>192</v>
      </c>
      <c r="AU147" s="190" t="s">
        <v>90</v>
      </c>
      <c r="AV147" s="13" t="s">
        <v>90</v>
      </c>
      <c r="AW147" s="13" t="s">
        <v>42</v>
      </c>
      <c r="AX147" s="13" t="s">
        <v>79</v>
      </c>
      <c r="AY147" s="190" t="s">
        <v>142</v>
      </c>
    </row>
    <row r="148" spans="2:65" s="14" customFormat="1">
      <c r="B148" s="196"/>
      <c r="D148" s="177" t="s">
        <v>192</v>
      </c>
      <c r="E148" s="197" t="s">
        <v>22</v>
      </c>
      <c r="F148" s="198" t="s">
        <v>198</v>
      </c>
      <c r="H148" s="199">
        <v>23.5</v>
      </c>
      <c r="I148" s="200"/>
      <c r="L148" s="196"/>
      <c r="M148" s="201"/>
      <c r="T148" s="202"/>
      <c r="AT148" s="197" t="s">
        <v>192</v>
      </c>
      <c r="AU148" s="197" t="s">
        <v>90</v>
      </c>
      <c r="AV148" s="14" t="s">
        <v>104</v>
      </c>
      <c r="AW148" s="14" t="s">
        <v>42</v>
      </c>
      <c r="AX148" s="14" t="s">
        <v>79</v>
      </c>
      <c r="AY148" s="197" t="s">
        <v>142</v>
      </c>
    </row>
    <row r="149" spans="2:65" s="15" customFormat="1">
      <c r="B149" s="203"/>
      <c r="D149" s="177" t="s">
        <v>192</v>
      </c>
      <c r="E149" s="204" t="s">
        <v>22</v>
      </c>
      <c r="F149" s="205" t="s">
        <v>202</v>
      </c>
      <c r="H149" s="206">
        <v>23.5</v>
      </c>
      <c r="I149" s="207"/>
      <c r="L149" s="203"/>
      <c r="M149" s="208"/>
      <c r="T149" s="209"/>
      <c r="AT149" s="204" t="s">
        <v>192</v>
      </c>
      <c r="AU149" s="204" t="s">
        <v>90</v>
      </c>
      <c r="AV149" s="15" t="s">
        <v>188</v>
      </c>
      <c r="AW149" s="15" t="s">
        <v>42</v>
      </c>
      <c r="AX149" s="15" t="s">
        <v>24</v>
      </c>
      <c r="AY149" s="204" t="s">
        <v>142</v>
      </c>
    </row>
    <row r="150" spans="2:65" s="1" customFormat="1" ht="25.5" customHeight="1">
      <c r="B150" s="40"/>
      <c r="C150" s="210" t="s">
        <v>368</v>
      </c>
      <c r="D150" s="210" t="s">
        <v>323</v>
      </c>
      <c r="E150" s="211" t="s">
        <v>2925</v>
      </c>
      <c r="F150" s="212" t="s">
        <v>2926</v>
      </c>
      <c r="G150" s="213" t="s">
        <v>187</v>
      </c>
      <c r="H150" s="214">
        <v>47.94</v>
      </c>
      <c r="I150" s="215">
        <v>45</v>
      </c>
      <c r="J150" s="216">
        <f>ROUND(I150*H150,2)</f>
        <v>2157.3000000000002</v>
      </c>
      <c r="K150" s="212" t="s">
        <v>149</v>
      </c>
      <c r="L150" s="217"/>
      <c r="M150" s="218" t="s">
        <v>22</v>
      </c>
      <c r="N150" s="219" t="s">
        <v>50</v>
      </c>
      <c r="P150" s="174">
        <f>O150*H150</f>
        <v>0</v>
      </c>
      <c r="Q150" s="174">
        <v>1.4E-2</v>
      </c>
      <c r="R150" s="174">
        <f>Q150*H150</f>
        <v>0.67115999999999998</v>
      </c>
      <c r="S150" s="174">
        <v>0</v>
      </c>
      <c r="T150" s="175">
        <f>S150*H150</f>
        <v>0</v>
      </c>
      <c r="AR150" s="24" t="s">
        <v>251</v>
      </c>
      <c r="AT150" s="24" t="s">
        <v>323</v>
      </c>
      <c r="AU150" s="24" t="s">
        <v>90</v>
      </c>
      <c r="AY150" s="24" t="s">
        <v>142</v>
      </c>
      <c r="BE150" s="176">
        <f>IF(N150="základní",J150,0)</f>
        <v>2157.3000000000002</v>
      </c>
      <c r="BF150" s="176">
        <f>IF(N150="snížená",J150,0)</f>
        <v>0</v>
      </c>
      <c r="BG150" s="176">
        <f>IF(N150="zákl. přenesená",J150,0)</f>
        <v>0</v>
      </c>
      <c r="BH150" s="176">
        <f>IF(N150="sníž. přenesená",J150,0)</f>
        <v>0</v>
      </c>
      <c r="BI150" s="176">
        <f>IF(N150="nulová",J150,0)</f>
        <v>0</v>
      </c>
      <c r="BJ150" s="24" t="s">
        <v>24</v>
      </c>
      <c r="BK150" s="176">
        <f>ROUND(I150*H150,2)</f>
        <v>2157.3000000000002</v>
      </c>
      <c r="BL150" s="24" t="s">
        <v>188</v>
      </c>
      <c r="BM150" s="24" t="s">
        <v>2927</v>
      </c>
    </row>
    <row r="151" spans="2:65" s="12" customFormat="1">
      <c r="B151" s="183"/>
      <c r="D151" s="177" t="s">
        <v>192</v>
      </c>
      <c r="E151" s="184" t="s">
        <v>22</v>
      </c>
      <c r="F151" s="185" t="s">
        <v>691</v>
      </c>
      <c r="H151" s="184" t="s">
        <v>22</v>
      </c>
      <c r="I151" s="186"/>
      <c r="L151" s="183"/>
      <c r="M151" s="187"/>
      <c r="T151" s="188"/>
      <c r="AT151" s="184" t="s">
        <v>192</v>
      </c>
      <c r="AU151" s="184" t="s">
        <v>90</v>
      </c>
      <c r="AV151" s="12" t="s">
        <v>24</v>
      </c>
      <c r="AW151" s="12" t="s">
        <v>42</v>
      </c>
      <c r="AX151" s="12" t="s">
        <v>79</v>
      </c>
      <c r="AY151" s="184" t="s">
        <v>142</v>
      </c>
    </row>
    <row r="152" spans="2:65" s="13" customFormat="1">
      <c r="B152" s="189"/>
      <c r="D152" s="177" t="s">
        <v>192</v>
      </c>
      <c r="E152" s="190" t="s">
        <v>22</v>
      </c>
      <c r="F152" s="191" t="s">
        <v>2928</v>
      </c>
      <c r="H152" s="192">
        <v>47</v>
      </c>
      <c r="I152" s="193"/>
      <c r="L152" s="189"/>
      <c r="M152" s="194"/>
      <c r="T152" s="195"/>
      <c r="AT152" s="190" t="s">
        <v>192</v>
      </c>
      <c r="AU152" s="190" t="s">
        <v>90</v>
      </c>
      <c r="AV152" s="13" t="s">
        <v>90</v>
      </c>
      <c r="AW152" s="13" t="s">
        <v>42</v>
      </c>
      <c r="AX152" s="13" t="s">
        <v>79</v>
      </c>
      <c r="AY152" s="190" t="s">
        <v>142</v>
      </c>
    </row>
    <row r="153" spans="2:65" s="14" customFormat="1">
      <c r="B153" s="196"/>
      <c r="D153" s="177" t="s">
        <v>192</v>
      </c>
      <c r="E153" s="197" t="s">
        <v>22</v>
      </c>
      <c r="F153" s="198" t="s">
        <v>198</v>
      </c>
      <c r="H153" s="199">
        <v>47</v>
      </c>
      <c r="I153" s="200"/>
      <c r="L153" s="196"/>
      <c r="M153" s="201"/>
      <c r="T153" s="202"/>
      <c r="AT153" s="197" t="s">
        <v>192</v>
      </c>
      <c r="AU153" s="197" t="s">
        <v>90</v>
      </c>
      <c r="AV153" s="14" t="s">
        <v>104</v>
      </c>
      <c r="AW153" s="14" t="s">
        <v>42</v>
      </c>
      <c r="AX153" s="14" t="s">
        <v>79</v>
      </c>
      <c r="AY153" s="197" t="s">
        <v>142</v>
      </c>
    </row>
    <row r="154" spans="2:65" s="15" customFormat="1">
      <c r="B154" s="203"/>
      <c r="D154" s="177" t="s">
        <v>192</v>
      </c>
      <c r="E154" s="204" t="s">
        <v>22</v>
      </c>
      <c r="F154" s="205" t="s">
        <v>202</v>
      </c>
      <c r="H154" s="206">
        <v>47</v>
      </c>
      <c r="I154" s="207"/>
      <c r="L154" s="203"/>
      <c r="M154" s="208"/>
      <c r="T154" s="209"/>
      <c r="AT154" s="204" t="s">
        <v>192</v>
      </c>
      <c r="AU154" s="204" t="s">
        <v>90</v>
      </c>
      <c r="AV154" s="15" t="s">
        <v>188</v>
      </c>
      <c r="AW154" s="15" t="s">
        <v>42</v>
      </c>
      <c r="AX154" s="15" t="s">
        <v>24</v>
      </c>
      <c r="AY154" s="204" t="s">
        <v>142</v>
      </c>
    </row>
    <row r="155" spans="2:65" s="13" customFormat="1">
      <c r="B155" s="189"/>
      <c r="D155" s="177" t="s">
        <v>192</v>
      </c>
      <c r="F155" s="191" t="s">
        <v>2929</v>
      </c>
      <c r="H155" s="192">
        <v>47.94</v>
      </c>
      <c r="I155" s="193"/>
      <c r="L155" s="189"/>
      <c r="M155" s="194"/>
      <c r="T155" s="195"/>
      <c r="AT155" s="190" t="s">
        <v>192</v>
      </c>
      <c r="AU155" s="190" t="s">
        <v>90</v>
      </c>
      <c r="AV155" s="13" t="s">
        <v>90</v>
      </c>
      <c r="AW155" s="13" t="s">
        <v>6</v>
      </c>
      <c r="AX155" s="13" t="s">
        <v>24</v>
      </c>
      <c r="AY155" s="190" t="s">
        <v>142</v>
      </c>
    </row>
    <row r="156" spans="2:65" s="1" customFormat="1" ht="25.5" customHeight="1">
      <c r="B156" s="40"/>
      <c r="C156" s="165" t="s">
        <v>9</v>
      </c>
      <c r="D156" s="165" t="s">
        <v>145</v>
      </c>
      <c r="E156" s="166" t="s">
        <v>2930</v>
      </c>
      <c r="F156" s="167" t="s">
        <v>2931</v>
      </c>
      <c r="G156" s="168" t="s">
        <v>229</v>
      </c>
      <c r="H156" s="169">
        <v>10.71</v>
      </c>
      <c r="I156" s="170">
        <v>150</v>
      </c>
      <c r="J156" s="171">
        <f>ROUND(I156*H156,2)</f>
        <v>1606.5</v>
      </c>
      <c r="K156" s="167" t="s">
        <v>149</v>
      </c>
      <c r="L156" s="40"/>
      <c r="M156" s="172" t="s">
        <v>22</v>
      </c>
      <c r="N156" s="173" t="s">
        <v>50</v>
      </c>
      <c r="P156" s="174">
        <f>O156*H156</f>
        <v>0</v>
      </c>
      <c r="Q156" s="174">
        <v>1.2999999999999999E-4</v>
      </c>
      <c r="R156" s="174">
        <f>Q156*H156</f>
        <v>1.3923E-3</v>
      </c>
      <c r="S156" s="174">
        <v>0</v>
      </c>
      <c r="T156" s="175">
        <f>S156*H156</f>
        <v>0</v>
      </c>
      <c r="AR156" s="24" t="s">
        <v>188</v>
      </c>
      <c r="AT156" s="24" t="s">
        <v>145</v>
      </c>
      <c r="AU156" s="24" t="s">
        <v>90</v>
      </c>
      <c r="AY156" s="24" t="s">
        <v>142</v>
      </c>
      <c r="BE156" s="176">
        <f>IF(N156="základní",J156,0)</f>
        <v>1606.5</v>
      </c>
      <c r="BF156" s="176">
        <f>IF(N156="snížená",J156,0)</f>
        <v>0</v>
      </c>
      <c r="BG156" s="176">
        <f>IF(N156="zákl. přenesená",J156,0)</f>
        <v>0</v>
      </c>
      <c r="BH156" s="176">
        <f>IF(N156="sníž. přenesená",J156,0)</f>
        <v>0</v>
      </c>
      <c r="BI156" s="176">
        <f>IF(N156="nulová",J156,0)</f>
        <v>0</v>
      </c>
      <c r="BJ156" s="24" t="s">
        <v>24</v>
      </c>
      <c r="BK156" s="176">
        <f>ROUND(I156*H156,2)</f>
        <v>1606.5</v>
      </c>
      <c r="BL156" s="24" t="s">
        <v>188</v>
      </c>
      <c r="BM156" s="24" t="s">
        <v>2932</v>
      </c>
    </row>
    <row r="157" spans="2:65" s="1" customFormat="1" ht="47.5">
      <c r="B157" s="40"/>
      <c r="D157" s="177" t="s">
        <v>190</v>
      </c>
      <c r="F157" s="178" t="s">
        <v>606</v>
      </c>
      <c r="I157" s="106"/>
      <c r="L157" s="40"/>
      <c r="M157" s="182"/>
      <c r="T157" s="65"/>
      <c r="AT157" s="24" t="s">
        <v>190</v>
      </c>
      <c r="AU157" s="24" t="s">
        <v>90</v>
      </c>
    </row>
    <row r="158" spans="2:65" s="12" customFormat="1">
      <c r="B158" s="183"/>
      <c r="D158" s="177" t="s">
        <v>192</v>
      </c>
      <c r="E158" s="184" t="s">
        <v>22</v>
      </c>
      <c r="F158" s="185" t="s">
        <v>1321</v>
      </c>
      <c r="H158" s="184" t="s">
        <v>22</v>
      </c>
      <c r="I158" s="186"/>
      <c r="L158" s="183"/>
      <c r="M158" s="187"/>
      <c r="T158" s="188"/>
      <c r="AT158" s="184" t="s">
        <v>192</v>
      </c>
      <c r="AU158" s="184" t="s">
        <v>90</v>
      </c>
      <c r="AV158" s="12" t="s">
        <v>24</v>
      </c>
      <c r="AW158" s="12" t="s">
        <v>42</v>
      </c>
      <c r="AX158" s="12" t="s">
        <v>79</v>
      </c>
      <c r="AY158" s="184" t="s">
        <v>142</v>
      </c>
    </row>
    <row r="159" spans="2:65" s="13" customFormat="1">
      <c r="B159" s="189"/>
      <c r="D159" s="177" t="s">
        <v>192</v>
      </c>
      <c r="E159" s="190" t="s">
        <v>22</v>
      </c>
      <c r="F159" s="191" t="s">
        <v>2933</v>
      </c>
      <c r="H159" s="192">
        <v>10.71</v>
      </c>
      <c r="I159" s="193"/>
      <c r="L159" s="189"/>
      <c r="M159" s="194"/>
      <c r="T159" s="195"/>
      <c r="AT159" s="190" t="s">
        <v>192</v>
      </c>
      <c r="AU159" s="190" t="s">
        <v>90</v>
      </c>
      <c r="AV159" s="13" t="s">
        <v>90</v>
      </c>
      <c r="AW159" s="13" t="s">
        <v>42</v>
      </c>
      <c r="AX159" s="13" t="s">
        <v>79</v>
      </c>
      <c r="AY159" s="190" t="s">
        <v>142</v>
      </c>
    </row>
    <row r="160" spans="2:65" s="14" customFormat="1">
      <c r="B160" s="196"/>
      <c r="D160" s="177" t="s">
        <v>192</v>
      </c>
      <c r="E160" s="197" t="s">
        <v>22</v>
      </c>
      <c r="F160" s="198" t="s">
        <v>198</v>
      </c>
      <c r="H160" s="199">
        <v>10.71</v>
      </c>
      <c r="I160" s="200"/>
      <c r="L160" s="196"/>
      <c r="M160" s="201"/>
      <c r="T160" s="202"/>
      <c r="AT160" s="197" t="s">
        <v>192</v>
      </c>
      <c r="AU160" s="197" t="s">
        <v>90</v>
      </c>
      <c r="AV160" s="14" t="s">
        <v>104</v>
      </c>
      <c r="AW160" s="14" t="s">
        <v>42</v>
      </c>
      <c r="AX160" s="14" t="s">
        <v>79</v>
      </c>
      <c r="AY160" s="197" t="s">
        <v>142</v>
      </c>
    </row>
    <row r="161" spans="2:65" s="15" customFormat="1">
      <c r="B161" s="203"/>
      <c r="D161" s="177" t="s">
        <v>192</v>
      </c>
      <c r="E161" s="204" t="s">
        <v>22</v>
      </c>
      <c r="F161" s="205" t="s">
        <v>202</v>
      </c>
      <c r="H161" s="206">
        <v>10.71</v>
      </c>
      <c r="I161" s="207"/>
      <c r="L161" s="203"/>
      <c r="M161" s="208"/>
      <c r="T161" s="209"/>
      <c r="AT161" s="204" t="s">
        <v>192</v>
      </c>
      <c r="AU161" s="204" t="s">
        <v>90</v>
      </c>
      <c r="AV161" s="15" t="s">
        <v>188</v>
      </c>
      <c r="AW161" s="15" t="s">
        <v>42</v>
      </c>
      <c r="AX161" s="15" t="s">
        <v>24</v>
      </c>
      <c r="AY161" s="204" t="s">
        <v>142</v>
      </c>
    </row>
    <row r="162" spans="2:65" s="1" customFormat="1" ht="25.5" customHeight="1">
      <c r="B162" s="40"/>
      <c r="C162" s="165" t="s">
        <v>436</v>
      </c>
      <c r="D162" s="165" t="s">
        <v>145</v>
      </c>
      <c r="E162" s="166" t="s">
        <v>2934</v>
      </c>
      <c r="F162" s="167" t="s">
        <v>2935</v>
      </c>
      <c r="G162" s="168" t="s">
        <v>229</v>
      </c>
      <c r="H162" s="169">
        <v>33.32</v>
      </c>
      <c r="I162" s="170">
        <v>25</v>
      </c>
      <c r="J162" s="171">
        <f>ROUND(I162*H162,2)</f>
        <v>833</v>
      </c>
      <c r="K162" s="167" t="s">
        <v>149</v>
      </c>
      <c r="L162" s="40"/>
      <c r="M162" s="172" t="s">
        <v>22</v>
      </c>
      <c r="N162" s="173" t="s">
        <v>50</v>
      </c>
      <c r="P162" s="174">
        <f>O162*H162</f>
        <v>0</v>
      </c>
      <c r="Q162" s="174">
        <v>0</v>
      </c>
      <c r="R162" s="174">
        <f>Q162*H162</f>
        <v>0</v>
      </c>
      <c r="S162" s="174">
        <v>0</v>
      </c>
      <c r="T162" s="175">
        <f>S162*H162</f>
        <v>0</v>
      </c>
      <c r="AR162" s="24" t="s">
        <v>188</v>
      </c>
      <c r="AT162" s="24" t="s">
        <v>145</v>
      </c>
      <c r="AU162" s="24" t="s">
        <v>90</v>
      </c>
      <c r="AY162" s="24" t="s">
        <v>142</v>
      </c>
      <c r="BE162" s="176">
        <f>IF(N162="základní",J162,0)</f>
        <v>833</v>
      </c>
      <c r="BF162" s="176">
        <f>IF(N162="snížená",J162,0)</f>
        <v>0</v>
      </c>
      <c r="BG162" s="176">
        <f>IF(N162="zákl. přenesená",J162,0)</f>
        <v>0</v>
      </c>
      <c r="BH162" s="176">
        <f>IF(N162="sníž. přenesená",J162,0)</f>
        <v>0</v>
      </c>
      <c r="BI162" s="176">
        <f>IF(N162="nulová",J162,0)</f>
        <v>0</v>
      </c>
      <c r="BJ162" s="24" t="s">
        <v>24</v>
      </c>
      <c r="BK162" s="176">
        <f>ROUND(I162*H162,2)</f>
        <v>833</v>
      </c>
      <c r="BL162" s="24" t="s">
        <v>188</v>
      </c>
      <c r="BM162" s="24" t="s">
        <v>2936</v>
      </c>
    </row>
    <row r="163" spans="2:65" s="1" customFormat="1" ht="76">
      <c r="B163" s="40"/>
      <c r="D163" s="177" t="s">
        <v>190</v>
      </c>
      <c r="F163" s="178" t="s">
        <v>833</v>
      </c>
      <c r="I163" s="106"/>
      <c r="L163" s="40"/>
      <c r="M163" s="182"/>
      <c r="T163" s="65"/>
      <c r="AT163" s="24" t="s">
        <v>190</v>
      </c>
      <c r="AU163" s="24" t="s">
        <v>90</v>
      </c>
    </row>
    <row r="164" spans="2:65" s="12" customFormat="1">
      <c r="B164" s="183"/>
      <c r="D164" s="177" t="s">
        <v>192</v>
      </c>
      <c r="E164" s="184" t="s">
        <v>22</v>
      </c>
      <c r="F164" s="185" t="s">
        <v>1321</v>
      </c>
      <c r="H164" s="184" t="s">
        <v>22</v>
      </c>
      <c r="I164" s="186"/>
      <c r="L164" s="183"/>
      <c r="M164" s="187"/>
      <c r="T164" s="188"/>
      <c r="AT164" s="184" t="s">
        <v>192</v>
      </c>
      <c r="AU164" s="184" t="s">
        <v>90</v>
      </c>
      <c r="AV164" s="12" t="s">
        <v>24</v>
      </c>
      <c r="AW164" s="12" t="s">
        <v>42</v>
      </c>
      <c r="AX164" s="12" t="s">
        <v>79</v>
      </c>
      <c r="AY164" s="184" t="s">
        <v>142</v>
      </c>
    </row>
    <row r="165" spans="2:65" s="13" customFormat="1">
      <c r="B165" s="189"/>
      <c r="D165" s="177" t="s">
        <v>192</v>
      </c>
      <c r="E165" s="190" t="s">
        <v>22</v>
      </c>
      <c r="F165" s="191" t="s">
        <v>2913</v>
      </c>
      <c r="H165" s="192">
        <v>33.32</v>
      </c>
      <c r="I165" s="193"/>
      <c r="L165" s="189"/>
      <c r="M165" s="194"/>
      <c r="T165" s="195"/>
      <c r="AT165" s="190" t="s">
        <v>192</v>
      </c>
      <c r="AU165" s="190" t="s">
        <v>90</v>
      </c>
      <c r="AV165" s="13" t="s">
        <v>90</v>
      </c>
      <c r="AW165" s="13" t="s">
        <v>42</v>
      </c>
      <c r="AX165" s="13" t="s">
        <v>79</v>
      </c>
      <c r="AY165" s="190" t="s">
        <v>142</v>
      </c>
    </row>
    <row r="166" spans="2:65" s="14" customFormat="1">
      <c r="B166" s="196"/>
      <c r="D166" s="177" t="s">
        <v>192</v>
      </c>
      <c r="E166" s="197" t="s">
        <v>22</v>
      </c>
      <c r="F166" s="198" t="s">
        <v>198</v>
      </c>
      <c r="H166" s="199">
        <v>33.32</v>
      </c>
      <c r="I166" s="200"/>
      <c r="L166" s="196"/>
      <c r="M166" s="201"/>
      <c r="T166" s="202"/>
      <c r="AT166" s="197" t="s">
        <v>192</v>
      </c>
      <c r="AU166" s="197" t="s">
        <v>90</v>
      </c>
      <c r="AV166" s="14" t="s">
        <v>104</v>
      </c>
      <c r="AW166" s="14" t="s">
        <v>42</v>
      </c>
      <c r="AX166" s="14" t="s">
        <v>79</v>
      </c>
      <c r="AY166" s="197" t="s">
        <v>142</v>
      </c>
    </row>
    <row r="167" spans="2:65" s="15" customFormat="1">
      <c r="B167" s="203"/>
      <c r="D167" s="177" t="s">
        <v>192</v>
      </c>
      <c r="E167" s="204" t="s">
        <v>22</v>
      </c>
      <c r="F167" s="205" t="s">
        <v>202</v>
      </c>
      <c r="H167" s="206">
        <v>33.32</v>
      </c>
      <c r="I167" s="207"/>
      <c r="L167" s="203"/>
      <c r="M167" s="208"/>
      <c r="T167" s="209"/>
      <c r="AT167" s="204" t="s">
        <v>192</v>
      </c>
      <c r="AU167" s="204" t="s">
        <v>90</v>
      </c>
      <c r="AV167" s="15" t="s">
        <v>188</v>
      </c>
      <c r="AW167" s="15" t="s">
        <v>42</v>
      </c>
      <c r="AX167" s="15" t="s">
        <v>24</v>
      </c>
      <c r="AY167" s="204" t="s">
        <v>142</v>
      </c>
    </row>
    <row r="168" spans="2:65" s="1" customFormat="1" ht="25.5" customHeight="1">
      <c r="B168" s="40"/>
      <c r="C168" s="165" t="s">
        <v>471</v>
      </c>
      <c r="D168" s="165" t="s">
        <v>145</v>
      </c>
      <c r="E168" s="166" t="s">
        <v>2937</v>
      </c>
      <c r="F168" s="167" t="s">
        <v>2938</v>
      </c>
      <c r="G168" s="168" t="s">
        <v>205</v>
      </c>
      <c r="H168" s="169">
        <v>10.295999999999999</v>
      </c>
      <c r="I168" s="170">
        <v>720</v>
      </c>
      <c r="J168" s="171">
        <f>ROUND(I168*H168,2)</f>
        <v>7413.12</v>
      </c>
      <c r="K168" s="167" t="s">
        <v>149</v>
      </c>
      <c r="L168" s="40"/>
      <c r="M168" s="172" t="s">
        <v>22</v>
      </c>
      <c r="N168" s="173" t="s">
        <v>50</v>
      </c>
      <c r="P168" s="174">
        <f>O168*H168</f>
        <v>0</v>
      </c>
      <c r="Q168" s="174">
        <v>0</v>
      </c>
      <c r="R168" s="174">
        <f>Q168*H168</f>
        <v>0</v>
      </c>
      <c r="S168" s="174">
        <v>0.56999999999999995</v>
      </c>
      <c r="T168" s="175">
        <f>S168*H168</f>
        <v>5.8687199999999988</v>
      </c>
      <c r="AR168" s="24" t="s">
        <v>188</v>
      </c>
      <c r="AT168" s="24" t="s">
        <v>145</v>
      </c>
      <c r="AU168" s="24" t="s">
        <v>90</v>
      </c>
      <c r="AY168" s="24" t="s">
        <v>142</v>
      </c>
      <c r="BE168" s="176">
        <f>IF(N168="základní",J168,0)</f>
        <v>7413.12</v>
      </c>
      <c r="BF168" s="176">
        <f>IF(N168="snížená",J168,0)</f>
        <v>0</v>
      </c>
      <c r="BG168" s="176">
        <f>IF(N168="zákl. přenesená",J168,0)</f>
        <v>0</v>
      </c>
      <c r="BH168" s="176">
        <f>IF(N168="sníž. přenesená",J168,0)</f>
        <v>0</v>
      </c>
      <c r="BI168" s="176">
        <f>IF(N168="nulová",J168,0)</f>
        <v>0</v>
      </c>
      <c r="BJ168" s="24" t="s">
        <v>24</v>
      </c>
      <c r="BK168" s="176">
        <f>ROUND(I168*H168,2)</f>
        <v>7413.12</v>
      </c>
      <c r="BL168" s="24" t="s">
        <v>188</v>
      </c>
      <c r="BM168" s="24" t="s">
        <v>2939</v>
      </c>
    </row>
    <row r="169" spans="2:65" s="1" customFormat="1" ht="142.5">
      <c r="B169" s="40"/>
      <c r="D169" s="177" t="s">
        <v>190</v>
      </c>
      <c r="F169" s="178" t="s">
        <v>2940</v>
      </c>
      <c r="I169" s="106"/>
      <c r="L169" s="40"/>
      <c r="M169" s="182"/>
      <c r="T169" s="65"/>
      <c r="AT169" s="24" t="s">
        <v>190</v>
      </c>
      <c r="AU169" s="24" t="s">
        <v>90</v>
      </c>
    </row>
    <row r="170" spans="2:65" s="12" customFormat="1">
      <c r="B170" s="183"/>
      <c r="D170" s="177" t="s">
        <v>192</v>
      </c>
      <c r="E170" s="184" t="s">
        <v>22</v>
      </c>
      <c r="F170" s="185" t="s">
        <v>2941</v>
      </c>
      <c r="H170" s="184" t="s">
        <v>22</v>
      </c>
      <c r="I170" s="186"/>
      <c r="L170" s="183"/>
      <c r="M170" s="187"/>
      <c r="T170" s="188"/>
      <c r="AT170" s="184" t="s">
        <v>192</v>
      </c>
      <c r="AU170" s="184" t="s">
        <v>90</v>
      </c>
      <c r="AV170" s="12" t="s">
        <v>24</v>
      </c>
      <c r="AW170" s="12" t="s">
        <v>42</v>
      </c>
      <c r="AX170" s="12" t="s">
        <v>79</v>
      </c>
      <c r="AY170" s="184" t="s">
        <v>142</v>
      </c>
    </row>
    <row r="171" spans="2:65" s="13" customFormat="1">
      <c r="B171" s="189"/>
      <c r="D171" s="177" t="s">
        <v>192</v>
      </c>
      <c r="E171" s="190" t="s">
        <v>22</v>
      </c>
      <c r="F171" s="191" t="s">
        <v>2942</v>
      </c>
      <c r="H171" s="192">
        <v>10.295999999999999</v>
      </c>
      <c r="I171" s="193"/>
      <c r="L171" s="189"/>
      <c r="M171" s="194"/>
      <c r="T171" s="195"/>
      <c r="AT171" s="190" t="s">
        <v>192</v>
      </c>
      <c r="AU171" s="190" t="s">
        <v>90</v>
      </c>
      <c r="AV171" s="13" t="s">
        <v>90</v>
      </c>
      <c r="AW171" s="13" t="s">
        <v>42</v>
      </c>
      <c r="AX171" s="13" t="s">
        <v>79</v>
      </c>
      <c r="AY171" s="190" t="s">
        <v>142</v>
      </c>
    </row>
    <row r="172" spans="2:65" s="14" customFormat="1">
      <c r="B172" s="196"/>
      <c r="D172" s="177" t="s">
        <v>192</v>
      </c>
      <c r="E172" s="197" t="s">
        <v>22</v>
      </c>
      <c r="F172" s="198" t="s">
        <v>198</v>
      </c>
      <c r="H172" s="199">
        <v>10.295999999999999</v>
      </c>
      <c r="I172" s="200"/>
      <c r="L172" s="196"/>
      <c r="M172" s="201"/>
      <c r="T172" s="202"/>
      <c r="AT172" s="197" t="s">
        <v>192</v>
      </c>
      <c r="AU172" s="197" t="s">
        <v>90</v>
      </c>
      <c r="AV172" s="14" t="s">
        <v>104</v>
      </c>
      <c r="AW172" s="14" t="s">
        <v>42</v>
      </c>
      <c r="AX172" s="14" t="s">
        <v>24</v>
      </c>
      <c r="AY172" s="197" t="s">
        <v>142</v>
      </c>
    </row>
    <row r="173" spans="2:65" s="11" customFormat="1" ht="29.9" customHeight="1">
      <c r="B173" s="153"/>
      <c r="D173" s="154" t="s">
        <v>78</v>
      </c>
      <c r="E173" s="163" t="s">
        <v>834</v>
      </c>
      <c r="F173" s="163" t="s">
        <v>835</v>
      </c>
      <c r="I173" s="156"/>
      <c r="J173" s="164">
        <f>BK173</f>
        <v>4054.95</v>
      </c>
      <c r="L173" s="153"/>
      <c r="M173" s="158"/>
      <c r="P173" s="159">
        <f>SUM(P174:P195)</f>
        <v>0</v>
      </c>
      <c r="R173" s="159">
        <f>SUM(R174:R195)</f>
        <v>0</v>
      </c>
      <c r="T173" s="160">
        <f>SUM(T174:T195)</f>
        <v>0</v>
      </c>
      <c r="AR173" s="154" t="s">
        <v>24</v>
      </c>
      <c r="AT173" s="161" t="s">
        <v>78</v>
      </c>
      <c r="AU173" s="161" t="s">
        <v>24</v>
      </c>
      <c r="AY173" s="154" t="s">
        <v>142</v>
      </c>
      <c r="BK173" s="162">
        <f>SUM(BK174:BK195)</f>
        <v>4054.95</v>
      </c>
    </row>
    <row r="174" spans="2:65" s="1" customFormat="1" ht="25.5" customHeight="1">
      <c r="B174" s="40"/>
      <c r="C174" s="165" t="s">
        <v>475</v>
      </c>
      <c r="D174" s="165" t="s">
        <v>145</v>
      </c>
      <c r="E174" s="166" t="s">
        <v>2943</v>
      </c>
      <c r="F174" s="167" t="s">
        <v>2944</v>
      </c>
      <c r="G174" s="168" t="s">
        <v>216</v>
      </c>
      <c r="H174" s="169">
        <v>5.8689999999999998</v>
      </c>
      <c r="I174" s="170">
        <v>120</v>
      </c>
      <c r="J174" s="171">
        <f>ROUND(I174*H174,2)</f>
        <v>704.28</v>
      </c>
      <c r="K174" s="167" t="s">
        <v>149</v>
      </c>
      <c r="L174" s="40"/>
      <c r="M174" s="172" t="s">
        <v>22</v>
      </c>
      <c r="N174" s="173" t="s">
        <v>50</v>
      </c>
      <c r="P174" s="174">
        <f>O174*H174</f>
        <v>0</v>
      </c>
      <c r="Q174" s="174">
        <v>0</v>
      </c>
      <c r="R174" s="174">
        <f>Q174*H174</f>
        <v>0</v>
      </c>
      <c r="S174" s="174">
        <v>0</v>
      </c>
      <c r="T174" s="175">
        <f>S174*H174</f>
        <v>0</v>
      </c>
      <c r="AR174" s="24" t="s">
        <v>188</v>
      </c>
      <c r="AT174" s="24" t="s">
        <v>145</v>
      </c>
      <c r="AU174" s="24" t="s">
        <v>90</v>
      </c>
      <c r="AY174" s="24" t="s">
        <v>142</v>
      </c>
      <c r="BE174" s="176">
        <f>IF(N174="základní",J174,0)</f>
        <v>704.28</v>
      </c>
      <c r="BF174" s="176">
        <f>IF(N174="snížená",J174,0)</f>
        <v>0</v>
      </c>
      <c r="BG174" s="176">
        <f>IF(N174="zákl. přenesená",J174,0)</f>
        <v>0</v>
      </c>
      <c r="BH174" s="176">
        <f>IF(N174="sníž. přenesená",J174,0)</f>
        <v>0</v>
      </c>
      <c r="BI174" s="176">
        <f>IF(N174="nulová",J174,0)</f>
        <v>0</v>
      </c>
      <c r="BJ174" s="24" t="s">
        <v>24</v>
      </c>
      <c r="BK174" s="176">
        <f>ROUND(I174*H174,2)</f>
        <v>704.28</v>
      </c>
      <c r="BL174" s="24" t="s">
        <v>188</v>
      </c>
      <c r="BM174" s="24" t="s">
        <v>2945</v>
      </c>
    </row>
    <row r="175" spans="2:65" s="1" customFormat="1" ht="28.5">
      <c r="B175" s="40"/>
      <c r="D175" s="177" t="s">
        <v>190</v>
      </c>
      <c r="F175" s="178" t="s">
        <v>2946</v>
      </c>
      <c r="I175" s="106"/>
      <c r="L175" s="40"/>
      <c r="M175" s="182"/>
      <c r="T175" s="65"/>
      <c r="AT175" s="24" t="s">
        <v>190</v>
      </c>
      <c r="AU175" s="24" t="s">
        <v>90</v>
      </c>
    </row>
    <row r="176" spans="2:65" s="1" customFormat="1" ht="25.5" customHeight="1">
      <c r="B176" s="40"/>
      <c r="C176" s="165" t="s">
        <v>488</v>
      </c>
      <c r="D176" s="165" t="s">
        <v>145</v>
      </c>
      <c r="E176" s="166" t="s">
        <v>2947</v>
      </c>
      <c r="F176" s="167" t="s">
        <v>2948</v>
      </c>
      <c r="G176" s="168" t="s">
        <v>216</v>
      </c>
      <c r="H176" s="169">
        <v>52.820999999999998</v>
      </c>
      <c r="I176" s="170">
        <v>12</v>
      </c>
      <c r="J176" s="171">
        <f>ROUND(I176*H176,2)</f>
        <v>633.85</v>
      </c>
      <c r="K176" s="167" t="s">
        <v>149</v>
      </c>
      <c r="L176" s="40"/>
      <c r="M176" s="172" t="s">
        <v>22</v>
      </c>
      <c r="N176" s="173" t="s">
        <v>50</v>
      </c>
      <c r="P176" s="174">
        <f>O176*H176</f>
        <v>0</v>
      </c>
      <c r="Q176" s="174">
        <v>0</v>
      </c>
      <c r="R176" s="174">
        <f>Q176*H176</f>
        <v>0</v>
      </c>
      <c r="S176" s="174">
        <v>0</v>
      </c>
      <c r="T176" s="175">
        <f>S176*H176</f>
        <v>0</v>
      </c>
      <c r="AR176" s="24" t="s">
        <v>188</v>
      </c>
      <c r="AT176" s="24" t="s">
        <v>145</v>
      </c>
      <c r="AU176" s="24" t="s">
        <v>90</v>
      </c>
      <c r="AY176" s="24" t="s">
        <v>142</v>
      </c>
      <c r="BE176" s="176">
        <f>IF(N176="základní",J176,0)</f>
        <v>633.85</v>
      </c>
      <c r="BF176" s="176">
        <f>IF(N176="snížená",J176,0)</f>
        <v>0</v>
      </c>
      <c r="BG176" s="176">
        <f>IF(N176="zákl. přenesená",J176,0)</f>
        <v>0</v>
      </c>
      <c r="BH176" s="176">
        <f>IF(N176="sníž. přenesená",J176,0)</f>
        <v>0</v>
      </c>
      <c r="BI176" s="176">
        <f>IF(N176="nulová",J176,0)</f>
        <v>0</v>
      </c>
      <c r="BJ176" s="24" t="s">
        <v>24</v>
      </c>
      <c r="BK176" s="176">
        <f>ROUND(I176*H176,2)</f>
        <v>633.85</v>
      </c>
      <c r="BL176" s="24" t="s">
        <v>188</v>
      </c>
      <c r="BM176" s="24" t="s">
        <v>2949</v>
      </c>
    </row>
    <row r="177" spans="2:65" s="1" customFormat="1" ht="28.5">
      <c r="B177" s="40"/>
      <c r="D177" s="177" t="s">
        <v>190</v>
      </c>
      <c r="F177" s="178" t="s">
        <v>2946</v>
      </c>
      <c r="I177" s="106"/>
      <c r="L177" s="40"/>
      <c r="M177" s="182"/>
      <c r="T177" s="65"/>
      <c r="AT177" s="24" t="s">
        <v>190</v>
      </c>
      <c r="AU177" s="24" t="s">
        <v>90</v>
      </c>
    </row>
    <row r="178" spans="2:65" s="13" customFormat="1">
      <c r="B178" s="189"/>
      <c r="D178" s="177" t="s">
        <v>192</v>
      </c>
      <c r="F178" s="191" t="s">
        <v>2950</v>
      </c>
      <c r="H178" s="192">
        <v>52.820999999999998</v>
      </c>
      <c r="I178" s="193"/>
      <c r="L178" s="189"/>
      <c r="M178" s="194"/>
      <c r="T178" s="195"/>
      <c r="AT178" s="190" t="s">
        <v>192</v>
      </c>
      <c r="AU178" s="190" t="s">
        <v>90</v>
      </c>
      <c r="AV178" s="13" t="s">
        <v>90</v>
      </c>
      <c r="AW178" s="13" t="s">
        <v>6</v>
      </c>
      <c r="AX178" s="13" t="s">
        <v>24</v>
      </c>
      <c r="AY178" s="190" t="s">
        <v>142</v>
      </c>
    </row>
    <row r="179" spans="2:65" s="1" customFormat="1" ht="16.5" customHeight="1">
      <c r="B179" s="40"/>
      <c r="C179" s="165" t="s">
        <v>504</v>
      </c>
      <c r="D179" s="165" t="s">
        <v>145</v>
      </c>
      <c r="E179" s="166" t="s">
        <v>2951</v>
      </c>
      <c r="F179" s="167" t="s">
        <v>2952</v>
      </c>
      <c r="G179" s="168" t="s">
        <v>216</v>
      </c>
      <c r="H179" s="169">
        <v>5.8689999999999998</v>
      </c>
      <c r="I179" s="170">
        <v>10</v>
      </c>
      <c r="J179" s="171">
        <f>ROUND(I179*H179,2)</f>
        <v>58.69</v>
      </c>
      <c r="K179" s="167" t="s">
        <v>149</v>
      </c>
      <c r="L179" s="40"/>
      <c r="M179" s="172" t="s">
        <v>22</v>
      </c>
      <c r="N179" s="173" t="s">
        <v>50</v>
      </c>
      <c r="P179" s="174">
        <f>O179*H179</f>
        <v>0</v>
      </c>
      <c r="Q179" s="174">
        <v>0</v>
      </c>
      <c r="R179" s="174">
        <f>Q179*H179</f>
        <v>0</v>
      </c>
      <c r="S179" s="174">
        <v>0</v>
      </c>
      <c r="T179" s="175">
        <f>S179*H179</f>
        <v>0</v>
      </c>
      <c r="AR179" s="24" t="s">
        <v>188</v>
      </c>
      <c r="AT179" s="24" t="s">
        <v>145</v>
      </c>
      <c r="AU179" s="24" t="s">
        <v>90</v>
      </c>
      <c r="AY179" s="24" t="s">
        <v>142</v>
      </c>
      <c r="BE179" s="176">
        <f>IF(N179="základní",J179,0)</f>
        <v>58.69</v>
      </c>
      <c r="BF179" s="176">
        <f>IF(N179="snížená",J179,0)</f>
        <v>0</v>
      </c>
      <c r="BG179" s="176">
        <f>IF(N179="zákl. přenesená",J179,0)</f>
        <v>0</v>
      </c>
      <c r="BH179" s="176">
        <f>IF(N179="sníž. přenesená",J179,0)</f>
        <v>0</v>
      </c>
      <c r="BI179" s="176">
        <f>IF(N179="nulová",J179,0)</f>
        <v>0</v>
      </c>
      <c r="BJ179" s="24" t="s">
        <v>24</v>
      </c>
      <c r="BK179" s="176">
        <f>ROUND(I179*H179,2)</f>
        <v>58.69</v>
      </c>
      <c r="BL179" s="24" t="s">
        <v>188</v>
      </c>
      <c r="BM179" s="24" t="s">
        <v>2953</v>
      </c>
    </row>
    <row r="180" spans="2:65" s="1" customFormat="1" ht="38">
      <c r="B180" s="40"/>
      <c r="D180" s="177" t="s">
        <v>190</v>
      </c>
      <c r="F180" s="178" t="s">
        <v>2954</v>
      </c>
      <c r="I180" s="106"/>
      <c r="L180" s="40"/>
      <c r="M180" s="182"/>
      <c r="T180" s="65"/>
      <c r="AT180" s="24" t="s">
        <v>190</v>
      </c>
      <c r="AU180" s="24" t="s">
        <v>90</v>
      </c>
    </row>
    <row r="181" spans="2:65" s="1" customFormat="1" ht="25.5" customHeight="1">
      <c r="B181" s="40"/>
      <c r="C181" s="165" t="s">
        <v>512</v>
      </c>
      <c r="D181" s="165" t="s">
        <v>145</v>
      </c>
      <c r="E181" s="166" t="s">
        <v>837</v>
      </c>
      <c r="F181" s="167" t="s">
        <v>838</v>
      </c>
      <c r="G181" s="168" t="s">
        <v>216</v>
      </c>
      <c r="H181" s="169">
        <v>0.96599999999999997</v>
      </c>
      <c r="I181" s="170">
        <v>220</v>
      </c>
      <c r="J181" s="171">
        <f>ROUND(I181*H181,2)</f>
        <v>212.52</v>
      </c>
      <c r="K181" s="167" t="s">
        <v>149</v>
      </c>
      <c r="L181" s="40"/>
      <c r="M181" s="172" t="s">
        <v>22</v>
      </c>
      <c r="N181" s="173" t="s">
        <v>50</v>
      </c>
      <c r="P181" s="174">
        <f>O181*H181</f>
        <v>0</v>
      </c>
      <c r="Q181" s="174">
        <v>0</v>
      </c>
      <c r="R181" s="174">
        <f>Q181*H181</f>
        <v>0</v>
      </c>
      <c r="S181" s="174">
        <v>0</v>
      </c>
      <c r="T181" s="175">
        <f>S181*H181</f>
        <v>0</v>
      </c>
      <c r="AR181" s="24" t="s">
        <v>188</v>
      </c>
      <c r="AT181" s="24" t="s">
        <v>145</v>
      </c>
      <c r="AU181" s="24" t="s">
        <v>90</v>
      </c>
      <c r="AY181" s="24" t="s">
        <v>142</v>
      </c>
      <c r="BE181" s="176">
        <f>IF(N181="základní",J181,0)</f>
        <v>212.52</v>
      </c>
      <c r="BF181" s="176">
        <f>IF(N181="snížená",J181,0)</f>
        <v>0</v>
      </c>
      <c r="BG181" s="176">
        <f>IF(N181="zákl. přenesená",J181,0)</f>
        <v>0</v>
      </c>
      <c r="BH181" s="176">
        <f>IF(N181="sníž. přenesená",J181,0)</f>
        <v>0</v>
      </c>
      <c r="BI181" s="176">
        <f>IF(N181="nulová",J181,0)</f>
        <v>0</v>
      </c>
      <c r="BJ181" s="24" t="s">
        <v>24</v>
      </c>
      <c r="BK181" s="176">
        <f>ROUND(I181*H181,2)</f>
        <v>212.52</v>
      </c>
      <c r="BL181" s="24" t="s">
        <v>188</v>
      </c>
      <c r="BM181" s="24" t="s">
        <v>2955</v>
      </c>
    </row>
    <row r="182" spans="2:65" s="1" customFormat="1" ht="76">
      <c r="B182" s="40"/>
      <c r="D182" s="177" t="s">
        <v>190</v>
      </c>
      <c r="F182" s="178" t="s">
        <v>840</v>
      </c>
      <c r="I182" s="106"/>
      <c r="L182" s="40"/>
      <c r="M182" s="182"/>
      <c r="T182" s="65"/>
      <c r="AT182" s="24" t="s">
        <v>190</v>
      </c>
      <c r="AU182" s="24" t="s">
        <v>90</v>
      </c>
    </row>
    <row r="183" spans="2:65" s="1" customFormat="1" ht="25.5" customHeight="1">
      <c r="B183" s="40"/>
      <c r="C183" s="165" t="s">
        <v>517</v>
      </c>
      <c r="D183" s="165" t="s">
        <v>145</v>
      </c>
      <c r="E183" s="166" t="s">
        <v>842</v>
      </c>
      <c r="F183" s="167" t="s">
        <v>843</v>
      </c>
      <c r="G183" s="168" t="s">
        <v>216</v>
      </c>
      <c r="H183" s="169">
        <v>0.96599999999999997</v>
      </c>
      <c r="I183" s="170">
        <v>120</v>
      </c>
      <c r="J183" s="171">
        <f>ROUND(I183*H183,2)</f>
        <v>115.92</v>
      </c>
      <c r="K183" s="167" t="s">
        <v>149</v>
      </c>
      <c r="L183" s="40"/>
      <c r="M183" s="172" t="s">
        <v>22</v>
      </c>
      <c r="N183" s="173" t="s">
        <v>50</v>
      </c>
      <c r="P183" s="174">
        <f>O183*H183</f>
        <v>0</v>
      </c>
      <c r="Q183" s="174">
        <v>0</v>
      </c>
      <c r="R183" s="174">
        <f>Q183*H183</f>
        <v>0</v>
      </c>
      <c r="S183" s="174">
        <v>0</v>
      </c>
      <c r="T183" s="175">
        <f>S183*H183</f>
        <v>0</v>
      </c>
      <c r="AR183" s="24" t="s">
        <v>188</v>
      </c>
      <c r="AT183" s="24" t="s">
        <v>145</v>
      </c>
      <c r="AU183" s="24" t="s">
        <v>90</v>
      </c>
      <c r="AY183" s="24" t="s">
        <v>142</v>
      </c>
      <c r="BE183" s="176">
        <f>IF(N183="základní",J183,0)</f>
        <v>115.92</v>
      </c>
      <c r="BF183" s="176">
        <f>IF(N183="snížená",J183,0)</f>
        <v>0</v>
      </c>
      <c r="BG183" s="176">
        <f>IF(N183="zákl. přenesená",J183,0)</f>
        <v>0</v>
      </c>
      <c r="BH183" s="176">
        <f>IF(N183="sníž. přenesená",J183,0)</f>
        <v>0</v>
      </c>
      <c r="BI183" s="176">
        <f>IF(N183="nulová",J183,0)</f>
        <v>0</v>
      </c>
      <c r="BJ183" s="24" t="s">
        <v>24</v>
      </c>
      <c r="BK183" s="176">
        <f>ROUND(I183*H183,2)</f>
        <v>115.92</v>
      </c>
      <c r="BL183" s="24" t="s">
        <v>188</v>
      </c>
      <c r="BM183" s="24" t="s">
        <v>2956</v>
      </c>
    </row>
    <row r="184" spans="2:65" s="1" customFormat="1" ht="57">
      <c r="B184" s="40"/>
      <c r="D184" s="177" t="s">
        <v>190</v>
      </c>
      <c r="F184" s="178" t="s">
        <v>845</v>
      </c>
      <c r="I184" s="106"/>
      <c r="L184" s="40"/>
      <c r="M184" s="182"/>
      <c r="T184" s="65"/>
      <c r="AT184" s="24" t="s">
        <v>190</v>
      </c>
      <c r="AU184" s="24" t="s">
        <v>90</v>
      </c>
    </row>
    <row r="185" spans="2:65" s="1" customFormat="1" ht="25.5" customHeight="1">
      <c r="B185" s="40"/>
      <c r="C185" s="165" t="s">
        <v>530</v>
      </c>
      <c r="D185" s="165" t="s">
        <v>145</v>
      </c>
      <c r="E185" s="166" t="s">
        <v>847</v>
      </c>
      <c r="F185" s="167" t="s">
        <v>848</v>
      </c>
      <c r="G185" s="168" t="s">
        <v>216</v>
      </c>
      <c r="H185" s="169">
        <v>8.6940000000000008</v>
      </c>
      <c r="I185" s="170">
        <v>12</v>
      </c>
      <c r="J185" s="171">
        <f>ROUND(I185*H185,2)</f>
        <v>104.33</v>
      </c>
      <c r="K185" s="167" t="s">
        <v>149</v>
      </c>
      <c r="L185" s="40"/>
      <c r="M185" s="172" t="s">
        <v>22</v>
      </c>
      <c r="N185" s="173" t="s">
        <v>50</v>
      </c>
      <c r="P185" s="174">
        <f>O185*H185</f>
        <v>0</v>
      </c>
      <c r="Q185" s="174">
        <v>0</v>
      </c>
      <c r="R185" s="174">
        <f>Q185*H185</f>
        <v>0</v>
      </c>
      <c r="S185" s="174">
        <v>0</v>
      </c>
      <c r="T185" s="175">
        <f>S185*H185</f>
        <v>0</v>
      </c>
      <c r="AR185" s="24" t="s">
        <v>188</v>
      </c>
      <c r="AT185" s="24" t="s">
        <v>145</v>
      </c>
      <c r="AU185" s="24" t="s">
        <v>90</v>
      </c>
      <c r="AY185" s="24" t="s">
        <v>142</v>
      </c>
      <c r="BE185" s="176">
        <f>IF(N185="základní",J185,0)</f>
        <v>104.33</v>
      </c>
      <c r="BF185" s="176">
        <f>IF(N185="snížená",J185,0)</f>
        <v>0</v>
      </c>
      <c r="BG185" s="176">
        <f>IF(N185="zákl. přenesená",J185,0)</f>
        <v>0</v>
      </c>
      <c r="BH185" s="176">
        <f>IF(N185="sníž. přenesená",J185,0)</f>
        <v>0</v>
      </c>
      <c r="BI185" s="176">
        <f>IF(N185="nulová",J185,0)</f>
        <v>0</v>
      </c>
      <c r="BJ185" s="24" t="s">
        <v>24</v>
      </c>
      <c r="BK185" s="176">
        <f>ROUND(I185*H185,2)</f>
        <v>104.33</v>
      </c>
      <c r="BL185" s="24" t="s">
        <v>188</v>
      </c>
      <c r="BM185" s="24" t="s">
        <v>2957</v>
      </c>
    </row>
    <row r="186" spans="2:65" s="1" customFormat="1" ht="57">
      <c r="B186" s="40"/>
      <c r="D186" s="177" t="s">
        <v>190</v>
      </c>
      <c r="F186" s="178" t="s">
        <v>845</v>
      </c>
      <c r="I186" s="106"/>
      <c r="L186" s="40"/>
      <c r="M186" s="182"/>
      <c r="T186" s="65"/>
      <c r="AT186" s="24" t="s">
        <v>190</v>
      </c>
      <c r="AU186" s="24" t="s">
        <v>90</v>
      </c>
    </row>
    <row r="187" spans="2:65" s="13" customFormat="1">
      <c r="B187" s="189"/>
      <c r="D187" s="177" t="s">
        <v>192</v>
      </c>
      <c r="F187" s="191" t="s">
        <v>2958</v>
      </c>
      <c r="H187" s="192">
        <v>8.6940000000000008</v>
      </c>
      <c r="I187" s="193"/>
      <c r="L187" s="189"/>
      <c r="M187" s="194"/>
      <c r="T187" s="195"/>
      <c r="AT187" s="190" t="s">
        <v>192</v>
      </c>
      <c r="AU187" s="190" t="s">
        <v>90</v>
      </c>
      <c r="AV187" s="13" t="s">
        <v>90</v>
      </c>
      <c r="AW187" s="13" t="s">
        <v>6</v>
      </c>
      <c r="AX187" s="13" t="s">
        <v>24</v>
      </c>
      <c r="AY187" s="190" t="s">
        <v>142</v>
      </c>
    </row>
    <row r="188" spans="2:65" s="1" customFormat="1" ht="25.5" customHeight="1">
      <c r="B188" s="40"/>
      <c r="C188" s="165" t="s">
        <v>536</v>
      </c>
      <c r="D188" s="165" t="s">
        <v>145</v>
      </c>
      <c r="E188" s="166" t="s">
        <v>2959</v>
      </c>
      <c r="F188" s="167" t="s">
        <v>2960</v>
      </c>
      <c r="G188" s="168" t="s">
        <v>216</v>
      </c>
      <c r="H188" s="169">
        <v>4.6950000000000003</v>
      </c>
      <c r="I188" s="170">
        <v>200</v>
      </c>
      <c r="J188" s="171">
        <f>ROUND(I188*H188,2)</f>
        <v>939</v>
      </c>
      <c r="K188" s="167" t="s">
        <v>149</v>
      </c>
      <c r="L188" s="40"/>
      <c r="M188" s="172" t="s">
        <v>22</v>
      </c>
      <c r="N188" s="173" t="s">
        <v>50</v>
      </c>
      <c r="P188" s="174">
        <f>O188*H188</f>
        <v>0</v>
      </c>
      <c r="Q188" s="174">
        <v>0</v>
      </c>
      <c r="R188" s="174">
        <f>Q188*H188</f>
        <v>0</v>
      </c>
      <c r="S188" s="174">
        <v>0</v>
      </c>
      <c r="T188" s="175">
        <f>S188*H188</f>
        <v>0</v>
      </c>
      <c r="AR188" s="24" t="s">
        <v>188</v>
      </c>
      <c r="AT188" s="24" t="s">
        <v>145</v>
      </c>
      <c r="AU188" s="24" t="s">
        <v>90</v>
      </c>
      <c r="AY188" s="24" t="s">
        <v>142</v>
      </c>
      <c r="BE188" s="176">
        <f>IF(N188="základní",J188,0)</f>
        <v>939</v>
      </c>
      <c r="BF188" s="176">
        <f>IF(N188="snížená",J188,0)</f>
        <v>0</v>
      </c>
      <c r="BG188" s="176">
        <f>IF(N188="zákl. přenesená",J188,0)</f>
        <v>0</v>
      </c>
      <c r="BH188" s="176">
        <f>IF(N188="sníž. přenesená",J188,0)</f>
        <v>0</v>
      </c>
      <c r="BI188" s="176">
        <f>IF(N188="nulová",J188,0)</f>
        <v>0</v>
      </c>
      <c r="BJ188" s="24" t="s">
        <v>24</v>
      </c>
      <c r="BK188" s="176">
        <f>ROUND(I188*H188,2)</f>
        <v>939</v>
      </c>
      <c r="BL188" s="24" t="s">
        <v>188</v>
      </c>
      <c r="BM188" s="24" t="s">
        <v>2961</v>
      </c>
    </row>
    <row r="189" spans="2:65" s="1" customFormat="1" ht="57">
      <c r="B189" s="40"/>
      <c r="D189" s="177" t="s">
        <v>190</v>
      </c>
      <c r="F189" s="178" t="s">
        <v>855</v>
      </c>
      <c r="I189" s="106"/>
      <c r="L189" s="40"/>
      <c r="M189" s="182"/>
      <c r="T189" s="65"/>
      <c r="AT189" s="24" t="s">
        <v>190</v>
      </c>
      <c r="AU189" s="24" t="s">
        <v>90</v>
      </c>
    </row>
    <row r="190" spans="2:65" s="13" customFormat="1">
      <c r="B190" s="189"/>
      <c r="D190" s="177" t="s">
        <v>192</v>
      </c>
      <c r="F190" s="191" t="s">
        <v>2962</v>
      </c>
      <c r="H190" s="192">
        <v>4.6950000000000003</v>
      </c>
      <c r="I190" s="193"/>
      <c r="L190" s="189"/>
      <c r="M190" s="194"/>
      <c r="T190" s="195"/>
      <c r="AT190" s="190" t="s">
        <v>192</v>
      </c>
      <c r="AU190" s="190" t="s">
        <v>90</v>
      </c>
      <c r="AV190" s="13" t="s">
        <v>90</v>
      </c>
      <c r="AW190" s="13" t="s">
        <v>6</v>
      </c>
      <c r="AX190" s="13" t="s">
        <v>24</v>
      </c>
      <c r="AY190" s="190" t="s">
        <v>142</v>
      </c>
    </row>
    <row r="191" spans="2:65" s="1" customFormat="1" ht="16.5" customHeight="1">
      <c r="B191" s="40"/>
      <c r="C191" s="165" t="s">
        <v>244</v>
      </c>
      <c r="D191" s="165" t="s">
        <v>145</v>
      </c>
      <c r="E191" s="166" t="s">
        <v>2963</v>
      </c>
      <c r="F191" s="167" t="s">
        <v>2964</v>
      </c>
      <c r="G191" s="168" t="s">
        <v>216</v>
      </c>
      <c r="H191" s="169">
        <v>1.1739999999999999</v>
      </c>
      <c r="I191" s="170">
        <v>890</v>
      </c>
      <c r="J191" s="171">
        <f>ROUND(I191*H191,2)</f>
        <v>1044.8599999999999</v>
      </c>
      <c r="K191" s="167" t="s">
        <v>149</v>
      </c>
      <c r="L191" s="40"/>
      <c r="M191" s="172" t="s">
        <v>22</v>
      </c>
      <c r="N191" s="173" t="s">
        <v>50</v>
      </c>
      <c r="P191" s="174">
        <f>O191*H191</f>
        <v>0</v>
      </c>
      <c r="Q191" s="174">
        <v>0</v>
      </c>
      <c r="R191" s="174">
        <f>Q191*H191</f>
        <v>0</v>
      </c>
      <c r="S191" s="174">
        <v>0</v>
      </c>
      <c r="T191" s="175">
        <f>S191*H191</f>
        <v>0</v>
      </c>
      <c r="AR191" s="24" t="s">
        <v>188</v>
      </c>
      <c r="AT191" s="24" t="s">
        <v>145</v>
      </c>
      <c r="AU191" s="24" t="s">
        <v>90</v>
      </c>
      <c r="AY191" s="24" t="s">
        <v>142</v>
      </c>
      <c r="BE191" s="176">
        <f>IF(N191="základní",J191,0)</f>
        <v>1044.8599999999999</v>
      </c>
      <c r="BF191" s="176">
        <f>IF(N191="snížená",J191,0)</f>
        <v>0</v>
      </c>
      <c r="BG191" s="176">
        <f>IF(N191="zákl. přenesená",J191,0)</f>
        <v>0</v>
      </c>
      <c r="BH191" s="176">
        <f>IF(N191="sníž. přenesená",J191,0)</f>
        <v>0</v>
      </c>
      <c r="BI191" s="176">
        <f>IF(N191="nulová",J191,0)</f>
        <v>0</v>
      </c>
      <c r="BJ191" s="24" t="s">
        <v>24</v>
      </c>
      <c r="BK191" s="176">
        <f>ROUND(I191*H191,2)</f>
        <v>1044.8599999999999</v>
      </c>
      <c r="BL191" s="24" t="s">
        <v>188</v>
      </c>
      <c r="BM191" s="24" t="s">
        <v>2965</v>
      </c>
    </row>
    <row r="192" spans="2:65" s="1" customFormat="1" ht="57">
      <c r="B192" s="40"/>
      <c r="D192" s="177" t="s">
        <v>190</v>
      </c>
      <c r="F192" s="178" t="s">
        <v>855</v>
      </c>
      <c r="I192" s="106"/>
      <c r="L192" s="40"/>
      <c r="M192" s="182"/>
      <c r="T192" s="65"/>
      <c r="AT192" s="24" t="s">
        <v>190</v>
      </c>
      <c r="AU192" s="24" t="s">
        <v>90</v>
      </c>
    </row>
    <row r="193" spans="2:65" s="13" customFormat="1">
      <c r="B193" s="189"/>
      <c r="D193" s="177" t="s">
        <v>192</v>
      </c>
      <c r="F193" s="191" t="s">
        <v>2966</v>
      </c>
      <c r="H193" s="192">
        <v>1.1739999999999999</v>
      </c>
      <c r="I193" s="193"/>
      <c r="L193" s="189"/>
      <c r="M193" s="194"/>
      <c r="T193" s="195"/>
      <c r="AT193" s="190" t="s">
        <v>192</v>
      </c>
      <c r="AU193" s="190" t="s">
        <v>90</v>
      </c>
      <c r="AV193" s="13" t="s">
        <v>90</v>
      </c>
      <c r="AW193" s="13" t="s">
        <v>6</v>
      </c>
      <c r="AX193" s="13" t="s">
        <v>24</v>
      </c>
      <c r="AY193" s="190" t="s">
        <v>142</v>
      </c>
    </row>
    <row r="194" spans="2:65" s="1" customFormat="1" ht="16.5" customHeight="1">
      <c r="B194" s="40"/>
      <c r="C194" s="165" t="s">
        <v>561</v>
      </c>
      <c r="D194" s="165" t="s">
        <v>145</v>
      </c>
      <c r="E194" s="166" t="s">
        <v>852</v>
      </c>
      <c r="F194" s="167" t="s">
        <v>853</v>
      </c>
      <c r="G194" s="168" t="s">
        <v>216</v>
      </c>
      <c r="H194" s="169">
        <v>0.96599999999999997</v>
      </c>
      <c r="I194" s="170">
        <v>250</v>
      </c>
      <c r="J194" s="171">
        <f>ROUND(I194*H194,2)</f>
        <v>241.5</v>
      </c>
      <c r="K194" s="167" t="s">
        <v>149</v>
      </c>
      <c r="L194" s="40"/>
      <c r="M194" s="172" t="s">
        <v>22</v>
      </c>
      <c r="N194" s="173" t="s">
        <v>50</v>
      </c>
      <c r="P194" s="174">
        <f>O194*H194</f>
        <v>0</v>
      </c>
      <c r="Q194" s="174">
        <v>0</v>
      </c>
      <c r="R194" s="174">
        <f>Q194*H194</f>
        <v>0</v>
      </c>
      <c r="S194" s="174">
        <v>0</v>
      </c>
      <c r="T194" s="175">
        <f>S194*H194</f>
        <v>0</v>
      </c>
      <c r="AR194" s="24" t="s">
        <v>188</v>
      </c>
      <c r="AT194" s="24" t="s">
        <v>145</v>
      </c>
      <c r="AU194" s="24" t="s">
        <v>90</v>
      </c>
      <c r="AY194" s="24" t="s">
        <v>142</v>
      </c>
      <c r="BE194" s="176">
        <f>IF(N194="základní",J194,0)</f>
        <v>241.5</v>
      </c>
      <c r="BF194" s="176">
        <f>IF(N194="snížená",J194,0)</f>
        <v>0</v>
      </c>
      <c r="BG194" s="176">
        <f>IF(N194="zákl. přenesená",J194,0)</f>
        <v>0</v>
      </c>
      <c r="BH194" s="176">
        <f>IF(N194="sníž. přenesená",J194,0)</f>
        <v>0</v>
      </c>
      <c r="BI194" s="176">
        <f>IF(N194="nulová",J194,0)</f>
        <v>0</v>
      </c>
      <c r="BJ194" s="24" t="s">
        <v>24</v>
      </c>
      <c r="BK194" s="176">
        <f>ROUND(I194*H194,2)</f>
        <v>241.5</v>
      </c>
      <c r="BL194" s="24" t="s">
        <v>188</v>
      </c>
      <c r="BM194" s="24" t="s">
        <v>2967</v>
      </c>
    </row>
    <row r="195" spans="2:65" s="1" customFormat="1" ht="57">
      <c r="B195" s="40"/>
      <c r="D195" s="177" t="s">
        <v>190</v>
      </c>
      <c r="F195" s="178" t="s">
        <v>855</v>
      </c>
      <c r="I195" s="106"/>
      <c r="L195" s="40"/>
      <c r="M195" s="182"/>
      <c r="T195" s="65"/>
      <c r="AT195" s="24" t="s">
        <v>190</v>
      </c>
      <c r="AU195" s="24" t="s">
        <v>90</v>
      </c>
    </row>
    <row r="196" spans="2:65" s="11" customFormat="1" ht="29.9" customHeight="1">
      <c r="B196" s="153"/>
      <c r="D196" s="154" t="s">
        <v>78</v>
      </c>
      <c r="E196" s="163" t="s">
        <v>856</v>
      </c>
      <c r="F196" s="163" t="s">
        <v>857</v>
      </c>
      <c r="I196" s="156"/>
      <c r="J196" s="164">
        <f>BK196</f>
        <v>6079.13</v>
      </c>
      <c r="L196" s="153"/>
      <c r="M196" s="158"/>
      <c r="P196" s="159">
        <f>SUM(P197:P198)</f>
        <v>0</v>
      </c>
      <c r="R196" s="159">
        <f>SUM(R197:R198)</f>
        <v>0</v>
      </c>
      <c r="T196" s="160">
        <f>SUM(T197:T198)</f>
        <v>0</v>
      </c>
      <c r="AR196" s="154" t="s">
        <v>24</v>
      </c>
      <c r="AT196" s="161" t="s">
        <v>78</v>
      </c>
      <c r="AU196" s="161" t="s">
        <v>24</v>
      </c>
      <c r="AY196" s="154" t="s">
        <v>142</v>
      </c>
      <c r="BK196" s="162">
        <f>SUM(BK197:BK198)</f>
        <v>6079.13</v>
      </c>
    </row>
    <row r="197" spans="2:65" s="1" customFormat="1" ht="16.5" customHeight="1">
      <c r="B197" s="40"/>
      <c r="C197" s="165" t="s">
        <v>570</v>
      </c>
      <c r="D197" s="165" t="s">
        <v>145</v>
      </c>
      <c r="E197" s="166" t="s">
        <v>2968</v>
      </c>
      <c r="F197" s="167" t="s">
        <v>2969</v>
      </c>
      <c r="G197" s="168" t="s">
        <v>216</v>
      </c>
      <c r="H197" s="169">
        <v>5.8689999999999998</v>
      </c>
      <c r="I197" s="170">
        <v>250</v>
      </c>
      <c r="J197" s="171">
        <f>ROUND(I197*H197,2)</f>
        <v>1467.25</v>
      </c>
      <c r="K197" s="167" t="s">
        <v>149</v>
      </c>
      <c r="L197" s="40"/>
      <c r="M197" s="172" t="s">
        <v>22</v>
      </c>
      <c r="N197" s="173" t="s">
        <v>50</v>
      </c>
      <c r="P197" s="174">
        <f>O197*H197</f>
        <v>0</v>
      </c>
      <c r="Q197" s="174">
        <v>0</v>
      </c>
      <c r="R197" s="174">
        <f>Q197*H197</f>
        <v>0</v>
      </c>
      <c r="S197" s="174">
        <v>0</v>
      </c>
      <c r="T197" s="175">
        <f>S197*H197</f>
        <v>0</v>
      </c>
      <c r="AR197" s="24" t="s">
        <v>188</v>
      </c>
      <c r="AT197" s="24" t="s">
        <v>145</v>
      </c>
      <c r="AU197" s="24" t="s">
        <v>90</v>
      </c>
      <c r="AY197" s="24" t="s">
        <v>142</v>
      </c>
      <c r="BE197" s="176">
        <f>IF(N197="základní",J197,0)</f>
        <v>1467.25</v>
      </c>
      <c r="BF197" s="176">
        <f>IF(N197="snížená",J197,0)</f>
        <v>0</v>
      </c>
      <c r="BG197" s="176">
        <f>IF(N197="zákl. přenesená",J197,0)</f>
        <v>0</v>
      </c>
      <c r="BH197" s="176">
        <f>IF(N197="sníž. přenesená",J197,0)</f>
        <v>0</v>
      </c>
      <c r="BI197" s="176">
        <f>IF(N197="nulová",J197,0)</f>
        <v>0</v>
      </c>
      <c r="BJ197" s="24" t="s">
        <v>24</v>
      </c>
      <c r="BK197" s="176">
        <f>ROUND(I197*H197,2)</f>
        <v>1467.25</v>
      </c>
      <c r="BL197" s="24" t="s">
        <v>188</v>
      </c>
      <c r="BM197" s="24" t="s">
        <v>2970</v>
      </c>
    </row>
    <row r="198" spans="2:65" s="1" customFormat="1" ht="25.5" customHeight="1">
      <c r="B198" s="40"/>
      <c r="C198" s="165" t="s">
        <v>576</v>
      </c>
      <c r="D198" s="165" t="s">
        <v>145</v>
      </c>
      <c r="E198" s="166" t="s">
        <v>2971</v>
      </c>
      <c r="F198" s="167" t="s">
        <v>2972</v>
      </c>
      <c r="G198" s="168" t="s">
        <v>216</v>
      </c>
      <c r="H198" s="169">
        <v>17.738</v>
      </c>
      <c r="I198" s="170">
        <v>260</v>
      </c>
      <c r="J198" s="171">
        <f>ROUND(I198*H198,2)</f>
        <v>4611.88</v>
      </c>
      <c r="K198" s="167" t="s">
        <v>149</v>
      </c>
      <c r="L198" s="40"/>
      <c r="M198" s="172" t="s">
        <v>22</v>
      </c>
      <c r="N198" s="173" t="s">
        <v>50</v>
      </c>
      <c r="P198" s="174">
        <f>O198*H198</f>
        <v>0</v>
      </c>
      <c r="Q198" s="174">
        <v>0</v>
      </c>
      <c r="R198" s="174">
        <f>Q198*H198</f>
        <v>0</v>
      </c>
      <c r="S198" s="174">
        <v>0</v>
      </c>
      <c r="T198" s="175">
        <f>S198*H198</f>
        <v>0</v>
      </c>
      <c r="AR198" s="24" t="s">
        <v>188</v>
      </c>
      <c r="AT198" s="24" t="s">
        <v>145</v>
      </c>
      <c r="AU198" s="24" t="s">
        <v>90</v>
      </c>
      <c r="AY198" s="24" t="s">
        <v>142</v>
      </c>
      <c r="BE198" s="176">
        <f>IF(N198="základní",J198,0)</f>
        <v>4611.88</v>
      </c>
      <c r="BF198" s="176">
        <f>IF(N198="snížená",J198,0)</f>
        <v>0</v>
      </c>
      <c r="BG198" s="176">
        <f>IF(N198="zákl. přenesená",J198,0)</f>
        <v>0</v>
      </c>
      <c r="BH198" s="176">
        <f>IF(N198="sníž. přenesená",J198,0)</f>
        <v>0</v>
      </c>
      <c r="BI198" s="176">
        <f>IF(N198="nulová",J198,0)</f>
        <v>0</v>
      </c>
      <c r="BJ198" s="24" t="s">
        <v>24</v>
      </c>
      <c r="BK198" s="176">
        <f>ROUND(I198*H198,2)</f>
        <v>4611.88</v>
      </c>
      <c r="BL198" s="24" t="s">
        <v>188</v>
      </c>
      <c r="BM198" s="24" t="s">
        <v>2973</v>
      </c>
    </row>
    <row r="199" spans="2:65" s="11" customFormat="1" ht="37.4" customHeight="1">
      <c r="B199" s="153"/>
      <c r="D199" s="154" t="s">
        <v>78</v>
      </c>
      <c r="E199" s="155" t="s">
        <v>863</v>
      </c>
      <c r="F199" s="155" t="s">
        <v>864</v>
      </c>
      <c r="I199" s="156"/>
      <c r="J199" s="157">
        <f>BK199</f>
        <v>11088</v>
      </c>
      <c r="L199" s="153"/>
      <c r="M199" s="158"/>
      <c r="P199" s="159">
        <f>P200</f>
        <v>0</v>
      </c>
      <c r="R199" s="159">
        <f>R200</f>
        <v>2.0196000000000002E-2</v>
      </c>
      <c r="T199" s="160">
        <f>T200</f>
        <v>0</v>
      </c>
      <c r="AR199" s="154" t="s">
        <v>90</v>
      </c>
      <c r="AT199" s="161" t="s">
        <v>78</v>
      </c>
      <c r="AU199" s="161" t="s">
        <v>79</v>
      </c>
      <c r="AY199" s="154" t="s">
        <v>142</v>
      </c>
      <c r="BK199" s="162">
        <f>BK200</f>
        <v>11088</v>
      </c>
    </row>
    <row r="200" spans="2:65" s="11" customFormat="1" ht="20" customHeight="1">
      <c r="B200" s="153"/>
      <c r="D200" s="154" t="s">
        <v>78</v>
      </c>
      <c r="E200" s="163" t="s">
        <v>1694</v>
      </c>
      <c r="F200" s="163" t="s">
        <v>1695</v>
      </c>
      <c r="I200" s="156"/>
      <c r="J200" s="164">
        <f>BK200</f>
        <v>11088</v>
      </c>
      <c r="L200" s="153"/>
      <c r="M200" s="158"/>
      <c r="P200" s="159">
        <f>SUM(P201:P207)</f>
        <v>0</v>
      </c>
      <c r="R200" s="159">
        <f>SUM(R201:R207)</f>
        <v>2.0196000000000002E-2</v>
      </c>
      <c r="T200" s="160">
        <f>SUM(T201:T207)</f>
        <v>0</v>
      </c>
      <c r="AR200" s="154" t="s">
        <v>90</v>
      </c>
      <c r="AT200" s="161" t="s">
        <v>78</v>
      </c>
      <c r="AU200" s="161" t="s">
        <v>24</v>
      </c>
      <c r="AY200" s="154" t="s">
        <v>142</v>
      </c>
      <c r="BK200" s="162">
        <f>SUM(BK201:BK207)</f>
        <v>11088</v>
      </c>
    </row>
    <row r="201" spans="2:65" s="1" customFormat="1" ht="38.25" customHeight="1">
      <c r="B201" s="40"/>
      <c r="C201" s="165" t="s">
        <v>583</v>
      </c>
      <c r="D201" s="165" t="s">
        <v>145</v>
      </c>
      <c r="E201" s="166" t="s">
        <v>2974</v>
      </c>
      <c r="F201" s="167" t="s">
        <v>2975</v>
      </c>
      <c r="G201" s="168" t="s">
        <v>229</v>
      </c>
      <c r="H201" s="169">
        <v>39.6</v>
      </c>
      <c r="I201" s="170">
        <v>250</v>
      </c>
      <c r="J201" s="171">
        <f>ROUND(I201*H201,2)</f>
        <v>9900</v>
      </c>
      <c r="K201" s="167" t="s">
        <v>149</v>
      </c>
      <c r="L201" s="40"/>
      <c r="M201" s="172" t="s">
        <v>22</v>
      </c>
      <c r="N201" s="173" t="s">
        <v>50</v>
      </c>
      <c r="P201" s="174">
        <f>O201*H201</f>
        <v>0</v>
      </c>
      <c r="Q201" s="174">
        <v>5.1000000000000004E-4</v>
      </c>
      <c r="R201" s="174">
        <f>Q201*H201</f>
        <v>2.0196000000000002E-2</v>
      </c>
      <c r="S201" s="174">
        <v>0</v>
      </c>
      <c r="T201" s="175">
        <f>S201*H201</f>
        <v>0</v>
      </c>
      <c r="AR201" s="24" t="s">
        <v>333</v>
      </c>
      <c r="AT201" s="24" t="s">
        <v>145</v>
      </c>
      <c r="AU201" s="24" t="s">
        <v>90</v>
      </c>
      <c r="AY201" s="24" t="s">
        <v>142</v>
      </c>
      <c r="BE201" s="176">
        <f>IF(N201="základní",J201,0)</f>
        <v>9900</v>
      </c>
      <c r="BF201" s="176">
        <f>IF(N201="snížená",J201,0)</f>
        <v>0</v>
      </c>
      <c r="BG201" s="176">
        <f>IF(N201="zákl. přenesená",J201,0)</f>
        <v>0</v>
      </c>
      <c r="BH201" s="176">
        <f>IF(N201="sníž. přenesená",J201,0)</f>
        <v>0</v>
      </c>
      <c r="BI201" s="176">
        <f>IF(N201="nulová",J201,0)</f>
        <v>0</v>
      </c>
      <c r="BJ201" s="24" t="s">
        <v>24</v>
      </c>
      <c r="BK201" s="176">
        <f>ROUND(I201*H201,2)</f>
        <v>9900</v>
      </c>
      <c r="BL201" s="24" t="s">
        <v>333</v>
      </c>
      <c r="BM201" s="24" t="s">
        <v>2976</v>
      </c>
    </row>
    <row r="202" spans="2:65" s="1" customFormat="1" ht="16.5" customHeight="1">
      <c r="B202" s="40"/>
      <c r="C202" s="165" t="s">
        <v>591</v>
      </c>
      <c r="D202" s="165" t="s">
        <v>145</v>
      </c>
      <c r="E202" s="166" t="s">
        <v>2977</v>
      </c>
      <c r="F202" s="167" t="s">
        <v>2978</v>
      </c>
      <c r="G202" s="168" t="s">
        <v>229</v>
      </c>
      <c r="H202" s="169">
        <v>39.6</v>
      </c>
      <c r="I202" s="170">
        <v>30</v>
      </c>
      <c r="J202" s="171">
        <f>ROUND(I202*H202,2)</f>
        <v>1188</v>
      </c>
      <c r="K202" s="167" t="s">
        <v>149</v>
      </c>
      <c r="L202" s="40"/>
      <c r="M202" s="172" t="s">
        <v>22</v>
      </c>
      <c r="N202" s="173" t="s">
        <v>50</v>
      </c>
      <c r="P202" s="174">
        <f>O202*H202</f>
        <v>0</v>
      </c>
      <c r="Q202" s="174">
        <v>0</v>
      </c>
      <c r="R202" s="174">
        <f>Q202*H202</f>
        <v>0</v>
      </c>
      <c r="S202" s="174">
        <v>0</v>
      </c>
      <c r="T202" s="175">
        <f>S202*H202</f>
        <v>0</v>
      </c>
      <c r="AR202" s="24" t="s">
        <v>333</v>
      </c>
      <c r="AT202" s="24" t="s">
        <v>145</v>
      </c>
      <c r="AU202" s="24" t="s">
        <v>90</v>
      </c>
      <c r="AY202" s="24" t="s">
        <v>142</v>
      </c>
      <c r="BE202" s="176">
        <f>IF(N202="základní",J202,0)</f>
        <v>1188</v>
      </c>
      <c r="BF202" s="176">
        <f>IF(N202="snížená",J202,0)</f>
        <v>0</v>
      </c>
      <c r="BG202" s="176">
        <f>IF(N202="zákl. přenesená",J202,0)</f>
        <v>0</v>
      </c>
      <c r="BH202" s="176">
        <f>IF(N202="sníž. přenesená",J202,0)</f>
        <v>0</v>
      </c>
      <c r="BI202" s="176">
        <f>IF(N202="nulová",J202,0)</f>
        <v>0</v>
      </c>
      <c r="BJ202" s="24" t="s">
        <v>24</v>
      </c>
      <c r="BK202" s="176">
        <f>ROUND(I202*H202,2)</f>
        <v>1188</v>
      </c>
      <c r="BL202" s="24" t="s">
        <v>333</v>
      </c>
      <c r="BM202" s="24" t="s">
        <v>2979</v>
      </c>
    </row>
    <row r="203" spans="2:65" s="1" customFormat="1" ht="47.5">
      <c r="B203" s="40"/>
      <c r="D203" s="177" t="s">
        <v>190</v>
      </c>
      <c r="F203" s="178" t="s">
        <v>2980</v>
      </c>
      <c r="I203" s="106"/>
      <c r="L203" s="40"/>
      <c r="M203" s="182"/>
      <c r="T203" s="65"/>
      <c r="AT203" s="24" t="s">
        <v>190</v>
      </c>
      <c r="AU203" s="24" t="s">
        <v>90</v>
      </c>
    </row>
    <row r="204" spans="2:65" s="12" customFormat="1">
      <c r="B204" s="183"/>
      <c r="D204" s="177" t="s">
        <v>192</v>
      </c>
      <c r="E204" s="184" t="s">
        <v>22</v>
      </c>
      <c r="F204" s="185" t="s">
        <v>1321</v>
      </c>
      <c r="H204" s="184" t="s">
        <v>22</v>
      </c>
      <c r="I204" s="186"/>
      <c r="L204" s="183"/>
      <c r="M204" s="187"/>
      <c r="T204" s="188"/>
      <c r="AT204" s="184" t="s">
        <v>192</v>
      </c>
      <c r="AU204" s="184" t="s">
        <v>90</v>
      </c>
      <c r="AV204" s="12" t="s">
        <v>24</v>
      </c>
      <c r="AW204" s="12" t="s">
        <v>42</v>
      </c>
      <c r="AX204" s="12" t="s">
        <v>79</v>
      </c>
      <c r="AY204" s="184" t="s">
        <v>142</v>
      </c>
    </row>
    <row r="205" spans="2:65" s="13" customFormat="1">
      <c r="B205" s="189"/>
      <c r="D205" s="177" t="s">
        <v>192</v>
      </c>
      <c r="E205" s="190" t="s">
        <v>22</v>
      </c>
      <c r="F205" s="191" t="s">
        <v>2981</v>
      </c>
      <c r="H205" s="192">
        <v>39.6</v>
      </c>
      <c r="I205" s="193"/>
      <c r="L205" s="189"/>
      <c r="M205" s="194"/>
      <c r="T205" s="195"/>
      <c r="AT205" s="190" t="s">
        <v>192</v>
      </c>
      <c r="AU205" s="190" t="s">
        <v>90</v>
      </c>
      <c r="AV205" s="13" t="s">
        <v>90</v>
      </c>
      <c r="AW205" s="13" t="s">
        <v>42</v>
      </c>
      <c r="AX205" s="13" t="s">
        <v>79</v>
      </c>
      <c r="AY205" s="190" t="s">
        <v>142</v>
      </c>
    </row>
    <row r="206" spans="2:65" s="14" customFormat="1">
      <c r="B206" s="196"/>
      <c r="D206" s="177" t="s">
        <v>192</v>
      </c>
      <c r="E206" s="197" t="s">
        <v>22</v>
      </c>
      <c r="F206" s="198" t="s">
        <v>198</v>
      </c>
      <c r="H206" s="199">
        <v>39.6</v>
      </c>
      <c r="I206" s="200"/>
      <c r="L206" s="196"/>
      <c r="M206" s="201"/>
      <c r="T206" s="202"/>
      <c r="AT206" s="197" t="s">
        <v>192</v>
      </c>
      <c r="AU206" s="197" t="s">
        <v>90</v>
      </c>
      <c r="AV206" s="14" t="s">
        <v>104</v>
      </c>
      <c r="AW206" s="14" t="s">
        <v>42</v>
      </c>
      <c r="AX206" s="14" t="s">
        <v>79</v>
      </c>
      <c r="AY206" s="197" t="s">
        <v>142</v>
      </c>
    </row>
    <row r="207" spans="2:65" s="15" customFormat="1">
      <c r="B207" s="203"/>
      <c r="D207" s="177" t="s">
        <v>192</v>
      </c>
      <c r="E207" s="204" t="s">
        <v>22</v>
      </c>
      <c r="F207" s="205" t="s">
        <v>202</v>
      </c>
      <c r="H207" s="206">
        <v>39.6</v>
      </c>
      <c r="I207" s="207"/>
      <c r="L207" s="203"/>
      <c r="M207" s="225"/>
      <c r="N207" s="226"/>
      <c r="O207" s="226"/>
      <c r="P207" s="226"/>
      <c r="Q207" s="226"/>
      <c r="R207" s="226"/>
      <c r="S207" s="226"/>
      <c r="T207" s="227"/>
      <c r="AT207" s="204" t="s">
        <v>192</v>
      </c>
      <c r="AU207" s="204" t="s">
        <v>90</v>
      </c>
      <c r="AV207" s="15" t="s">
        <v>188</v>
      </c>
      <c r="AW207" s="15" t="s">
        <v>42</v>
      </c>
      <c r="AX207" s="15" t="s">
        <v>24</v>
      </c>
      <c r="AY207" s="204" t="s">
        <v>142</v>
      </c>
    </row>
    <row r="208" spans="2:65" s="1" customFormat="1" ht="6.9" customHeight="1">
      <c r="B208" s="53"/>
      <c r="C208" s="54"/>
      <c r="D208" s="54"/>
      <c r="E208" s="54"/>
      <c r="F208" s="54"/>
      <c r="G208" s="54"/>
      <c r="H208" s="54"/>
      <c r="I208" s="124"/>
      <c r="J208" s="54"/>
      <c r="K208" s="54"/>
      <c r="L208" s="40"/>
    </row>
  </sheetData>
  <sheetProtection algorithmName="SHA-512" hashValue="fO/imMSK3XcCaNDW7ECPksKKeybCCIbKx9TSPgn7SYSixR3VLPmHIRvAJIaLFxM7sMjBfFoTVkhwJRAVGbIjyw==" saltValue="+kKDneZhYpK/kj6X66iYO2sLDdSZej8hbPnRGakOKyNDfO+PQSySUshVf5err4TyQpwd1qY6vMB21+AGqYQ21Q==" spinCount="100000" sheet="1" objects="1" scenarios="1" formatColumns="0" formatRows="0" autoFilter="0"/>
  <autoFilter ref="C84:K207" xr:uid="{00000000-0009-0000-0000-000006000000}"/>
  <mergeCells count="10">
    <mergeCell ref="J51:J52"/>
    <mergeCell ref="E75:H75"/>
    <mergeCell ref="E77:H77"/>
    <mergeCell ref="G1:H1"/>
    <mergeCell ref="L2:V2"/>
    <mergeCell ref="E7:H7"/>
    <mergeCell ref="E9:H9"/>
    <mergeCell ref="E24:H24"/>
    <mergeCell ref="E45:H45"/>
    <mergeCell ref="E47:H47"/>
  </mergeCells>
  <hyperlinks>
    <hyperlink ref="F1:G1" location="C2" display="1) Krycí list soupisu" xr:uid="{00000000-0004-0000-0600-000000000000}"/>
    <hyperlink ref="G1:H1" location="C54" display="2) Rekapitulace" xr:uid="{00000000-0004-0000-0600-000001000000}"/>
    <hyperlink ref="J1" location="C84" display="3) Soupis prací" xr:uid="{00000000-0004-0000-0600-000002000000}"/>
    <hyperlink ref="L1:V1" location="'Rekapitulace stavby'!C2" display="Rekapitulace stavby" xr:uid="{00000000-0004-0000-06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216"/>
  <sheetViews>
    <sheetView showGridLines="0" zoomScaleNormal="100" workbookViewId="0"/>
  </sheetViews>
  <sheetFormatPr defaultRowHeight="12"/>
  <cols>
    <col min="1" max="1" width="8.25" style="228" customWidth="1"/>
    <col min="2" max="2" width="1.75" style="228" customWidth="1"/>
    <col min="3" max="4" width="5" style="228" customWidth="1"/>
    <col min="5" max="5" width="11.75" style="228" customWidth="1"/>
    <col min="6" max="6" width="9.125" style="228" customWidth="1"/>
    <col min="7" max="7" width="5" style="228" customWidth="1"/>
    <col min="8" max="8" width="77.875" style="228" customWidth="1"/>
    <col min="9" max="10" width="20" style="228" customWidth="1"/>
    <col min="11" max="11" width="1.75" style="228" customWidth="1"/>
  </cols>
  <sheetData>
    <row r="1" spans="2:11" ht="37.5" customHeight="1"/>
    <row r="2" spans="2:11" ht="7.5" customHeight="1">
      <c r="B2" s="229"/>
      <c r="C2" s="230"/>
      <c r="D2" s="230"/>
      <c r="E2" s="230"/>
      <c r="F2" s="230"/>
      <c r="G2" s="230"/>
      <c r="H2" s="230"/>
      <c r="I2" s="230"/>
      <c r="J2" s="230"/>
      <c r="K2" s="231"/>
    </row>
    <row r="3" spans="2:11" s="16" customFormat="1" ht="45" customHeight="1">
      <c r="B3" s="232"/>
      <c r="C3" s="349" t="s">
        <v>2982</v>
      </c>
      <c r="D3" s="349"/>
      <c r="E3" s="349"/>
      <c r="F3" s="349"/>
      <c r="G3" s="349"/>
      <c r="H3" s="349"/>
      <c r="I3" s="349"/>
      <c r="J3" s="349"/>
      <c r="K3" s="233"/>
    </row>
    <row r="4" spans="2:11" ht="25.5" customHeight="1">
      <c r="B4" s="234"/>
      <c r="C4" s="350" t="s">
        <v>2983</v>
      </c>
      <c r="D4" s="350"/>
      <c r="E4" s="350"/>
      <c r="F4" s="350"/>
      <c r="G4" s="350"/>
      <c r="H4" s="350"/>
      <c r="I4" s="350"/>
      <c r="J4" s="350"/>
      <c r="K4" s="235"/>
    </row>
    <row r="5" spans="2:11" ht="5.25" customHeight="1">
      <c r="B5" s="234"/>
      <c r="C5" s="236"/>
      <c r="D5" s="236"/>
      <c r="E5" s="236"/>
      <c r="F5" s="236"/>
      <c r="G5" s="236"/>
      <c r="H5" s="236"/>
      <c r="I5" s="236"/>
      <c r="J5" s="236"/>
      <c r="K5" s="235"/>
    </row>
    <row r="6" spans="2:11" ht="15" customHeight="1">
      <c r="B6" s="234"/>
      <c r="C6" s="348" t="s">
        <v>2984</v>
      </c>
      <c r="D6" s="348"/>
      <c r="E6" s="348"/>
      <c r="F6" s="348"/>
      <c r="G6" s="348"/>
      <c r="H6" s="348"/>
      <c r="I6" s="348"/>
      <c r="J6" s="348"/>
      <c r="K6" s="235"/>
    </row>
    <row r="7" spans="2:11" ht="15" customHeight="1">
      <c r="B7" s="238"/>
      <c r="C7" s="348" t="s">
        <v>2985</v>
      </c>
      <c r="D7" s="348"/>
      <c r="E7" s="348"/>
      <c r="F7" s="348"/>
      <c r="G7" s="348"/>
      <c r="H7" s="348"/>
      <c r="I7" s="348"/>
      <c r="J7" s="348"/>
      <c r="K7" s="235"/>
    </row>
    <row r="8" spans="2:11" ht="12.75" customHeight="1">
      <c r="B8" s="238"/>
      <c r="C8" s="237"/>
      <c r="D8" s="237"/>
      <c r="E8" s="237"/>
      <c r="F8" s="237"/>
      <c r="G8" s="237"/>
      <c r="H8" s="237"/>
      <c r="I8" s="237"/>
      <c r="J8" s="237"/>
      <c r="K8" s="235"/>
    </row>
    <row r="9" spans="2:11" ht="15" customHeight="1">
      <c r="B9" s="238"/>
      <c r="C9" s="348" t="s">
        <v>2986</v>
      </c>
      <c r="D9" s="348"/>
      <c r="E9" s="348"/>
      <c r="F9" s="348"/>
      <c r="G9" s="348"/>
      <c r="H9" s="348"/>
      <c r="I9" s="348"/>
      <c r="J9" s="348"/>
      <c r="K9" s="235"/>
    </row>
    <row r="10" spans="2:11" ht="15" customHeight="1">
      <c r="B10" s="238"/>
      <c r="C10" s="237"/>
      <c r="D10" s="348" t="s">
        <v>2987</v>
      </c>
      <c r="E10" s="348"/>
      <c r="F10" s="348"/>
      <c r="G10" s="348"/>
      <c r="H10" s="348"/>
      <c r="I10" s="348"/>
      <c r="J10" s="348"/>
      <c r="K10" s="235"/>
    </row>
    <row r="11" spans="2:11" ht="15" customHeight="1">
      <c r="B11" s="238"/>
      <c r="C11" s="239"/>
      <c r="D11" s="348" t="s">
        <v>2988</v>
      </c>
      <c r="E11" s="348"/>
      <c r="F11" s="348"/>
      <c r="G11" s="348"/>
      <c r="H11" s="348"/>
      <c r="I11" s="348"/>
      <c r="J11" s="348"/>
      <c r="K11" s="235"/>
    </row>
    <row r="12" spans="2:11" ht="12.75" customHeight="1">
      <c r="B12" s="238"/>
      <c r="C12" s="239"/>
      <c r="D12" s="239"/>
      <c r="E12" s="239"/>
      <c r="F12" s="239"/>
      <c r="G12" s="239"/>
      <c r="H12" s="239"/>
      <c r="I12" s="239"/>
      <c r="J12" s="239"/>
      <c r="K12" s="235"/>
    </row>
    <row r="13" spans="2:11" ht="15" customHeight="1">
      <c r="B13" s="238"/>
      <c r="C13" s="239"/>
      <c r="D13" s="348" t="s">
        <v>2989</v>
      </c>
      <c r="E13" s="348"/>
      <c r="F13" s="348"/>
      <c r="G13" s="348"/>
      <c r="H13" s="348"/>
      <c r="I13" s="348"/>
      <c r="J13" s="348"/>
      <c r="K13" s="235"/>
    </row>
    <row r="14" spans="2:11" ht="15" customHeight="1">
      <c r="B14" s="238"/>
      <c r="C14" s="239"/>
      <c r="D14" s="348" t="s">
        <v>2990</v>
      </c>
      <c r="E14" s="348"/>
      <c r="F14" s="348"/>
      <c r="G14" s="348"/>
      <c r="H14" s="348"/>
      <c r="I14" s="348"/>
      <c r="J14" s="348"/>
      <c r="K14" s="235"/>
    </row>
    <row r="15" spans="2:11" ht="15" customHeight="1">
      <c r="B15" s="238"/>
      <c r="C15" s="239"/>
      <c r="D15" s="348" t="s">
        <v>2991</v>
      </c>
      <c r="E15" s="348"/>
      <c r="F15" s="348"/>
      <c r="G15" s="348"/>
      <c r="H15" s="348"/>
      <c r="I15" s="348"/>
      <c r="J15" s="348"/>
      <c r="K15" s="235"/>
    </row>
    <row r="16" spans="2:11" ht="15" customHeight="1">
      <c r="B16" s="238"/>
      <c r="C16" s="239"/>
      <c r="D16" s="239"/>
      <c r="E16" s="240" t="s">
        <v>84</v>
      </c>
      <c r="F16" s="348" t="s">
        <v>2992</v>
      </c>
      <c r="G16" s="348"/>
      <c r="H16" s="348"/>
      <c r="I16" s="348"/>
      <c r="J16" s="348"/>
      <c r="K16" s="235"/>
    </row>
    <row r="17" spans="2:11" ht="15" customHeight="1">
      <c r="B17" s="238"/>
      <c r="C17" s="239"/>
      <c r="D17" s="239"/>
      <c r="E17" s="240" t="s">
        <v>2993</v>
      </c>
      <c r="F17" s="348" t="s">
        <v>2994</v>
      </c>
      <c r="G17" s="348"/>
      <c r="H17" s="348"/>
      <c r="I17" s="348"/>
      <c r="J17" s="348"/>
      <c r="K17" s="235"/>
    </row>
    <row r="18" spans="2:11" ht="15" customHeight="1">
      <c r="B18" s="238"/>
      <c r="C18" s="239"/>
      <c r="D18" s="239"/>
      <c r="E18" s="240" t="s">
        <v>2995</v>
      </c>
      <c r="F18" s="348" t="s">
        <v>2996</v>
      </c>
      <c r="G18" s="348"/>
      <c r="H18" s="348"/>
      <c r="I18" s="348"/>
      <c r="J18" s="348"/>
      <c r="K18" s="235"/>
    </row>
    <row r="19" spans="2:11" ht="15" customHeight="1">
      <c r="B19" s="238"/>
      <c r="C19" s="239"/>
      <c r="D19" s="239"/>
      <c r="E19" s="240" t="s">
        <v>2997</v>
      </c>
      <c r="F19" s="348" t="s">
        <v>88</v>
      </c>
      <c r="G19" s="348"/>
      <c r="H19" s="348"/>
      <c r="I19" s="348"/>
      <c r="J19" s="348"/>
      <c r="K19" s="235"/>
    </row>
    <row r="20" spans="2:11" ht="15" customHeight="1">
      <c r="B20" s="238"/>
      <c r="C20" s="239"/>
      <c r="D20" s="239"/>
      <c r="E20" s="240" t="s">
        <v>2998</v>
      </c>
      <c r="F20" s="348" t="s">
        <v>2999</v>
      </c>
      <c r="G20" s="348"/>
      <c r="H20" s="348"/>
      <c r="I20" s="348"/>
      <c r="J20" s="348"/>
      <c r="K20" s="235"/>
    </row>
    <row r="21" spans="2:11" ht="15" customHeight="1">
      <c r="B21" s="238"/>
      <c r="C21" s="239"/>
      <c r="D21" s="239"/>
      <c r="E21" s="240" t="s">
        <v>89</v>
      </c>
      <c r="F21" s="348" t="s">
        <v>3000</v>
      </c>
      <c r="G21" s="348"/>
      <c r="H21" s="348"/>
      <c r="I21" s="348"/>
      <c r="J21" s="348"/>
      <c r="K21" s="235"/>
    </row>
    <row r="22" spans="2:11" ht="12.75" customHeight="1">
      <c r="B22" s="238"/>
      <c r="C22" s="239"/>
      <c r="D22" s="239"/>
      <c r="E22" s="239"/>
      <c r="F22" s="239"/>
      <c r="G22" s="239"/>
      <c r="H22" s="239"/>
      <c r="I22" s="239"/>
      <c r="J22" s="239"/>
      <c r="K22" s="235"/>
    </row>
    <row r="23" spans="2:11" ht="15" customHeight="1">
      <c r="B23" s="238"/>
      <c r="C23" s="348" t="s">
        <v>3001</v>
      </c>
      <c r="D23" s="348"/>
      <c r="E23" s="348"/>
      <c r="F23" s="348"/>
      <c r="G23" s="348"/>
      <c r="H23" s="348"/>
      <c r="I23" s="348"/>
      <c r="J23" s="348"/>
      <c r="K23" s="235"/>
    </row>
    <row r="24" spans="2:11" ht="15" customHeight="1">
      <c r="B24" s="238"/>
      <c r="C24" s="348" t="s">
        <v>3002</v>
      </c>
      <c r="D24" s="348"/>
      <c r="E24" s="348"/>
      <c r="F24" s="348"/>
      <c r="G24" s="348"/>
      <c r="H24" s="348"/>
      <c r="I24" s="348"/>
      <c r="J24" s="348"/>
      <c r="K24" s="235"/>
    </row>
    <row r="25" spans="2:11" ht="15" customHeight="1">
      <c r="B25" s="238"/>
      <c r="C25" s="237"/>
      <c r="D25" s="348" t="s">
        <v>3003</v>
      </c>
      <c r="E25" s="348"/>
      <c r="F25" s="348"/>
      <c r="G25" s="348"/>
      <c r="H25" s="348"/>
      <c r="I25" s="348"/>
      <c r="J25" s="348"/>
      <c r="K25" s="235"/>
    </row>
    <row r="26" spans="2:11" ht="15" customHeight="1">
      <c r="B26" s="238"/>
      <c r="C26" s="239"/>
      <c r="D26" s="348" t="s">
        <v>3004</v>
      </c>
      <c r="E26" s="348"/>
      <c r="F26" s="348"/>
      <c r="G26" s="348"/>
      <c r="H26" s="348"/>
      <c r="I26" s="348"/>
      <c r="J26" s="348"/>
      <c r="K26" s="235"/>
    </row>
    <row r="27" spans="2:11" ht="12.75" customHeight="1">
      <c r="B27" s="238"/>
      <c r="C27" s="239"/>
      <c r="D27" s="239"/>
      <c r="E27" s="239"/>
      <c r="F27" s="239"/>
      <c r="G27" s="239"/>
      <c r="H27" s="239"/>
      <c r="I27" s="239"/>
      <c r="J27" s="239"/>
      <c r="K27" s="235"/>
    </row>
    <row r="28" spans="2:11" ht="15" customHeight="1">
      <c r="B28" s="238"/>
      <c r="C28" s="239"/>
      <c r="D28" s="348" t="s">
        <v>3005</v>
      </c>
      <c r="E28" s="348"/>
      <c r="F28" s="348"/>
      <c r="G28" s="348"/>
      <c r="H28" s="348"/>
      <c r="I28" s="348"/>
      <c r="J28" s="348"/>
      <c r="K28" s="235"/>
    </row>
    <row r="29" spans="2:11" ht="15" customHeight="1">
      <c r="B29" s="238"/>
      <c r="C29" s="239"/>
      <c r="D29" s="348" t="s">
        <v>3006</v>
      </c>
      <c r="E29" s="348"/>
      <c r="F29" s="348"/>
      <c r="G29" s="348"/>
      <c r="H29" s="348"/>
      <c r="I29" s="348"/>
      <c r="J29" s="348"/>
      <c r="K29" s="235"/>
    </row>
    <row r="30" spans="2:11" ht="12.75" customHeight="1">
      <c r="B30" s="238"/>
      <c r="C30" s="239"/>
      <c r="D30" s="239"/>
      <c r="E30" s="239"/>
      <c r="F30" s="239"/>
      <c r="G30" s="239"/>
      <c r="H30" s="239"/>
      <c r="I30" s="239"/>
      <c r="J30" s="239"/>
      <c r="K30" s="235"/>
    </row>
    <row r="31" spans="2:11" ht="15" customHeight="1">
      <c r="B31" s="238"/>
      <c r="C31" s="239"/>
      <c r="D31" s="348" t="s">
        <v>3007</v>
      </c>
      <c r="E31" s="348"/>
      <c r="F31" s="348"/>
      <c r="G31" s="348"/>
      <c r="H31" s="348"/>
      <c r="I31" s="348"/>
      <c r="J31" s="348"/>
      <c r="K31" s="235"/>
    </row>
    <row r="32" spans="2:11" ht="15" customHeight="1">
      <c r="B32" s="238"/>
      <c r="C32" s="239"/>
      <c r="D32" s="348" t="s">
        <v>3008</v>
      </c>
      <c r="E32" s="348"/>
      <c r="F32" s="348"/>
      <c r="G32" s="348"/>
      <c r="H32" s="348"/>
      <c r="I32" s="348"/>
      <c r="J32" s="348"/>
      <c r="K32" s="235"/>
    </row>
    <row r="33" spans="2:11" ht="15" customHeight="1">
      <c r="B33" s="238"/>
      <c r="C33" s="239"/>
      <c r="D33" s="348" t="s">
        <v>3009</v>
      </c>
      <c r="E33" s="348"/>
      <c r="F33" s="348"/>
      <c r="G33" s="348"/>
      <c r="H33" s="348"/>
      <c r="I33" s="348"/>
      <c r="J33" s="348"/>
      <c r="K33" s="235"/>
    </row>
    <row r="34" spans="2:11" ht="15" customHeight="1">
      <c r="B34" s="238"/>
      <c r="C34" s="239"/>
      <c r="D34" s="237"/>
      <c r="E34" s="241" t="s">
        <v>126</v>
      </c>
      <c r="F34" s="237"/>
      <c r="G34" s="348" t="s">
        <v>3010</v>
      </c>
      <c r="H34" s="348"/>
      <c r="I34" s="348"/>
      <c r="J34" s="348"/>
      <c r="K34" s="235"/>
    </row>
    <row r="35" spans="2:11" ht="30.75" customHeight="1">
      <c r="B35" s="238"/>
      <c r="C35" s="239"/>
      <c r="D35" s="237"/>
      <c r="E35" s="241" t="s">
        <v>3011</v>
      </c>
      <c r="F35" s="237"/>
      <c r="G35" s="348" t="s">
        <v>3012</v>
      </c>
      <c r="H35" s="348"/>
      <c r="I35" s="348"/>
      <c r="J35" s="348"/>
      <c r="K35" s="235"/>
    </row>
    <row r="36" spans="2:11" ht="15" customHeight="1">
      <c r="B36" s="238"/>
      <c r="C36" s="239"/>
      <c r="D36" s="237"/>
      <c r="E36" s="241" t="s">
        <v>60</v>
      </c>
      <c r="F36" s="237"/>
      <c r="G36" s="348" t="s">
        <v>3013</v>
      </c>
      <c r="H36" s="348"/>
      <c r="I36" s="348"/>
      <c r="J36" s="348"/>
      <c r="K36" s="235"/>
    </row>
    <row r="37" spans="2:11" ht="15" customHeight="1">
      <c r="B37" s="238"/>
      <c r="C37" s="239"/>
      <c r="D37" s="237"/>
      <c r="E37" s="241" t="s">
        <v>127</v>
      </c>
      <c r="F37" s="237"/>
      <c r="G37" s="348" t="s">
        <v>3014</v>
      </c>
      <c r="H37" s="348"/>
      <c r="I37" s="348"/>
      <c r="J37" s="348"/>
      <c r="K37" s="235"/>
    </row>
    <row r="38" spans="2:11" ht="15" customHeight="1">
      <c r="B38" s="238"/>
      <c r="C38" s="239"/>
      <c r="D38" s="237"/>
      <c r="E38" s="241" t="s">
        <v>128</v>
      </c>
      <c r="F38" s="237"/>
      <c r="G38" s="348" t="s">
        <v>3015</v>
      </c>
      <c r="H38" s="348"/>
      <c r="I38" s="348"/>
      <c r="J38" s="348"/>
      <c r="K38" s="235"/>
    </row>
    <row r="39" spans="2:11" ht="15" customHeight="1">
      <c r="B39" s="238"/>
      <c r="C39" s="239"/>
      <c r="D39" s="237"/>
      <c r="E39" s="241" t="s">
        <v>129</v>
      </c>
      <c r="F39" s="237"/>
      <c r="G39" s="348" t="s">
        <v>3016</v>
      </c>
      <c r="H39" s="348"/>
      <c r="I39" s="348"/>
      <c r="J39" s="348"/>
      <c r="K39" s="235"/>
    </row>
    <row r="40" spans="2:11" ht="15" customHeight="1">
      <c r="B40" s="238"/>
      <c r="C40" s="239"/>
      <c r="D40" s="237"/>
      <c r="E40" s="241" t="s">
        <v>3017</v>
      </c>
      <c r="F40" s="237"/>
      <c r="G40" s="348" t="s">
        <v>3018</v>
      </c>
      <c r="H40" s="348"/>
      <c r="I40" s="348"/>
      <c r="J40" s="348"/>
      <c r="K40" s="235"/>
    </row>
    <row r="41" spans="2:11" ht="15" customHeight="1">
      <c r="B41" s="238"/>
      <c r="C41" s="239"/>
      <c r="D41" s="237"/>
      <c r="E41" s="241"/>
      <c r="F41" s="237"/>
      <c r="G41" s="348" t="s">
        <v>3019</v>
      </c>
      <c r="H41" s="348"/>
      <c r="I41" s="348"/>
      <c r="J41" s="348"/>
      <c r="K41" s="235"/>
    </row>
    <row r="42" spans="2:11" ht="15" customHeight="1">
      <c r="B42" s="238"/>
      <c r="C42" s="239"/>
      <c r="D42" s="237"/>
      <c r="E42" s="241" t="s">
        <v>3020</v>
      </c>
      <c r="F42" s="237"/>
      <c r="G42" s="348" t="s">
        <v>3021</v>
      </c>
      <c r="H42" s="348"/>
      <c r="I42" s="348"/>
      <c r="J42" s="348"/>
      <c r="K42" s="235"/>
    </row>
    <row r="43" spans="2:11" ht="15" customHeight="1">
      <c r="B43" s="238"/>
      <c r="C43" s="239"/>
      <c r="D43" s="237"/>
      <c r="E43" s="241" t="s">
        <v>131</v>
      </c>
      <c r="F43" s="237"/>
      <c r="G43" s="348" t="s">
        <v>3022</v>
      </c>
      <c r="H43" s="348"/>
      <c r="I43" s="348"/>
      <c r="J43" s="348"/>
      <c r="K43" s="235"/>
    </row>
    <row r="44" spans="2:11" ht="12.75" customHeight="1">
      <c r="B44" s="238"/>
      <c r="C44" s="239"/>
      <c r="D44" s="237"/>
      <c r="E44" s="237"/>
      <c r="F44" s="237"/>
      <c r="G44" s="237"/>
      <c r="H44" s="237"/>
      <c r="I44" s="237"/>
      <c r="J44" s="237"/>
      <c r="K44" s="235"/>
    </row>
    <row r="45" spans="2:11" ht="15" customHeight="1">
      <c r="B45" s="238"/>
      <c r="C45" s="239"/>
      <c r="D45" s="348" t="s">
        <v>3023</v>
      </c>
      <c r="E45" s="348"/>
      <c r="F45" s="348"/>
      <c r="G45" s="348"/>
      <c r="H45" s="348"/>
      <c r="I45" s="348"/>
      <c r="J45" s="348"/>
      <c r="K45" s="235"/>
    </row>
    <row r="46" spans="2:11" ht="15" customHeight="1">
      <c r="B46" s="238"/>
      <c r="C46" s="239"/>
      <c r="D46" s="239"/>
      <c r="E46" s="348" t="s">
        <v>3024</v>
      </c>
      <c r="F46" s="348"/>
      <c r="G46" s="348"/>
      <c r="H46" s="348"/>
      <c r="I46" s="348"/>
      <c r="J46" s="348"/>
      <c r="K46" s="235"/>
    </row>
    <row r="47" spans="2:11" ht="15" customHeight="1">
      <c r="B47" s="238"/>
      <c r="C47" s="239"/>
      <c r="D47" s="239"/>
      <c r="E47" s="348" t="s">
        <v>3025</v>
      </c>
      <c r="F47" s="348"/>
      <c r="G47" s="348"/>
      <c r="H47" s="348"/>
      <c r="I47" s="348"/>
      <c r="J47" s="348"/>
      <c r="K47" s="235"/>
    </row>
    <row r="48" spans="2:11" ht="15" customHeight="1">
      <c r="B48" s="238"/>
      <c r="C48" s="239"/>
      <c r="D48" s="239"/>
      <c r="E48" s="348" t="s">
        <v>3026</v>
      </c>
      <c r="F48" s="348"/>
      <c r="G48" s="348"/>
      <c r="H48" s="348"/>
      <c r="I48" s="348"/>
      <c r="J48" s="348"/>
      <c r="K48" s="235"/>
    </row>
    <row r="49" spans="2:11" ht="15" customHeight="1">
      <c r="B49" s="238"/>
      <c r="C49" s="239"/>
      <c r="D49" s="348" t="s">
        <v>3027</v>
      </c>
      <c r="E49" s="348"/>
      <c r="F49" s="348"/>
      <c r="G49" s="348"/>
      <c r="H49" s="348"/>
      <c r="I49" s="348"/>
      <c r="J49" s="348"/>
      <c r="K49" s="235"/>
    </row>
    <row r="50" spans="2:11" ht="25.5" customHeight="1">
      <c r="B50" s="234"/>
      <c r="C50" s="350" t="s">
        <v>3028</v>
      </c>
      <c r="D50" s="350"/>
      <c r="E50" s="350"/>
      <c r="F50" s="350"/>
      <c r="G50" s="350"/>
      <c r="H50" s="350"/>
      <c r="I50" s="350"/>
      <c r="J50" s="350"/>
      <c r="K50" s="235"/>
    </row>
    <row r="51" spans="2:11" ht="5.25" customHeight="1">
      <c r="B51" s="234"/>
      <c r="C51" s="236"/>
      <c r="D51" s="236"/>
      <c r="E51" s="236"/>
      <c r="F51" s="236"/>
      <c r="G51" s="236"/>
      <c r="H51" s="236"/>
      <c r="I51" s="236"/>
      <c r="J51" s="236"/>
      <c r="K51" s="235"/>
    </row>
    <row r="52" spans="2:11" ht="15" customHeight="1">
      <c r="B52" s="234"/>
      <c r="C52" s="348" t="s">
        <v>3029</v>
      </c>
      <c r="D52" s="348"/>
      <c r="E52" s="348"/>
      <c r="F52" s="348"/>
      <c r="G52" s="348"/>
      <c r="H52" s="348"/>
      <c r="I52" s="348"/>
      <c r="J52" s="348"/>
      <c r="K52" s="235"/>
    </row>
    <row r="53" spans="2:11" ht="15" customHeight="1">
      <c r="B53" s="234"/>
      <c r="C53" s="348" t="s">
        <v>3030</v>
      </c>
      <c r="D53" s="348"/>
      <c r="E53" s="348"/>
      <c r="F53" s="348"/>
      <c r="G53" s="348"/>
      <c r="H53" s="348"/>
      <c r="I53" s="348"/>
      <c r="J53" s="348"/>
      <c r="K53" s="235"/>
    </row>
    <row r="54" spans="2:11" ht="12.75" customHeight="1">
      <c r="B54" s="234"/>
      <c r="C54" s="237"/>
      <c r="D54" s="237"/>
      <c r="E54" s="237"/>
      <c r="F54" s="237"/>
      <c r="G54" s="237"/>
      <c r="H54" s="237"/>
      <c r="I54" s="237"/>
      <c r="J54" s="237"/>
      <c r="K54" s="235"/>
    </row>
    <row r="55" spans="2:11" ht="15" customHeight="1">
      <c r="B55" s="234"/>
      <c r="C55" s="348" t="s">
        <v>3031</v>
      </c>
      <c r="D55" s="348"/>
      <c r="E55" s="348"/>
      <c r="F55" s="348"/>
      <c r="G55" s="348"/>
      <c r="H55" s="348"/>
      <c r="I55" s="348"/>
      <c r="J55" s="348"/>
      <c r="K55" s="235"/>
    </row>
    <row r="56" spans="2:11" ht="15" customHeight="1">
      <c r="B56" s="234"/>
      <c r="C56" s="239"/>
      <c r="D56" s="348" t="s">
        <v>3032</v>
      </c>
      <c r="E56" s="348"/>
      <c r="F56" s="348"/>
      <c r="G56" s="348"/>
      <c r="H56" s="348"/>
      <c r="I56" s="348"/>
      <c r="J56" s="348"/>
      <c r="K56" s="235"/>
    </row>
    <row r="57" spans="2:11" ht="15" customHeight="1">
      <c r="B57" s="234"/>
      <c r="C57" s="239"/>
      <c r="D57" s="348" t="s">
        <v>3033</v>
      </c>
      <c r="E57" s="348"/>
      <c r="F57" s="348"/>
      <c r="G57" s="348"/>
      <c r="H57" s="348"/>
      <c r="I57" s="348"/>
      <c r="J57" s="348"/>
      <c r="K57" s="235"/>
    </row>
    <row r="58" spans="2:11" ht="15" customHeight="1">
      <c r="B58" s="234"/>
      <c r="C58" s="239"/>
      <c r="D58" s="348" t="s">
        <v>3034</v>
      </c>
      <c r="E58" s="348"/>
      <c r="F58" s="348"/>
      <c r="G58" s="348"/>
      <c r="H58" s="348"/>
      <c r="I58" s="348"/>
      <c r="J58" s="348"/>
      <c r="K58" s="235"/>
    </row>
    <row r="59" spans="2:11" ht="15" customHeight="1">
      <c r="B59" s="234"/>
      <c r="C59" s="239"/>
      <c r="D59" s="348" t="s">
        <v>3035</v>
      </c>
      <c r="E59" s="348"/>
      <c r="F59" s="348"/>
      <c r="G59" s="348"/>
      <c r="H59" s="348"/>
      <c r="I59" s="348"/>
      <c r="J59" s="348"/>
      <c r="K59" s="235"/>
    </row>
    <row r="60" spans="2:11" ht="15" customHeight="1">
      <c r="B60" s="234"/>
      <c r="C60" s="239"/>
      <c r="D60" s="351" t="s">
        <v>3036</v>
      </c>
      <c r="E60" s="351"/>
      <c r="F60" s="351"/>
      <c r="G60" s="351"/>
      <c r="H60" s="351"/>
      <c r="I60" s="351"/>
      <c r="J60" s="351"/>
      <c r="K60" s="235"/>
    </row>
    <row r="61" spans="2:11" ht="15" customHeight="1">
      <c r="B61" s="234"/>
      <c r="C61" s="239"/>
      <c r="D61" s="348" t="s">
        <v>3037</v>
      </c>
      <c r="E61" s="348"/>
      <c r="F61" s="348"/>
      <c r="G61" s="348"/>
      <c r="H61" s="348"/>
      <c r="I61" s="348"/>
      <c r="J61" s="348"/>
      <c r="K61" s="235"/>
    </row>
    <row r="62" spans="2:11" ht="12.75" customHeight="1">
      <c r="B62" s="234"/>
      <c r="C62" s="239"/>
      <c r="D62" s="239"/>
      <c r="E62" s="242"/>
      <c r="F62" s="239"/>
      <c r="G62" s="239"/>
      <c r="H62" s="239"/>
      <c r="I62" s="239"/>
      <c r="J62" s="239"/>
      <c r="K62" s="235"/>
    </row>
    <row r="63" spans="2:11" ht="15" customHeight="1">
      <c r="B63" s="234"/>
      <c r="C63" s="239"/>
      <c r="D63" s="348" t="s">
        <v>3038</v>
      </c>
      <c r="E63" s="348"/>
      <c r="F63" s="348"/>
      <c r="G63" s="348"/>
      <c r="H63" s="348"/>
      <c r="I63" s="348"/>
      <c r="J63" s="348"/>
      <c r="K63" s="235"/>
    </row>
    <row r="64" spans="2:11" ht="15" customHeight="1">
      <c r="B64" s="234"/>
      <c r="C64" s="239"/>
      <c r="D64" s="351" t="s">
        <v>3039</v>
      </c>
      <c r="E64" s="351"/>
      <c r="F64" s="351"/>
      <c r="G64" s="351"/>
      <c r="H64" s="351"/>
      <c r="I64" s="351"/>
      <c r="J64" s="351"/>
      <c r="K64" s="235"/>
    </row>
    <row r="65" spans="2:11" ht="15" customHeight="1">
      <c r="B65" s="234"/>
      <c r="C65" s="239"/>
      <c r="D65" s="348" t="s">
        <v>3040</v>
      </c>
      <c r="E65" s="348"/>
      <c r="F65" s="348"/>
      <c r="G65" s="348"/>
      <c r="H65" s="348"/>
      <c r="I65" s="348"/>
      <c r="J65" s="348"/>
      <c r="K65" s="235"/>
    </row>
    <row r="66" spans="2:11" ht="15" customHeight="1">
      <c r="B66" s="234"/>
      <c r="C66" s="239"/>
      <c r="D66" s="348" t="s">
        <v>3041</v>
      </c>
      <c r="E66" s="348"/>
      <c r="F66" s="348"/>
      <c r="G66" s="348"/>
      <c r="H66" s="348"/>
      <c r="I66" s="348"/>
      <c r="J66" s="348"/>
      <c r="K66" s="235"/>
    </row>
    <row r="67" spans="2:11" ht="15" customHeight="1">
      <c r="B67" s="234"/>
      <c r="C67" s="239"/>
      <c r="D67" s="348" t="s">
        <v>3042</v>
      </c>
      <c r="E67" s="348"/>
      <c r="F67" s="348"/>
      <c r="G67" s="348"/>
      <c r="H67" s="348"/>
      <c r="I67" s="348"/>
      <c r="J67" s="348"/>
      <c r="K67" s="235"/>
    </row>
    <row r="68" spans="2:11" ht="15" customHeight="1">
      <c r="B68" s="234"/>
      <c r="C68" s="239"/>
      <c r="D68" s="348" t="s">
        <v>3043</v>
      </c>
      <c r="E68" s="348"/>
      <c r="F68" s="348"/>
      <c r="G68" s="348"/>
      <c r="H68" s="348"/>
      <c r="I68" s="348"/>
      <c r="J68" s="348"/>
      <c r="K68" s="235"/>
    </row>
    <row r="69" spans="2:11" ht="12.75" customHeight="1">
      <c r="B69" s="243"/>
      <c r="C69" s="244"/>
      <c r="D69" s="244"/>
      <c r="E69" s="244"/>
      <c r="F69" s="244"/>
      <c r="G69" s="244"/>
      <c r="H69" s="244"/>
      <c r="I69" s="244"/>
      <c r="J69" s="244"/>
      <c r="K69" s="245"/>
    </row>
    <row r="70" spans="2:11" ht="18.75" customHeight="1">
      <c r="B70" s="246"/>
      <c r="C70" s="246"/>
      <c r="D70" s="246"/>
      <c r="E70" s="246"/>
      <c r="F70" s="246"/>
      <c r="G70" s="246"/>
      <c r="H70" s="246"/>
      <c r="I70" s="246"/>
      <c r="J70" s="246"/>
      <c r="K70" s="247"/>
    </row>
    <row r="71" spans="2:11" ht="18.75" customHeight="1">
      <c r="B71" s="247"/>
      <c r="C71" s="247"/>
      <c r="D71" s="247"/>
      <c r="E71" s="247"/>
      <c r="F71" s="247"/>
      <c r="G71" s="247"/>
      <c r="H71" s="247"/>
      <c r="I71" s="247"/>
      <c r="J71" s="247"/>
      <c r="K71" s="247"/>
    </row>
    <row r="72" spans="2:11" ht="7.5" customHeight="1">
      <c r="B72" s="248"/>
      <c r="C72" s="249"/>
      <c r="D72" s="249"/>
      <c r="E72" s="249"/>
      <c r="F72" s="249"/>
      <c r="G72" s="249"/>
      <c r="H72" s="249"/>
      <c r="I72" s="249"/>
      <c r="J72" s="249"/>
      <c r="K72" s="250"/>
    </row>
    <row r="73" spans="2:11" ht="45" customHeight="1">
      <c r="B73" s="251"/>
      <c r="C73" s="352" t="s">
        <v>111</v>
      </c>
      <c r="D73" s="352"/>
      <c r="E73" s="352"/>
      <c r="F73" s="352"/>
      <c r="G73" s="352"/>
      <c r="H73" s="352"/>
      <c r="I73" s="352"/>
      <c r="J73" s="352"/>
      <c r="K73" s="252"/>
    </row>
    <row r="74" spans="2:11" ht="17.25" customHeight="1">
      <c r="B74" s="251"/>
      <c r="C74" s="253" t="s">
        <v>3044</v>
      </c>
      <c r="D74" s="253"/>
      <c r="E74" s="253"/>
      <c r="F74" s="253" t="s">
        <v>3045</v>
      </c>
      <c r="G74" s="254"/>
      <c r="H74" s="253" t="s">
        <v>127</v>
      </c>
      <c r="I74" s="253" t="s">
        <v>64</v>
      </c>
      <c r="J74" s="253" t="s">
        <v>3046</v>
      </c>
      <c r="K74" s="252"/>
    </row>
    <row r="75" spans="2:11" ht="17.25" customHeight="1">
      <c r="B75" s="251"/>
      <c r="C75" s="255" t="s">
        <v>3047</v>
      </c>
      <c r="D75" s="255"/>
      <c r="E75" s="255"/>
      <c r="F75" s="256" t="s">
        <v>3048</v>
      </c>
      <c r="G75" s="257"/>
      <c r="H75" s="255"/>
      <c r="I75" s="255"/>
      <c r="J75" s="255" t="s">
        <v>3049</v>
      </c>
      <c r="K75" s="252"/>
    </row>
    <row r="76" spans="2:11" ht="5.25" customHeight="1">
      <c r="B76" s="251"/>
      <c r="C76" s="258"/>
      <c r="D76" s="258"/>
      <c r="E76" s="258"/>
      <c r="F76" s="258"/>
      <c r="G76" s="259"/>
      <c r="H76" s="258"/>
      <c r="I76" s="258"/>
      <c r="J76" s="258"/>
      <c r="K76" s="252"/>
    </row>
    <row r="77" spans="2:11" ht="15" customHeight="1">
      <c r="B77" s="251"/>
      <c r="C77" s="241" t="s">
        <v>60</v>
      </c>
      <c r="D77" s="258"/>
      <c r="E77" s="258"/>
      <c r="F77" s="260" t="s">
        <v>3050</v>
      </c>
      <c r="G77" s="259"/>
      <c r="H77" s="241" t="s">
        <v>3051</v>
      </c>
      <c r="I77" s="241" t="s">
        <v>3052</v>
      </c>
      <c r="J77" s="241">
        <v>20</v>
      </c>
      <c r="K77" s="252"/>
    </row>
    <row r="78" spans="2:11" ht="15" customHeight="1">
      <c r="B78" s="251"/>
      <c r="C78" s="241" t="s">
        <v>3053</v>
      </c>
      <c r="D78" s="241"/>
      <c r="E78" s="241"/>
      <c r="F78" s="260" t="s">
        <v>3050</v>
      </c>
      <c r="G78" s="259"/>
      <c r="H78" s="241" t="s">
        <v>3054</v>
      </c>
      <c r="I78" s="241" t="s">
        <v>3052</v>
      </c>
      <c r="J78" s="241">
        <v>120</v>
      </c>
      <c r="K78" s="252"/>
    </row>
    <row r="79" spans="2:11" ht="15" customHeight="1">
      <c r="B79" s="261"/>
      <c r="C79" s="241" t="s">
        <v>3055</v>
      </c>
      <c r="D79" s="241"/>
      <c r="E79" s="241"/>
      <c r="F79" s="260" t="s">
        <v>3056</v>
      </c>
      <c r="G79" s="259"/>
      <c r="H79" s="241" t="s">
        <v>3057</v>
      </c>
      <c r="I79" s="241" t="s">
        <v>3052</v>
      </c>
      <c r="J79" s="241">
        <v>50</v>
      </c>
      <c r="K79" s="252"/>
    </row>
    <row r="80" spans="2:11" ht="15" customHeight="1">
      <c r="B80" s="261"/>
      <c r="C80" s="241" t="s">
        <v>3058</v>
      </c>
      <c r="D80" s="241"/>
      <c r="E80" s="241"/>
      <c r="F80" s="260" t="s">
        <v>3050</v>
      </c>
      <c r="G80" s="259"/>
      <c r="H80" s="241" t="s">
        <v>3059</v>
      </c>
      <c r="I80" s="241" t="s">
        <v>3060</v>
      </c>
      <c r="J80" s="241"/>
      <c r="K80" s="252"/>
    </row>
    <row r="81" spans="2:11" ht="15" customHeight="1">
      <c r="B81" s="261"/>
      <c r="C81" s="241" t="s">
        <v>3061</v>
      </c>
      <c r="D81" s="241"/>
      <c r="E81" s="241"/>
      <c r="F81" s="260" t="s">
        <v>3056</v>
      </c>
      <c r="G81" s="241"/>
      <c r="H81" s="241" t="s">
        <v>3062</v>
      </c>
      <c r="I81" s="241" t="s">
        <v>3052</v>
      </c>
      <c r="J81" s="241">
        <v>15</v>
      </c>
      <c r="K81" s="252"/>
    </row>
    <row r="82" spans="2:11" ht="15" customHeight="1">
      <c r="B82" s="261"/>
      <c r="C82" s="241" t="s">
        <v>3063</v>
      </c>
      <c r="D82" s="241"/>
      <c r="E82" s="241"/>
      <c r="F82" s="260" t="s">
        <v>3056</v>
      </c>
      <c r="G82" s="241"/>
      <c r="H82" s="241" t="s">
        <v>3064</v>
      </c>
      <c r="I82" s="241" t="s">
        <v>3052</v>
      </c>
      <c r="J82" s="241">
        <v>15</v>
      </c>
      <c r="K82" s="252"/>
    </row>
    <row r="83" spans="2:11" ht="15" customHeight="1">
      <c r="B83" s="261"/>
      <c r="C83" s="241" t="s">
        <v>3065</v>
      </c>
      <c r="D83" s="241"/>
      <c r="E83" s="241"/>
      <c r="F83" s="260" t="s">
        <v>3056</v>
      </c>
      <c r="G83" s="241"/>
      <c r="H83" s="241" t="s">
        <v>3066</v>
      </c>
      <c r="I83" s="241" t="s">
        <v>3052</v>
      </c>
      <c r="J83" s="241">
        <v>20</v>
      </c>
      <c r="K83" s="252"/>
    </row>
    <row r="84" spans="2:11" ht="15" customHeight="1">
      <c r="B84" s="261"/>
      <c r="C84" s="241" t="s">
        <v>3067</v>
      </c>
      <c r="D84" s="241"/>
      <c r="E84" s="241"/>
      <c r="F84" s="260" t="s">
        <v>3056</v>
      </c>
      <c r="G84" s="241"/>
      <c r="H84" s="241" t="s">
        <v>3068</v>
      </c>
      <c r="I84" s="241" t="s">
        <v>3052</v>
      </c>
      <c r="J84" s="241">
        <v>20</v>
      </c>
      <c r="K84" s="252"/>
    </row>
    <row r="85" spans="2:11" ht="15" customHeight="1">
      <c r="B85" s="261"/>
      <c r="C85" s="241" t="s">
        <v>3069</v>
      </c>
      <c r="D85" s="241"/>
      <c r="E85" s="241"/>
      <c r="F85" s="260" t="s">
        <v>3056</v>
      </c>
      <c r="G85" s="259"/>
      <c r="H85" s="241" t="s">
        <v>3070</v>
      </c>
      <c r="I85" s="241" t="s">
        <v>3052</v>
      </c>
      <c r="J85" s="241">
        <v>50</v>
      </c>
      <c r="K85" s="252"/>
    </row>
    <row r="86" spans="2:11" ht="15" customHeight="1">
      <c r="B86" s="261"/>
      <c r="C86" s="241" t="s">
        <v>3071</v>
      </c>
      <c r="D86" s="241"/>
      <c r="E86" s="241"/>
      <c r="F86" s="260" t="s">
        <v>3056</v>
      </c>
      <c r="G86" s="259"/>
      <c r="H86" s="241" t="s">
        <v>3072</v>
      </c>
      <c r="I86" s="241" t="s">
        <v>3052</v>
      </c>
      <c r="J86" s="241">
        <v>20</v>
      </c>
      <c r="K86" s="252"/>
    </row>
    <row r="87" spans="2:11" ht="15" customHeight="1">
      <c r="B87" s="261"/>
      <c r="C87" s="241" t="s">
        <v>3073</v>
      </c>
      <c r="D87" s="241"/>
      <c r="E87" s="241"/>
      <c r="F87" s="260" t="s">
        <v>3056</v>
      </c>
      <c r="G87" s="259"/>
      <c r="H87" s="241" t="s">
        <v>3074</v>
      </c>
      <c r="I87" s="241" t="s">
        <v>3052</v>
      </c>
      <c r="J87" s="241">
        <v>20</v>
      </c>
      <c r="K87" s="252"/>
    </row>
    <row r="88" spans="2:11" ht="15" customHeight="1">
      <c r="B88" s="261"/>
      <c r="C88" s="241" t="s">
        <v>3075</v>
      </c>
      <c r="D88" s="241"/>
      <c r="E88" s="241"/>
      <c r="F88" s="260" t="s">
        <v>3056</v>
      </c>
      <c r="G88" s="259"/>
      <c r="H88" s="241" t="s">
        <v>3076</v>
      </c>
      <c r="I88" s="241" t="s">
        <v>3052</v>
      </c>
      <c r="J88" s="241">
        <v>50</v>
      </c>
      <c r="K88" s="252"/>
    </row>
    <row r="89" spans="2:11" ht="15" customHeight="1">
      <c r="B89" s="261"/>
      <c r="C89" s="241" t="s">
        <v>3077</v>
      </c>
      <c r="D89" s="241"/>
      <c r="E89" s="241"/>
      <c r="F89" s="260" t="s">
        <v>3056</v>
      </c>
      <c r="G89" s="259"/>
      <c r="H89" s="241" t="s">
        <v>3077</v>
      </c>
      <c r="I89" s="241" t="s">
        <v>3052</v>
      </c>
      <c r="J89" s="241">
        <v>50</v>
      </c>
      <c r="K89" s="252"/>
    </row>
    <row r="90" spans="2:11" ht="15" customHeight="1">
      <c r="B90" s="261"/>
      <c r="C90" s="241" t="s">
        <v>132</v>
      </c>
      <c r="D90" s="241"/>
      <c r="E90" s="241"/>
      <c r="F90" s="260" t="s">
        <v>3056</v>
      </c>
      <c r="G90" s="259"/>
      <c r="H90" s="241" t="s">
        <v>3078</v>
      </c>
      <c r="I90" s="241" t="s">
        <v>3052</v>
      </c>
      <c r="J90" s="241">
        <v>255</v>
      </c>
      <c r="K90" s="252"/>
    </row>
    <row r="91" spans="2:11" ht="15" customHeight="1">
      <c r="B91" s="261"/>
      <c r="C91" s="241" t="s">
        <v>3079</v>
      </c>
      <c r="D91" s="241"/>
      <c r="E91" s="241"/>
      <c r="F91" s="260" t="s">
        <v>3050</v>
      </c>
      <c r="G91" s="259"/>
      <c r="H91" s="241" t="s">
        <v>3080</v>
      </c>
      <c r="I91" s="241" t="s">
        <v>3081</v>
      </c>
      <c r="J91" s="241"/>
      <c r="K91" s="252"/>
    </row>
    <row r="92" spans="2:11" ht="15" customHeight="1">
      <c r="B92" s="261"/>
      <c r="C92" s="241" t="s">
        <v>3082</v>
      </c>
      <c r="D92" s="241"/>
      <c r="E92" s="241"/>
      <c r="F92" s="260" t="s">
        <v>3050</v>
      </c>
      <c r="G92" s="259"/>
      <c r="H92" s="241" t="s">
        <v>3083</v>
      </c>
      <c r="I92" s="241" t="s">
        <v>3084</v>
      </c>
      <c r="J92" s="241"/>
      <c r="K92" s="252"/>
    </row>
    <row r="93" spans="2:11" ht="15" customHeight="1">
      <c r="B93" s="261"/>
      <c r="C93" s="241" t="s">
        <v>3085</v>
      </c>
      <c r="D93" s="241"/>
      <c r="E93" s="241"/>
      <c r="F93" s="260" t="s">
        <v>3050</v>
      </c>
      <c r="G93" s="259"/>
      <c r="H93" s="241" t="s">
        <v>3085</v>
      </c>
      <c r="I93" s="241" t="s">
        <v>3084</v>
      </c>
      <c r="J93" s="241"/>
      <c r="K93" s="252"/>
    </row>
    <row r="94" spans="2:11" ht="15" customHeight="1">
      <c r="B94" s="261"/>
      <c r="C94" s="241" t="s">
        <v>45</v>
      </c>
      <c r="D94" s="241"/>
      <c r="E94" s="241"/>
      <c r="F94" s="260" t="s">
        <v>3050</v>
      </c>
      <c r="G94" s="259"/>
      <c r="H94" s="241" t="s">
        <v>3086</v>
      </c>
      <c r="I94" s="241" t="s">
        <v>3084</v>
      </c>
      <c r="J94" s="241"/>
      <c r="K94" s="252"/>
    </row>
    <row r="95" spans="2:11" ht="15" customHeight="1">
      <c r="B95" s="261"/>
      <c r="C95" s="241" t="s">
        <v>55</v>
      </c>
      <c r="D95" s="241"/>
      <c r="E95" s="241"/>
      <c r="F95" s="260" t="s">
        <v>3050</v>
      </c>
      <c r="G95" s="259"/>
      <c r="H95" s="241" t="s">
        <v>3087</v>
      </c>
      <c r="I95" s="241" t="s">
        <v>3084</v>
      </c>
      <c r="J95" s="241"/>
      <c r="K95" s="252"/>
    </row>
    <row r="96" spans="2:11" ht="15" customHeight="1">
      <c r="B96" s="262"/>
      <c r="C96" s="263"/>
      <c r="D96" s="263"/>
      <c r="E96" s="263"/>
      <c r="F96" s="263"/>
      <c r="G96" s="263"/>
      <c r="H96" s="263"/>
      <c r="I96" s="263"/>
      <c r="J96" s="263"/>
      <c r="K96" s="264"/>
    </row>
    <row r="97" spans="2:11" ht="18.75" customHeight="1">
      <c r="B97" s="265"/>
      <c r="C97" s="266"/>
      <c r="D97" s="266"/>
      <c r="E97" s="266"/>
      <c r="F97" s="266"/>
      <c r="G97" s="266"/>
      <c r="H97" s="266"/>
      <c r="I97" s="266"/>
      <c r="J97" s="266"/>
      <c r="K97" s="265"/>
    </row>
    <row r="98" spans="2:11" ht="18.75" customHeight="1">
      <c r="B98" s="247"/>
      <c r="C98" s="247"/>
      <c r="D98" s="247"/>
      <c r="E98" s="247"/>
      <c r="F98" s="247"/>
      <c r="G98" s="247"/>
      <c r="H98" s="247"/>
      <c r="I98" s="247"/>
      <c r="J98" s="247"/>
      <c r="K98" s="247"/>
    </row>
    <row r="99" spans="2:11" ht="7.5" customHeight="1">
      <c r="B99" s="248"/>
      <c r="C99" s="249"/>
      <c r="D99" s="249"/>
      <c r="E99" s="249"/>
      <c r="F99" s="249"/>
      <c r="G99" s="249"/>
      <c r="H99" s="249"/>
      <c r="I99" s="249"/>
      <c r="J99" s="249"/>
      <c r="K99" s="250"/>
    </row>
    <row r="100" spans="2:11" ht="45" customHeight="1">
      <c r="B100" s="251"/>
      <c r="C100" s="352" t="s">
        <v>3088</v>
      </c>
      <c r="D100" s="352"/>
      <c r="E100" s="352"/>
      <c r="F100" s="352"/>
      <c r="G100" s="352"/>
      <c r="H100" s="352"/>
      <c r="I100" s="352"/>
      <c r="J100" s="352"/>
      <c r="K100" s="252"/>
    </row>
    <row r="101" spans="2:11" ht="17.25" customHeight="1">
      <c r="B101" s="251"/>
      <c r="C101" s="253" t="s">
        <v>3044</v>
      </c>
      <c r="D101" s="253"/>
      <c r="E101" s="253"/>
      <c r="F101" s="253" t="s">
        <v>3045</v>
      </c>
      <c r="G101" s="254"/>
      <c r="H101" s="253" t="s">
        <v>127</v>
      </c>
      <c r="I101" s="253" t="s">
        <v>64</v>
      </c>
      <c r="J101" s="253" t="s">
        <v>3046</v>
      </c>
      <c r="K101" s="252"/>
    </row>
    <row r="102" spans="2:11" ht="17.25" customHeight="1">
      <c r="B102" s="251"/>
      <c r="C102" s="255" t="s">
        <v>3047</v>
      </c>
      <c r="D102" s="255"/>
      <c r="E102" s="255"/>
      <c r="F102" s="256" t="s">
        <v>3048</v>
      </c>
      <c r="G102" s="257"/>
      <c r="H102" s="255"/>
      <c r="I102" s="255"/>
      <c r="J102" s="255" t="s">
        <v>3049</v>
      </c>
      <c r="K102" s="252"/>
    </row>
    <row r="103" spans="2:11" ht="5.25" customHeight="1">
      <c r="B103" s="251"/>
      <c r="C103" s="253"/>
      <c r="D103" s="253"/>
      <c r="E103" s="253"/>
      <c r="F103" s="253"/>
      <c r="G103" s="267"/>
      <c r="H103" s="253"/>
      <c r="I103" s="253"/>
      <c r="J103" s="253"/>
      <c r="K103" s="252"/>
    </row>
    <row r="104" spans="2:11" ht="15" customHeight="1">
      <c r="B104" s="251"/>
      <c r="C104" s="241" t="s">
        <v>60</v>
      </c>
      <c r="D104" s="258"/>
      <c r="E104" s="258"/>
      <c r="F104" s="260" t="s">
        <v>3050</v>
      </c>
      <c r="G104" s="267"/>
      <c r="H104" s="241" t="s">
        <v>3089</v>
      </c>
      <c r="I104" s="241" t="s">
        <v>3052</v>
      </c>
      <c r="J104" s="241">
        <v>20</v>
      </c>
      <c r="K104" s="252"/>
    </row>
    <row r="105" spans="2:11" ht="15" customHeight="1">
      <c r="B105" s="251"/>
      <c r="C105" s="241" t="s">
        <v>3053</v>
      </c>
      <c r="D105" s="241"/>
      <c r="E105" s="241"/>
      <c r="F105" s="260" t="s">
        <v>3050</v>
      </c>
      <c r="G105" s="241"/>
      <c r="H105" s="241" t="s">
        <v>3089</v>
      </c>
      <c r="I105" s="241" t="s">
        <v>3052</v>
      </c>
      <c r="J105" s="241">
        <v>120</v>
      </c>
      <c r="K105" s="252"/>
    </row>
    <row r="106" spans="2:11" ht="15" customHeight="1">
      <c r="B106" s="261"/>
      <c r="C106" s="241" t="s">
        <v>3055</v>
      </c>
      <c r="D106" s="241"/>
      <c r="E106" s="241"/>
      <c r="F106" s="260" t="s">
        <v>3056</v>
      </c>
      <c r="G106" s="241"/>
      <c r="H106" s="241" t="s">
        <v>3089</v>
      </c>
      <c r="I106" s="241" t="s">
        <v>3052</v>
      </c>
      <c r="J106" s="241">
        <v>50</v>
      </c>
      <c r="K106" s="252"/>
    </row>
    <row r="107" spans="2:11" ht="15" customHeight="1">
      <c r="B107" s="261"/>
      <c r="C107" s="241" t="s">
        <v>3058</v>
      </c>
      <c r="D107" s="241"/>
      <c r="E107" s="241"/>
      <c r="F107" s="260" t="s">
        <v>3050</v>
      </c>
      <c r="G107" s="241"/>
      <c r="H107" s="241" t="s">
        <v>3089</v>
      </c>
      <c r="I107" s="241" t="s">
        <v>3060</v>
      </c>
      <c r="J107" s="241"/>
      <c r="K107" s="252"/>
    </row>
    <row r="108" spans="2:11" ht="15" customHeight="1">
      <c r="B108" s="261"/>
      <c r="C108" s="241" t="s">
        <v>3069</v>
      </c>
      <c r="D108" s="241"/>
      <c r="E108" s="241"/>
      <c r="F108" s="260" t="s">
        <v>3056</v>
      </c>
      <c r="G108" s="241"/>
      <c r="H108" s="241" t="s">
        <v>3089</v>
      </c>
      <c r="I108" s="241" t="s">
        <v>3052</v>
      </c>
      <c r="J108" s="241">
        <v>50</v>
      </c>
      <c r="K108" s="252"/>
    </row>
    <row r="109" spans="2:11" ht="15" customHeight="1">
      <c r="B109" s="261"/>
      <c r="C109" s="241" t="s">
        <v>3077</v>
      </c>
      <c r="D109" s="241"/>
      <c r="E109" s="241"/>
      <c r="F109" s="260" t="s">
        <v>3056</v>
      </c>
      <c r="G109" s="241"/>
      <c r="H109" s="241" t="s">
        <v>3089</v>
      </c>
      <c r="I109" s="241" t="s">
        <v>3052</v>
      </c>
      <c r="J109" s="241">
        <v>50</v>
      </c>
      <c r="K109" s="252"/>
    </row>
    <row r="110" spans="2:11" ht="15" customHeight="1">
      <c r="B110" s="261"/>
      <c r="C110" s="241" t="s">
        <v>3075</v>
      </c>
      <c r="D110" s="241"/>
      <c r="E110" s="241"/>
      <c r="F110" s="260" t="s">
        <v>3056</v>
      </c>
      <c r="G110" s="241"/>
      <c r="H110" s="241" t="s">
        <v>3089</v>
      </c>
      <c r="I110" s="241" t="s">
        <v>3052</v>
      </c>
      <c r="J110" s="241">
        <v>50</v>
      </c>
      <c r="K110" s="252"/>
    </row>
    <row r="111" spans="2:11" ht="15" customHeight="1">
      <c r="B111" s="261"/>
      <c r="C111" s="241" t="s">
        <v>60</v>
      </c>
      <c r="D111" s="241"/>
      <c r="E111" s="241"/>
      <c r="F111" s="260" t="s">
        <v>3050</v>
      </c>
      <c r="G111" s="241"/>
      <c r="H111" s="241" t="s">
        <v>3090</v>
      </c>
      <c r="I111" s="241" t="s">
        <v>3052</v>
      </c>
      <c r="J111" s="241">
        <v>20</v>
      </c>
      <c r="K111" s="252"/>
    </row>
    <row r="112" spans="2:11" ht="15" customHeight="1">
      <c r="B112" s="261"/>
      <c r="C112" s="241" t="s">
        <v>3091</v>
      </c>
      <c r="D112" s="241"/>
      <c r="E112" s="241"/>
      <c r="F112" s="260" t="s">
        <v>3050</v>
      </c>
      <c r="G112" s="241"/>
      <c r="H112" s="241" t="s">
        <v>3092</v>
      </c>
      <c r="I112" s="241" t="s">
        <v>3052</v>
      </c>
      <c r="J112" s="241">
        <v>120</v>
      </c>
      <c r="K112" s="252"/>
    </row>
    <row r="113" spans="2:11" ht="15" customHeight="1">
      <c r="B113" s="261"/>
      <c r="C113" s="241" t="s">
        <v>45</v>
      </c>
      <c r="D113" s="241"/>
      <c r="E113" s="241"/>
      <c r="F113" s="260" t="s">
        <v>3050</v>
      </c>
      <c r="G113" s="241"/>
      <c r="H113" s="241" t="s">
        <v>3093</v>
      </c>
      <c r="I113" s="241" t="s">
        <v>3084</v>
      </c>
      <c r="J113" s="241"/>
      <c r="K113" s="252"/>
    </row>
    <row r="114" spans="2:11" ht="15" customHeight="1">
      <c r="B114" s="261"/>
      <c r="C114" s="241" t="s">
        <v>55</v>
      </c>
      <c r="D114" s="241"/>
      <c r="E114" s="241"/>
      <c r="F114" s="260" t="s">
        <v>3050</v>
      </c>
      <c r="G114" s="241"/>
      <c r="H114" s="241" t="s">
        <v>3094</v>
      </c>
      <c r="I114" s="241" t="s">
        <v>3084</v>
      </c>
      <c r="J114" s="241"/>
      <c r="K114" s="252"/>
    </row>
    <row r="115" spans="2:11" ht="15" customHeight="1">
      <c r="B115" s="261"/>
      <c r="C115" s="241" t="s">
        <v>64</v>
      </c>
      <c r="D115" s="241"/>
      <c r="E115" s="241"/>
      <c r="F115" s="260" t="s">
        <v>3050</v>
      </c>
      <c r="G115" s="241"/>
      <c r="H115" s="241" t="s">
        <v>3095</v>
      </c>
      <c r="I115" s="241" t="s">
        <v>3096</v>
      </c>
      <c r="J115" s="241"/>
      <c r="K115" s="252"/>
    </row>
    <row r="116" spans="2:11" ht="15" customHeight="1">
      <c r="B116" s="262"/>
      <c r="C116" s="268"/>
      <c r="D116" s="268"/>
      <c r="E116" s="268"/>
      <c r="F116" s="268"/>
      <c r="G116" s="268"/>
      <c r="H116" s="268"/>
      <c r="I116" s="268"/>
      <c r="J116" s="268"/>
      <c r="K116" s="264"/>
    </row>
    <row r="117" spans="2:11" ht="18.75" customHeight="1">
      <c r="B117" s="269"/>
      <c r="C117" s="237"/>
      <c r="D117" s="237"/>
      <c r="E117" s="237"/>
      <c r="F117" s="270"/>
      <c r="G117" s="237"/>
      <c r="H117" s="237"/>
      <c r="I117" s="237"/>
      <c r="J117" s="237"/>
      <c r="K117" s="269"/>
    </row>
    <row r="118" spans="2:11" ht="18.75" customHeight="1">
      <c r="B118" s="247"/>
      <c r="C118" s="247"/>
      <c r="D118" s="247"/>
      <c r="E118" s="247"/>
      <c r="F118" s="247"/>
      <c r="G118" s="247"/>
      <c r="H118" s="247"/>
      <c r="I118" s="247"/>
      <c r="J118" s="247"/>
      <c r="K118" s="247"/>
    </row>
    <row r="119" spans="2:11" ht="7.5" customHeight="1">
      <c r="B119" s="271"/>
      <c r="C119" s="272"/>
      <c r="D119" s="272"/>
      <c r="E119" s="272"/>
      <c r="F119" s="272"/>
      <c r="G119" s="272"/>
      <c r="H119" s="272"/>
      <c r="I119" s="272"/>
      <c r="J119" s="272"/>
      <c r="K119" s="273"/>
    </row>
    <row r="120" spans="2:11" ht="45" customHeight="1">
      <c r="B120" s="274"/>
      <c r="C120" s="349" t="s">
        <v>3097</v>
      </c>
      <c r="D120" s="349"/>
      <c r="E120" s="349"/>
      <c r="F120" s="349"/>
      <c r="G120" s="349"/>
      <c r="H120" s="349"/>
      <c r="I120" s="349"/>
      <c r="J120" s="349"/>
      <c r="K120" s="275"/>
    </row>
    <row r="121" spans="2:11" ht="17.25" customHeight="1">
      <c r="B121" s="276"/>
      <c r="C121" s="253" t="s">
        <v>3044</v>
      </c>
      <c r="D121" s="253"/>
      <c r="E121" s="253"/>
      <c r="F121" s="253" t="s">
        <v>3045</v>
      </c>
      <c r="G121" s="254"/>
      <c r="H121" s="253" t="s">
        <v>127</v>
      </c>
      <c r="I121" s="253" t="s">
        <v>64</v>
      </c>
      <c r="J121" s="253" t="s">
        <v>3046</v>
      </c>
      <c r="K121" s="277"/>
    </row>
    <row r="122" spans="2:11" ht="17.25" customHeight="1">
      <c r="B122" s="276"/>
      <c r="C122" s="255" t="s">
        <v>3047</v>
      </c>
      <c r="D122" s="255"/>
      <c r="E122" s="255"/>
      <c r="F122" s="256" t="s">
        <v>3048</v>
      </c>
      <c r="G122" s="257"/>
      <c r="H122" s="255"/>
      <c r="I122" s="255"/>
      <c r="J122" s="255" t="s">
        <v>3049</v>
      </c>
      <c r="K122" s="277"/>
    </row>
    <row r="123" spans="2:11" ht="5.25" customHeight="1">
      <c r="B123" s="278"/>
      <c r="C123" s="258"/>
      <c r="D123" s="258"/>
      <c r="E123" s="258"/>
      <c r="F123" s="258"/>
      <c r="G123" s="241"/>
      <c r="H123" s="258"/>
      <c r="I123" s="258"/>
      <c r="J123" s="258"/>
      <c r="K123" s="279"/>
    </row>
    <row r="124" spans="2:11" ht="15" customHeight="1">
      <c r="B124" s="278"/>
      <c r="C124" s="241" t="s">
        <v>3053</v>
      </c>
      <c r="D124" s="258"/>
      <c r="E124" s="258"/>
      <c r="F124" s="260" t="s">
        <v>3050</v>
      </c>
      <c r="G124" s="241"/>
      <c r="H124" s="241" t="s">
        <v>3089</v>
      </c>
      <c r="I124" s="241" t="s">
        <v>3052</v>
      </c>
      <c r="J124" s="241">
        <v>120</v>
      </c>
      <c r="K124" s="280"/>
    </row>
    <row r="125" spans="2:11" ht="15" customHeight="1">
      <c r="B125" s="278"/>
      <c r="C125" s="241" t="s">
        <v>3098</v>
      </c>
      <c r="D125" s="241"/>
      <c r="E125" s="241"/>
      <c r="F125" s="260" t="s">
        <v>3050</v>
      </c>
      <c r="G125" s="241"/>
      <c r="H125" s="241" t="s">
        <v>3099</v>
      </c>
      <c r="I125" s="241" t="s">
        <v>3052</v>
      </c>
      <c r="J125" s="241" t="s">
        <v>3100</v>
      </c>
      <c r="K125" s="280"/>
    </row>
    <row r="126" spans="2:11" ht="15" customHeight="1">
      <c r="B126" s="278"/>
      <c r="C126" s="241" t="s">
        <v>89</v>
      </c>
      <c r="D126" s="241"/>
      <c r="E126" s="241"/>
      <c r="F126" s="260" t="s">
        <v>3050</v>
      </c>
      <c r="G126" s="241"/>
      <c r="H126" s="241" t="s">
        <v>3101</v>
      </c>
      <c r="I126" s="241" t="s">
        <v>3052</v>
      </c>
      <c r="J126" s="241" t="s">
        <v>3100</v>
      </c>
      <c r="K126" s="280"/>
    </row>
    <row r="127" spans="2:11" ht="15" customHeight="1">
      <c r="B127" s="278"/>
      <c r="C127" s="241" t="s">
        <v>3061</v>
      </c>
      <c r="D127" s="241"/>
      <c r="E127" s="241"/>
      <c r="F127" s="260" t="s">
        <v>3056</v>
      </c>
      <c r="G127" s="241"/>
      <c r="H127" s="241" t="s">
        <v>3062</v>
      </c>
      <c r="I127" s="241" t="s">
        <v>3052</v>
      </c>
      <c r="J127" s="241">
        <v>15</v>
      </c>
      <c r="K127" s="280"/>
    </row>
    <row r="128" spans="2:11" ht="15" customHeight="1">
      <c r="B128" s="278"/>
      <c r="C128" s="241" t="s">
        <v>3063</v>
      </c>
      <c r="D128" s="241"/>
      <c r="E128" s="241"/>
      <c r="F128" s="260" t="s">
        <v>3056</v>
      </c>
      <c r="G128" s="241"/>
      <c r="H128" s="241" t="s">
        <v>3064</v>
      </c>
      <c r="I128" s="241" t="s">
        <v>3052</v>
      </c>
      <c r="J128" s="241">
        <v>15</v>
      </c>
      <c r="K128" s="280"/>
    </row>
    <row r="129" spans="2:11" ht="15" customHeight="1">
      <c r="B129" s="278"/>
      <c r="C129" s="241" t="s">
        <v>3065</v>
      </c>
      <c r="D129" s="241"/>
      <c r="E129" s="241"/>
      <c r="F129" s="260" t="s">
        <v>3056</v>
      </c>
      <c r="G129" s="241"/>
      <c r="H129" s="241" t="s">
        <v>3066</v>
      </c>
      <c r="I129" s="241" t="s">
        <v>3052</v>
      </c>
      <c r="J129" s="241">
        <v>20</v>
      </c>
      <c r="K129" s="280"/>
    </row>
    <row r="130" spans="2:11" ht="15" customHeight="1">
      <c r="B130" s="278"/>
      <c r="C130" s="241" t="s">
        <v>3067</v>
      </c>
      <c r="D130" s="241"/>
      <c r="E130" s="241"/>
      <c r="F130" s="260" t="s">
        <v>3056</v>
      </c>
      <c r="G130" s="241"/>
      <c r="H130" s="241" t="s">
        <v>3068</v>
      </c>
      <c r="I130" s="241" t="s">
        <v>3052</v>
      </c>
      <c r="J130" s="241">
        <v>20</v>
      </c>
      <c r="K130" s="280"/>
    </row>
    <row r="131" spans="2:11" ht="15" customHeight="1">
      <c r="B131" s="278"/>
      <c r="C131" s="241" t="s">
        <v>3055</v>
      </c>
      <c r="D131" s="241"/>
      <c r="E131" s="241"/>
      <c r="F131" s="260" t="s">
        <v>3056</v>
      </c>
      <c r="G131" s="241"/>
      <c r="H131" s="241" t="s">
        <v>3089</v>
      </c>
      <c r="I131" s="241" t="s">
        <v>3052</v>
      </c>
      <c r="J131" s="241">
        <v>50</v>
      </c>
      <c r="K131" s="280"/>
    </row>
    <row r="132" spans="2:11" ht="15" customHeight="1">
      <c r="B132" s="278"/>
      <c r="C132" s="241" t="s">
        <v>3069</v>
      </c>
      <c r="D132" s="241"/>
      <c r="E132" s="241"/>
      <c r="F132" s="260" t="s">
        <v>3056</v>
      </c>
      <c r="G132" s="241"/>
      <c r="H132" s="241" t="s">
        <v>3089</v>
      </c>
      <c r="I132" s="241" t="s">
        <v>3052</v>
      </c>
      <c r="J132" s="241">
        <v>50</v>
      </c>
      <c r="K132" s="280"/>
    </row>
    <row r="133" spans="2:11" ht="15" customHeight="1">
      <c r="B133" s="278"/>
      <c r="C133" s="241" t="s">
        <v>3075</v>
      </c>
      <c r="D133" s="241"/>
      <c r="E133" s="241"/>
      <c r="F133" s="260" t="s">
        <v>3056</v>
      </c>
      <c r="G133" s="241"/>
      <c r="H133" s="241" t="s">
        <v>3089</v>
      </c>
      <c r="I133" s="241" t="s">
        <v>3052</v>
      </c>
      <c r="J133" s="241">
        <v>50</v>
      </c>
      <c r="K133" s="280"/>
    </row>
    <row r="134" spans="2:11" ht="15" customHeight="1">
      <c r="B134" s="278"/>
      <c r="C134" s="241" t="s">
        <v>3077</v>
      </c>
      <c r="D134" s="241"/>
      <c r="E134" s="241"/>
      <c r="F134" s="260" t="s">
        <v>3056</v>
      </c>
      <c r="G134" s="241"/>
      <c r="H134" s="241" t="s">
        <v>3089</v>
      </c>
      <c r="I134" s="241" t="s">
        <v>3052</v>
      </c>
      <c r="J134" s="241">
        <v>50</v>
      </c>
      <c r="K134" s="280"/>
    </row>
    <row r="135" spans="2:11" ht="15" customHeight="1">
      <c r="B135" s="278"/>
      <c r="C135" s="241" t="s">
        <v>132</v>
      </c>
      <c r="D135" s="241"/>
      <c r="E135" s="241"/>
      <c r="F135" s="260" t="s">
        <v>3056</v>
      </c>
      <c r="G135" s="241"/>
      <c r="H135" s="241" t="s">
        <v>3102</v>
      </c>
      <c r="I135" s="241" t="s">
        <v>3052</v>
      </c>
      <c r="J135" s="241">
        <v>255</v>
      </c>
      <c r="K135" s="280"/>
    </row>
    <row r="136" spans="2:11" ht="15" customHeight="1">
      <c r="B136" s="278"/>
      <c r="C136" s="241" t="s">
        <v>3079</v>
      </c>
      <c r="D136" s="241"/>
      <c r="E136" s="241"/>
      <c r="F136" s="260" t="s">
        <v>3050</v>
      </c>
      <c r="G136" s="241"/>
      <c r="H136" s="241" t="s">
        <v>3103</v>
      </c>
      <c r="I136" s="241" t="s">
        <v>3081</v>
      </c>
      <c r="J136" s="241"/>
      <c r="K136" s="280"/>
    </row>
    <row r="137" spans="2:11" ht="15" customHeight="1">
      <c r="B137" s="278"/>
      <c r="C137" s="241" t="s">
        <v>3082</v>
      </c>
      <c r="D137" s="241"/>
      <c r="E137" s="241"/>
      <c r="F137" s="260" t="s">
        <v>3050</v>
      </c>
      <c r="G137" s="241"/>
      <c r="H137" s="241" t="s">
        <v>3104</v>
      </c>
      <c r="I137" s="241" t="s">
        <v>3084</v>
      </c>
      <c r="J137" s="241"/>
      <c r="K137" s="280"/>
    </row>
    <row r="138" spans="2:11" ht="15" customHeight="1">
      <c r="B138" s="278"/>
      <c r="C138" s="241" t="s">
        <v>3085</v>
      </c>
      <c r="D138" s="241"/>
      <c r="E138" s="241"/>
      <c r="F138" s="260" t="s">
        <v>3050</v>
      </c>
      <c r="G138" s="241"/>
      <c r="H138" s="241" t="s">
        <v>3085</v>
      </c>
      <c r="I138" s="241" t="s">
        <v>3084</v>
      </c>
      <c r="J138" s="241"/>
      <c r="K138" s="280"/>
    </row>
    <row r="139" spans="2:11" ht="15" customHeight="1">
      <c r="B139" s="278"/>
      <c r="C139" s="241" t="s">
        <v>45</v>
      </c>
      <c r="D139" s="241"/>
      <c r="E139" s="241"/>
      <c r="F139" s="260" t="s">
        <v>3050</v>
      </c>
      <c r="G139" s="241"/>
      <c r="H139" s="241" t="s">
        <v>3105</v>
      </c>
      <c r="I139" s="241" t="s">
        <v>3084</v>
      </c>
      <c r="J139" s="241"/>
      <c r="K139" s="280"/>
    </row>
    <row r="140" spans="2:11" ht="15" customHeight="1">
      <c r="B140" s="278"/>
      <c r="C140" s="241" t="s">
        <v>3106</v>
      </c>
      <c r="D140" s="241"/>
      <c r="E140" s="241"/>
      <c r="F140" s="260" t="s">
        <v>3050</v>
      </c>
      <c r="G140" s="241"/>
      <c r="H140" s="241" t="s">
        <v>3107</v>
      </c>
      <c r="I140" s="241" t="s">
        <v>3084</v>
      </c>
      <c r="J140" s="241"/>
      <c r="K140" s="280"/>
    </row>
    <row r="141" spans="2:11" ht="15" customHeight="1">
      <c r="B141" s="281"/>
      <c r="C141" s="282"/>
      <c r="D141" s="282"/>
      <c r="E141" s="282"/>
      <c r="F141" s="282"/>
      <c r="G141" s="282"/>
      <c r="H141" s="282"/>
      <c r="I141" s="282"/>
      <c r="J141" s="282"/>
      <c r="K141" s="283"/>
    </row>
    <row r="142" spans="2:11" ht="18.75" customHeight="1">
      <c r="B142" s="237"/>
      <c r="C142" s="237"/>
      <c r="D142" s="237"/>
      <c r="E142" s="237"/>
      <c r="F142" s="270"/>
      <c r="G142" s="237"/>
      <c r="H142" s="237"/>
      <c r="I142" s="237"/>
      <c r="J142" s="237"/>
      <c r="K142" s="237"/>
    </row>
    <row r="143" spans="2:11" ht="18.75" customHeight="1">
      <c r="B143" s="247"/>
      <c r="C143" s="247"/>
      <c r="D143" s="247"/>
      <c r="E143" s="247"/>
      <c r="F143" s="247"/>
      <c r="G143" s="247"/>
      <c r="H143" s="247"/>
      <c r="I143" s="247"/>
      <c r="J143" s="247"/>
      <c r="K143" s="247"/>
    </row>
    <row r="144" spans="2:11" ht="7.5" customHeight="1">
      <c r="B144" s="248"/>
      <c r="C144" s="249"/>
      <c r="D144" s="249"/>
      <c r="E144" s="249"/>
      <c r="F144" s="249"/>
      <c r="G144" s="249"/>
      <c r="H144" s="249"/>
      <c r="I144" s="249"/>
      <c r="J144" s="249"/>
      <c r="K144" s="250"/>
    </row>
    <row r="145" spans="2:11" ht="45" customHeight="1">
      <c r="B145" s="251"/>
      <c r="C145" s="352" t="s">
        <v>3108</v>
      </c>
      <c r="D145" s="352"/>
      <c r="E145" s="352"/>
      <c r="F145" s="352"/>
      <c r="G145" s="352"/>
      <c r="H145" s="352"/>
      <c r="I145" s="352"/>
      <c r="J145" s="352"/>
      <c r="K145" s="252"/>
    </row>
    <row r="146" spans="2:11" ht="17.25" customHeight="1">
      <c r="B146" s="251"/>
      <c r="C146" s="253" t="s">
        <v>3044</v>
      </c>
      <c r="D146" s="253"/>
      <c r="E146" s="253"/>
      <c r="F146" s="253" t="s">
        <v>3045</v>
      </c>
      <c r="G146" s="254"/>
      <c r="H146" s="253" t="s">
        <v>127</v>
      </c>
      <c r="I146" s="253" t="s">
        <v>64</v>
      </c>
      <c r="J146" s="253" t="s">
        <v>3046</v>
      </c>
      <c r="K146" s="252"/>
    </row>
    <row r="147" spans="2:11" ht="17.25" customHeight="1">
      <c r="B147" s="251"/>
      <c r="C147" s="255" t="s">
        <v>3047</v>
      </c>
      <c r="D147" s="255"/>
      <c r="E147" s="255"/>
      <c r="F147" s="256" t="s">
        <v>3048</v>
      </c>
      <c r="G147" s="257"/>
      <c r="H147" s="255"/>
      <c r="I147" s="255"/>
      <c r="J147" s="255" t="s">
        <v>3049</v>
      </c>
      <c r="K147" s="252"/>
    </row>
    <row r="148" spans="2:11" ht="5.25" customHeight="1">
      <c r="B148" s="261"/>
      <c r="C148" s="258"/>
      <c r="D148" s="258"/>
      <c r="E148" s="258"/>
      <c r="F148" s="258"/>
      <c r="G148" s="259"/>
      <c r="H148" s="258"/>
      <c r="I148" s="258"/>
      <c r="J148" s="258"/>
      <c r="K148" s="280"/>
    </row>
    <row r="149" spans="2:11" ht="15" customHeight="1">
      <c r="B149" s="261"/>
      <c r="C149" s="284" t="s">
        <v>3053</v>
      </c>
      <c r="D149" s="241"/>
      <c r="E149" s="241"/>
      <c r="F149" s="285" t="s">
        <v>3050</v>
      </c>
      <c r="G149" s="241"/>
      <c r="H149" s="284" t="s">
        <v>3089</v>
      </c>
      <c r="I149" s="284" t="s">
        <v>3052</v>
      </c>
      <c r="J149" s="284">
        <v>120</v>
      </c>
      <c r="K149" s="280"/>
    </row>
    <row r="150" spans="2:11" ht="15" customHeight="1">
      <c r="B150" s="261"/>
      <c r="C150" s="284" t="s">
        <v>3098</v>
      </c>
      <c r="D150" s="241"/>
      <c r="E150" s="241"/>
      <c r="F150" s="285" t="s">
        <v>3050</v>
      </c>
      <c r="G150" s="241"/>
      <c r="H150" s="284" t="s">
        <v>3109</v>
      </c>
      <c r="I150" s="284" t="s">
        <v>3052</v>
      </c>
      <c r="J150" s="284" t="s">
        <v>3100</v>
      </c>
      <c r="K150" s="280"/>
    </row>
    <row r="151" spans="2:11" ht="15" customHeight="1">
      <c r="B151" s="261"/>
      <c r="C151" s="284" t="s">
        <v>89</v>
      </c>
      <c r="D151" s="241"/>
      <c r="E151" s="241"/>
      <c r="F151" s="285" t="s">
        <v>3050</v>
      </c>
      <c r="G151" s="241"/>
      <c r="H151" s="284" t="s">
        <v>3110</v>
      </c>
      <c r="I151" s="284" t="s">
        <v>3052</v>
      </c>
      <c r="J151" s="284" t="s">
        <v>3100</v>
      </c>
      <c r="K151" s="280"/>
    </row>
    <row r="152" spans="2:11" ht="15" customHeight="1">
      <c r="B152" s="261"/>
      <c r="C152" s="284" t="s">
        <v>3055</v>
      </c>
      <c r="D152" s="241"/>
      <c r="E152" s="241"/>
      <c r="F152" s="285" t="s">
        <v>3056</v>
      </c>
      <c r="G152" s="241"/>
      <c r="H152" s="284" t="s">
        <v>3089</v>
      </c>
      <c r="I152" s="284" t="s">
        <v>3052</v>
      </c>
      <c r="J152" s="284">
        <v>50</v>
      </c>
      <c r="K152" s="280"/>
    </row>
    <row r="153" spans="2:11" ht="15" customHeight="1">
      <c r="B153" s="261"/>
      <c r="C153" s="284" t="s">
        <v>3058</v>
      </c>
      <c r="D153" s="241"/>
      <c r="E153" s="241"/>
      <c r="F153" s="285" t="s">
        <v>3050</v>
      </c>
      <c r="G153" s="241"/>
      <c r="H153" s="284" t="s">
        <v>3089</v>
      </c>
      <c r="I153" s="284" t="s">
        <v>3060</v>
      </c>
      <c r="J153" s="284"/>
      <c r="K153" s="280"/>
    </row>
    <row r="154" spans="2:11" ht="15" customHeight="1">
      <c r="B154" s="261"/>
      <c r="C154" s="284" t="s">
        <v>3069</v>
      </c>
      <c r="D154" s="241"/>
      <c r="E154" s="241"/>
      <c r="F154" s="285" t="s">
        <v>3056</v>
      </c>
      <c r="G154" s="241"/>
      <c r="H154" s="284" t="s">
        <v>3089</v>
      </c>
      <c r="I154" s="284" t="s">
        <v>3052</v>
      </c>
      <c r="J154" s="284">
        <v>50</v>
      </c>
      <c r="K154" s="280"/>
    </row>
    <row r="155" spans="2:11" ht="15" customHeight="1">
      <c r="B155" s="261"/>
      <c r="C155" s="284" t="s">
        <v>3077</v>
      </c>
      <c r="D155" s="241"/>
      <c r="E155" s="241"/>
      <c r="F155" s="285" t="s">
        <v>3056</v>
      </c>
      <c r="G155" s="241"/>
      <c r="H155" s="284" t="s">
        <v>3089</v>
      </c>
      <c r="I155" s="284" t="s">
        <v>3052</v>
      </c>
      <c r="J155" s="284">
        <v>50</v>
      </c>
      <c r="K155" s="280"/>
    </row>
    <row r="156" spans="2:11" ht="15" customHeight="1">
      <c r="B156" s="261"/>
      <c r="C156" s="284" t="s">
        <v>3075</v>
      </c>
      <c r="D156" s="241"/>
      <c r="E156" s="241"/>
      <c r="F156" s="285" t="s">
        <v>3056</v>
      </c>
      <c r="G156" s="241"/>
      <c r="H156" s="284" t="s">
        <v>3089</v>
      </c>
      <c r="I156" s="284" t="s">
        <v>3052</v>
      </c>
      <c r="J156" s="284">
        <v>50</v>
      </c>
      <c r="K156" s="280"/>
    </row>
    <row r="157" spans="2:11" ht="15" customHeight="1">
      <c r="B157" s="261"/>
      <c r="C157" s="284" t="s">
        <v>119</v>
      </c>
      <c r="D157" s="241"/>
      <c r="E157" s="241"/>
      <c r="F157" s="285" t="s">
        <v>3050</v>
      </c>
      <c r="G157" s="241"/>
      <c r="H157" s="284" t="s">
        <v>3111</v>
      </c>
      <c r="I157" s="284" t="s">
        <v>3052</v>
      </c>
      <c r="J157" s="284" t="s">
        <v>3112</v>
      </c>
      <c r="K157" s="280"/>
    </row>
    <row r="158" spans="2:11" ht="15" customHeight="1">
      <c r="B158" s="261"/>
      <c r="C158" s="284" t="s">
        <v>3113</v>
      </c>
      <c r="D158" s="241"/>
      <c r="E158" s="241"/>
      <c r="F158" s="285" t="s">
        <v>3050</v>
      </c>
      <c r="G158" s="241"/>
      <c r="H158" s="284" t="s">
        <v>3114</v>
      </c>
      <c r="I158" s="284" t="s">
        <v>3084</v>
      </c>
      <c r="J158" s="284"/>
      <c r="K158" s="280"/>
    </row>
    <row r="159" spans="2:11" ht="15" customHeight="1">
      <c r="B159" s="286"/>
      <c r="C159" s="268"/>
      <c r="D159" s="268"/>
      <c r="E159" s="268"/>
      <c r="F159" s="268"/>
      <c r="G159" s="268"/>
      <c r="H159" s="268"/>
      <c r="I159" s="268"/>
      <c r="J159" s="268"/>
      <c r="K159" s="287"/>
    </row>
    <row r="160" spans="2:11" ht="18.75" customHeight="1">
      <c r="B160" s="237"/>
      <c r="C160" s="241"/>
      <c r="D160" s="241"/>
      <c r="E160" s="241"/>
      <c r="F160" s="260"/>
      <c r="G160" s="241"/>
      <c r="H160" s="241"/>
      <c r="I160" s="241"/>
      <c r="J160" s="241"/>
      <c r="K160" s="237"/>
    </row>
    <row r="161" spans="2:11" ht="18.75" customHeight="1">
      <c r="B161" s="247"/>
      <c r="C161" s="247"/>
      <c r="D161" s="247"/>
      <c r="E161" s="247"/>
      <c r="F161" s="247"/>
      <c r="G161" s="247"/>
      <c r="H161" s="247"/>
      <c r="I161" s="247"/>
      <c r="J161" s="247"/>
      <c r="K161" s="247"/>
    </row>
    <row r="162" spans="2:11" ht="7.5" customHeight="1">
      <c r="B162" s="229"/>
      <c r="C162" s="230"/>
      <c r="D162" s="230"/>
      <c r="E162" s="230"/>
      <c r="F162" s="230"/>
      <c r="G162" s="230"/>
      <c r="H162" s="230"/>
      <c r="I162" s="230"/>
      <c r="J162" s="230"/>
      <c r="K162" s="231"/>
    </row>
    <row r="163" spans="2:11" ht="45" customHeight="1">
      <c r="B163" s="232"/>
      <c r="C163" s="349" t="s">
        <v>3115</v>
      </c>
      <c r="D163" s="349"/>
      <c r="E163" s="349"/>
      <c r="F163" s="349"/>
      <c r="G163" s="349"/>
      <c r="H163" s="349"/>
      <c r="I163" s="349"/>
      <c r="J163" s="349"/>
      <c r="K163" s="233"/>
    </row>
    <row r="164" spans="2:11" ht="17.25" customHeight="1">
      <c r="B164" s="232"/>
      <c r="C164" s="253" t="s">
        <v>3044</v>
      </c>
      <c r="D164" s="253"/>
      <c r="E164" s="253"/>
      <c r="F164" s="253" t="s">
        <v>3045</v>
      </c>
      <c r="G164" s="288"/>
      <c r="H164" s="289" t="s">
        <v>127</v>
      </c>
      <c r="I164" s="289" t="s">
        <v>64</v>
      </c>
      <c r="J164" s="253" t="s">
        <v>3046</v>
      </c>
      <c r="K164" s="233"/>
    </row>
    <row r="165" spans="2:11" ht="17.25" customHeight="1">
      <c r="B165" s="234"/>
      <c r="C165" s="255" t="s">
        <v>3047</v>
      </c>
      <c r="D165" s="255"/>
      <c r="E165" s="255"/>
      <c r="F165" s="256" t="s">
        <v>3048</v>
      </c>
      <c r="G165" s="290"/>
      <c r="H165" s="291"/>
      <c r="I165" s="291"/>
      <c r="J165" s="255" t="s">
        <v>3049</v>
      </c>
      <c r="K165" s="235"/>
    </row>
    <row r="166" spans="2:11" ht="5.25" customHeight="1">
      <c r="B166" s="261"/>
      <c r="C166" s="258"/>
      <c r="D166" s="258"/>
      <c r="E166" s="258"/>
      <c r="F166" s="258"/>
      <c r="G166" s="259"/>
      <c r="H166" s="258"/>
      <c r="I166" s="258"/>
      <c r="J166" s="258"/>
      <c r="K166" s="280"/>
    </row>
    <row r="167" spans="2:11" ht="15" customHeight="1">
      <c r="B167" s="261"/>
      <c r="C167" s="241" t="s">
        <v>3053</v>
      </c>
      <c r="D167" s="241"/>
      <c r="E167" s="241"/>
      <c r="F167" s="260" t="s">
        <v>3050</v>
      </c>
      <c r="G167" s="241"/>
      <c r="H167" s="241" t="s">
        <v>3089</v>
      </c>
      <c r="I167" s="241" t="s">
        <v>3052</v>
      </c>
      <c r="J167" s="241">
        <v>120</v>
      </c>
      <c r="K167" s="280"/>
    </row>
    <row r="168" spans="2:11" ht="15" customHeight="1">
      <c r="B168" s="261"/>
      <c r="C168" s="241" t="s">
        <v>3098</v>
      </c>
      <c r="D168" s="241"/>
      <c r="E168" s="241"/>
      <c r="F168" s="260" t="s">
        <v>3050</v>
      </c>
      <c r="G168" s="241"/>
      <c r="H168" s="241" t="s">
        <v>3099</v>
      </c>
      <c r="I168" s="241" t="s">
        <v>3052</v>
      </c>
      <c r="J168" s="241" t="s">
        <v>3100</v>
      </c>
      <c r="K168" s="280"/>
    </row>
    <row r="169" spans="2:11" ht="15" customHeight="1">
      <c r="B169" s="261"/>
      <c r="C169" s="241" t="s">
        <v>89</v>
      </c>
      <c r="D169" s="241"/>
      <c r="E169" s="241"/>
      <c r="F169" s="260" t="s">
        <v>3050</v>
      </c>
      <c r="G169" s="241"/>
      <c r="H169" s="241" t="s">
        <v>3116</v>
      </c>
      <c r="I169" s="241" t="s">
        <v>3052</v>
      </c>
      <c r="J169" s="241" t="s">
        <v>3100</v>
      </c>
      <c r="K169" s="280"/>
    </row>
    <row r="170" spans="2:11" ht="15" customHeight="1">
      <c r="B170" s="261"/>
      <c r="C170" s="241" t="s">
        <v>3055</v>
      </c>
      <c r="D170" s="241"/>
      <c r="E170" s="241"/>
      <c r="F170" s="260" t="s">
        <v>3056</v>
      </c>
      <c r="G170" s="241"/>
      <c r="H170" s="241" t="s">
        <v>3116</v>
      </c>
      <c r="I170" s="241" t="s">
        <v>3052</v>
      </c>
      <c r="J170" s="241">
        <v>50</v>
      </c>
      <c r="K170" s="280"/>
    </row>
    <row r="171" spans="2:11" ht="15" customHeight="1">
      <c r="B171" s="261"/>
      <c r="C171" s="241" t="s">
        <v>3058</v>
      </c>
      <c r="D171" s="241"/>
      <c r="E171" s="241"/>
      <c r="F171" s="260" t="s">
        <v>3050</v>
      </c>
      <c r="G171" s="241"/>
      <c r="H171" s="241" t="s">
        <v>3116</v>
      </c>
      <c r="I171" s="241" t="s">
        <v>3060</v>
      </c>
      <c r="J171" s="241"/>
      <c r="K171" s="280"/>
    </row>
    <row r="172" spans="2:11" ht="15" customHeight="1">
      <c r="B172" s="261"/>
      <c r="C172" s="241" t="s">
        <v>3069</v>
      </c>
      <c r="D172" s="241"/>
      <c r="E172" s="241"/>
      <c r="F172" s="260" t="s">
        <v>3056</v>
      </c>
      <c r="G172" s="241"/>
      <c r="H172" s="241" t="s">
        <v>3116</v>
      </c>
      <c r="I172" s="241" t="s">
        <v>3052</v>
      </c>
      <c r="J172" s="241">
        <v>50</v>
      </c>
      <c r="K172" s="280"/>
    </row>
    <row r="173" spans="2:11" ht="15" customHeight="1">
      <c r="B173" s="261"/>
      <c r="C173" s="241" t="s">
        <v>3077</v>
      </c>
      <c r="D173" s="241"/>
      <c r="E173" s="241"/>
      <c r="F173" s="260" t="s">
        <v>3056</v>
      </c>
      <c r="G173" s="241"/>
      <c r="H173" s="241" t="s">
        <v>3116</v>
      </c>
      <c r="I173" s="241" t="s">
        <v>3052</v>
      </c>
      <c r="J173" s="241">
        <v>50</v>
      </c>
      <c r="K173" s="280"/>
    </row>
    <row r="174" spans="2:11" ht="15" customHeight="1">
      <c r="B174" s="261"/>
      <c r="C174" s="241" t="s">
        <v>3075</v>
      </c>
      <c r="D174" s="241"/>
      <c r="E174" s="241"/>
      <c r="F174" s="260" t="s">
        <v>3056</v>
      </c>
      <c r="G174" s="241"/>
      <c r="H174" s="241" t="s">
        <v>3116</v>
      </c>
      <c r="I174" s="241" t="s">
        <v>3052</v>
      </c>
      <c r="J174" s="241">
        <v>50</v>
      </c>
      <c r="K174" s="280"/>
    </row>
    <row r="175" spans="2:11" ht="15" customHeight="1">
      <c r="B175" s="261"/>
      <c r="C175" s="241" t="s">
        <v>126</v>
      </c>
      <c r="D175" s="241"/>
      <c r="E175" s="241"/>
      <c r="F175" s="260" t="s">
        <v>3050</v>
      </c>
      <c r="G175" s="241"/>
      <c r="H175" s="241" t="s">
        <v>3117</v>
      </c>
      <c r="I175" s="241" t="s">
        <v>3118</v>
      </c>
      <c r="J175" s="241"/>
      <c r="K175" s="280"/>
    </row>
    <row r="176" spans="2:11" ht="15" customHeight="1">
      <c r="B176" s="261"/>
      <c r="C176" s="241" t="s">
        <v>64</v>
      </c>
      <c r="D176" s="241"/>
      <c r="E176" s="241"/>
      <c r="F176" s="260" t="s">
        <v>3050</v>
      </c>
      <c r="G176" s="241"/>
      <c r="H176" s="241" t="s">
        <v>3119</v>
      </c>
      <c r="I176" s="241" t="s">
        <v>3120</v>
      </c>
      <c r="J176" s="241">
        <v>1</v>
      </c>
      <c r="K176" s="280"/>
    </row>
    <row r="177" spans="2:11" ht="15" customHeight="1">
      <c r="B177" s="261"/>
      <c r="C177" s="241" t="s">
        <v>60</v>
      </c>
      <c r="D177" s="241"/>
      <c r="E177" s="241"/>
      <c r="F177" s="260" t="s">
        <v>3050</v>
      </c>
      <c r="G177" s="241"/>
      <c r="H177" s="241" t="s">
        <v>3121</v>
      </c>
      <c r="I177" s="241" t="s">
        <v>3052</v>
      </c>
      <c r="J177" s="241">
        <v>20</v>
      </c>
      <c r="K177" s="280"/>
    </row>
    <row r="178" spans="2:11" ht="15" customHeight="1">
      <c r="B178" s="261"/>
      <c r="C178" s="241" t="s">
        <v>127</v>
      </c>
      <c r="D178" s="241"/>
      <c r="E178" s="241"/>
      <c r="F178" s="260" t="s">
        <v>3050</v>
      </c>
      <c r="G178" s="241"/>
      <c r="H178" s="241" t="s">
        <v>3122</v>
      </c>
      <c r="I178" s="241" t="s">
        <v>3052</v>
      </c>
      <c r="J178" s="241">
        <v>255</v>
      </c>
      <c r="K178" s="280"/>
    </row>
    <row r="179" spans="2:11" ht="15" customHeight="1">
      <c r="B179" s="261"/>
      <c r="C179" s="241" t="s">
        <v>128</v>
      </c>
      <c r="D179" s="241"/>
      <c r="E179" s="241"/>
      <c r="F179" s="260" t="s">
        <v>3050</v>
      </c>
      <c r="G179" s="241"/>
      <c r="H179" s="241" t="s">
        <v>3015</v>
      </c>
      <c r="I179" s="241" t="s">
        <v>3052</v>
      </c>
      <c r="J179" s="241">
        <v>10</v>
      </c>
      <c r="K179" s="280"/>
    </row>
    <row r="180" spans="2:11" ht="15" customHeight="1">
      <c r="B180" s="261"/>
      <c r="C180" s="241" t="s">
        <v>129</v>
      </c>
      <c r="D180" s="241"/>
      <c r="E180" s="241"/>
      <c r="F180" s="260" t="s">
        <v>3050</v>
      </c>
      <c r="G180" s="241"/>
      <c r="H180" s="241" t="s">
        <v>3123</v>
      </c>
      <c r="I180" s="241" t="s">
        <v>3084</v>
      </c>
      <c r="J180" s="241"/>
      <c r="K180" s="280"/>
    </row>
    <row r="181" spans="2:11" ht="15" customHeight="1">
      <c r="B181" s="261"/>
      <c r="C181" s="241" t="s">
        <v>3124</v>
      </c>
      <c r="D181" s="241"/>
      <c r="E181" s="241"/>
      <c r="F181" s="260" t="s">
        <v>3050</v>
      </c>
      <c r="G181" s="241"/>
      <c r="H181" s="241" t="s">
        <v>3125</v>
      </c>
      <c r="I181" s="241" t="s">
        <v>3084</v>
      </c>
      <c r="J181" s="241"/>
      <c r="K181" s="280"/>
    </row>
    <row r="182" spans="2:11" ht="15" customHeight="1">
      <c r="B182" s="261"/>
      <c r="C182" s="241" t="s">
        <v>3113</v>
      </c>
      <c r="D182" s="241"/>
      <c r="E182" s="241"/>
      <c r="F182" s="260" t="s">
        <v>3050</v>
      </c>
      <c r="G182" s="241"/>
      <c r="H182" s="241" t="s">
        <v>3126</v>
      </c>
      <c r="I182" s="241" t="s">
        <v>3084</v>
      </c>
      <c r="J182" s="241"/>
      <c r="K182" s="280"/>
    </row>
    <row r="183" spans="2:11" ht="15" customHeight="1">
      <c r="B183" s="261"/>
      <c r="C183" s="241" t="s">
        <v>131</v>
      </c>
      <c r="D183" s="241"/>
      <c r="E183" s="241"/>
      <c r="F183" s="260" t="s">
        <v>3056</v>
      </c>
      <c r="G183" s="241"/>
      <c r="H183" s="241" t="s">
        <v>3127</v>
      </c>
      <c r="I183" s="241" t="s">
        <v>3052</v>
      </c>
      <c r="J183" s="241">
        <v>50</v>
      </c>
      <c r="K183" s="280"/>
    </row>
    <row r="184" spans="2:11" ht="15" customHeight="1">
      <c r="B184" s="261"/>
      <c r="C184" s="241" t="s">
        <v>3128</v>
      </c>
      <c r="D184" s="241"/>
      <c r="E184" s="241"/>
      <c r="F184" s="260" t="s">
        <v>3056</v>
      </c>
      <c r="G184" s="241"/>
      <c r="H184" s="241" t="s">
        <v>3129</v>
      </c>
      <c r="I184" s="241" t="s">
        <v>3130</v>
      </c>
      <c r="J184" s="241"/>
      <c r="K184" s="280"/>
    </row>
    <row r="185" spans="2:11" ht="15" customHeight="1">
      <c r="B185" s="261"/>
      <c r="C185" s="241" t="s">
        <v>3131</v>
      </c>
      <c r="D185" s="241"/>
      <c r="E185" s="241"/>
      <c r="F185" s="260" t="s">
        <v>3056</v>
      </c>
      <c r="G185" s="241"/>
      <c r="H185" s="241" t="s">
        <v>3132</v>
      </c>
      <c r="I185" s="241" t="s">
        <v>3130</v>
      </c>
      <c r="J185" s="241"/>
      <c r="K185" s="280"/>
    </row>
    <row r="186" spans="2:11" ht="15" customHeight="1">
      <c r="B186" s="261"/>
      <c r="C186" s="241" t="s">
        <v>3133</v>
      </c>
      <c r="D186" s="241"/>
      <c r="E186" s="241"/>
      <c r="F186" s="260" t="s">
        <v>3056</v>
      </c>
      <c r="G186" s="241"/>
      <c r="H186" s="241" t="s">
        <v>3134</v>
      </c>
      <c r="I186" s="241" t="s">
        <v>3130</v>
      </c>
      <c r="J186" s="241"/>
      <c r="K186" s="280"/>
    </row>
    <row r="187" spans="2:11" ht="15" customHeight="1">
      <c r="B187" s="261"/>
      <c r="C187" s="292" t="s">
        <v>3135</v>
      </c>
      <c r="D187" s="241"/>
      <c r="E187" s="241"/>
      <c r="F187" s="260" t="s">
        <v>3056</v>
      </c>
      <c r="G187" s="241"/>
      <c r="H187" s="241" t="s">
        <v>3136</v>
      </c>
      <c r="I187" s="241" t="s">
        <v>3137</v>
      </c>
      <c r="J187" s="293" t="s">
        <v>3138</v>
      </c>
      <c r="K187" s="280"/>
    </row>
    <row r="188" spans="2:11" ht="15" customHeight="1">
      <c r="B188" s="261"/>
      <c r="C188" s="246" t="s">
        <v>49</v>
      </c>
      <c r="D188" s="241"/>
      <c r="E188" s="241"/>
      <c r="F188" s="260" t="s">
        <v>3050</v>
      </c>
      <c r="G188" s="241"/>
      <c r="H188" s="237" t="s">
        <v>3139</v>
      </c>
      <c r="I188" s="241" t="s">
        <v>3140</v>
      </c>
      <c r="J188" s="241"/>
      <c r="K188" s="280"/>
    </row>
    <row r="189" spans="2:11" ht="15" customHeight="1">
      <c r="B189" s="261"/>
      <c r="C189" s="246" t="s">
        <v>3141</v>
      </c>
      <c r="D189" s="241"/>
      <c r="E189" s="241"/>
      <c r="F189" s="260" t="s">
        <v>3050</v>
      </c>
      <c r="G189" s="241"/>
      <c r="H189" s="241" t="s">
        <v>3142</v>
      </c>
      <c r="I189" s="241" t="s">
        <v>3084</v>
      </c>
      <c r="J189" s="241"/>
      <c r="K189" s="280"/>
    </row>
    <row r="190" spans="2:11" ht="15" customHeight="1">
      <c r="B190" s="261"/>
      <c r="C190" s="246" t="s">
        <v>3143</v>
      </c>
      <c r="D190" s="241"/>
      <c r="E190" s="241"/>
      <c r="F190" s="260" t="s">
        <v>3050</v>
      </c>
      <c r="G190" s="241"/>
      <c r="H190" s="241" t="s">
        <v>3144</v>
      </c>
      <c r="I190" s="241" t="s">
        <v>3084</v>
      </c>
      <c r="J190" s="241"/>
      <c r="K190" s="280"/>
    </row>
    <row r="191" spans="2:11" ht="15" customHeight="1">
      <c r="B191" s="261"/>
      <c r="C191" s="246" t="s">
        <v>3145</v>
      </c>
      <c r="D191" s="241"/>
      <c r="E191" s="241"/>
      <c r="F191" s="260" t="s">
        <v>3056</v>
      </c>
      <c r="G191" s="241"/>
      <c r="H191" s="241" t="s">
        <v>3146</v>
      </c>
      <c r="I191" s="241" t="s">
        <v>3084</v>
      </c>
      <c r="J191" s="241"/>
      <c r="K191" s="280"/>
    </row>
    <row r="192" spans="2:11" ht="15" customHeight="1">
      <c r="B192" s="286"/>
      <c r="C192" s="294"/>
      <c r="D192" s="268"/>
      <c r="E192" s="268"/>
      <c r="F192" s="268"/>
      <c r="G192" s="268"/>
      <c r="H192" s="268"/>
      <c r="I192" s="268"/>
      <c r="J192" s="268"/>
      <c r="K192" s="287"/>
    </row>
    <row r="193" spans="2:11" ht="18.75" customHeight="1">
      <c r="B193" s="237"/>
      <c r="C193" s="241"/>
      <c r="D193" s="241"/>
      <c r="E193" s="241"/>
      <c r="F193" s="260"/>
      <c r="G193" s="241"/>
      <c r="H193" s="241"/>
      <c r="I193" s="241"/>
      <c r="J193" s="241"/>
      <c r="K193" s="237"/>
    </row>
    <row r="194" spans="2:11" ht="18.75" customHeight="1">
      <c r="B194" s="237"/>
      <c r="C194" s="241"/>
      <c r="D194" s="241"/>
      <c r="E194" s="241"/>
      <c r="F194" s="260"/>
      <c r="G194" s="241"/>
      <c r="H194" s="241"/>
      <c r="I194" s="241"/>
      <c r="J194" s="241"/>
      <c r="K194" s="237"/>
    </row>
    <row r="195" spans="2:11" ht="18.75" customHeight="1">
      <c r="B195" s="247"/>
      <c r="C195" s="247"/>
      <c r="D195" s="247"/>
      <c r="E195" s="247"/>
      <c r="F195" s="247"/>
      <c r="G195" s="247"/>
      <c r="H195" s="247"/>
      <c r="I195" s="247"/>
      <c r="J195" s="247"/>
      <c r="K195" s="247"/>
    </row>
    <row r="196" spans="2:11">
      <c r="B196" s="229"/>
      <c r="C196" s="230"/>
      <c r="D196" s="230"/>
      <c r="E196" s="230"/>
      <c r="F196" s="230"/>
      <c r="G196" s="230"/>
      <c r="H196" s="230"/>
      <c r="I196" s="230"/>
      <c r="J196" s="230"/>
      <c r="K196" s="231"/>
    </row>
    <row r="197" spans="2:11" ht="20.5">
      <c r="B197" s="232"/>
      <c r="C197" s="349" t="s">
        <v>3147</v>
      </c>
      <c r="D197" s="349"/>
      <c r="E197" s="349"/>
      <c r="F197" s="349"/>
      <c r="G197" s="349"/>
      <c r="H197" s="349"/>
      <c r="I197" s="349"/>
      <c r="J197" s="349"/>
      <c r="K197" s="233"/>
    </row>
    <row r="198" spans="2:11" ht="25.5" customHeight="1">
      <c r="B198" s="232"/>
      <c r="C198" s="295" t="s">
        <v>3148</v>
      </c>
      <c r="D198" s="295"/>
      <c r="E198" s="295"/>
      <c r="F198" s="295" t="s">
        <v>3149</v>
      </c>
      <c r="G198" s="296"/>
      <c r="H198" s="353" t="s">
        <v>3150</v>
      </c>
      <c r="I198" s="353"/>
      <c r="J198" s="353"/>
      <c r="K198" s="233"/>
    </row>
    <row r="199" spans="2:11" ht="5.25" customHeight="1">
      <c r="B199" s="261"/>
      <c r="C199" s="258"/>
      <c r="D199" s="258"/>
      <c r="E199" s="258"/>
      <c r="F199" s="258"/>
      <c r="G199" s="241"/>
      <c r="H199" s="258"/>
      <c r="I199" s="258"/>
      <c r="J199" s="258"/>
      <c r="K199" s="280"/>
    </row>
    <row r="200" spans="2:11" ht="15" customHeight="1">
      <c r="B200" s="261"/>
      <c r="C200" s="241" t="s">
        <v>3140</v>
      </c>
      <c r="D200" s="241"/>
      <c r="E200" s="241"/>
      <c r="F200" s="260" t="s">
        <v>50</v>
      </c>
      <c r="G200" s="241"/>
      <c r="H200" s="354" t="s">
        <v>3151</v>
      </c>
      <c r="I200" s="354"/>
      <c r="J200" s="354"/>
      <c r="K200" s="280"/>
    </row>
    <row r="201" spans="2:11" ht="15" customHeight="1">
      <c r="B201" s="261"/>
      <c r="C201" s="265"/>
      <c r="D201" s="241"/>
      <c r="E201" s="241"/>
      <c r="F201" s="260" t="s">
        <v>51</v>
      </c>
      <c r="G201" s="241"/>
      <c r="H201" s="354" t="s">
        <v>3152</v>
      </c>
      <c r="I201" s="354"/>
      <c r="J201" s="354"/>
      <c r="K201" s="280"/>
    </row>
    <row r="202" spans="2:11" ht="15" customHeight="1">
      <c r="B202" s="261"/>
      <c r="C202" s="265"/>
      <c r="D202" s="241"/>
      <c r="E202" s="241"/>
      <c r="F202" s="260" t="s">
        <v>54</v>
      </c>
      <c r="G202" s="241"/>
      <c r="H202" s="354" t="s">
        <v>3153</v>
      </c>
      <c r="I202" s="354"/>
      <c r="J202" s="354"/>
      <c r="K202" s="280"/>
    </row>
    <row r="203" spans="2:11" ht="15" customHeight="1">
      <c r="B203" s="261"/>
      <c r="C203" s="241"/>
      <c r="D203" s="241"/>
      <c r="E203" s="241"/>
      <c r="F203" s="260" t="s">
        <v>52</v>
      </c>
      <c r="G203" s="241"/>
      <c r="H203" s="354" t="s">
        <v>3154</v>
      </c>
      <c r="I203" s="354"/>
      <c r="J203" s="354"/>
      <c r="K203" s="280"/>
    </row>
    <row r="204" spans="2:11" ht="15" customHeight="1">
      <c r="B204" s="261"/>
      <c r="C204" s="241"/>
      <c r="D204" s="241"/>
      <c r="E204" s="241"/>
      <c r="F204" s="260" t="s">
        <v>53</v>
      </c>
      <c r="G204" s="241"/>
      <c r="H204" s="354" t="s">
        <v>3155</v>
      </c>
      <c r="I204" s="354"/>
      <c r="J204" s="354"/>
      <c r="K204" s="280"/>
    </row>
    <row r="205" spans="2:11" ht="15" customHeight="1">
      <c r="B205" s="261"/>
      <c r="C205" s="241"/>
      <c r="D205" s="241"/>
      <c r="E205" s="241"/>
      <c r="F205" s="260"/>
      <c r="G205" s="241"/>
      <c r="H205" s="241"/>
      <c r="I205" s="241"/>
      <c r="J205" s="241"/>
      <c r="K205" s="280"/>
    </row>
    <row r="206" spans="2:11" ht="15" customHeight="1">
      <c r="B206" s="261"/>
      <c r="C206" s="241" t="s">
        <v>3096</v>
      </c>
      <c r="D206" s="241"/>
      <c r="E206" s="241"/>
      <c r="F206" s="260" t="s">
        <v>84</v>
      </c>
      <c r="G206" s="241"/>
      <c r="H206" s="354" t="s">
        <v>3156</v>
      </c>
      <c r="I206" s="354"/>
      <c r="J206" s="354"/>
      <c r="K206" s="280"/>
    </row>
    <row r="207" spans="2:11" ht="15" customHeight="1">
      <c r="B207" s="261"/>
      <c r="C207" s="265"/>
      <c r="D207" s="241"/>
      <c r="E207" s="241"/>
      <c r="F207" s="260" t="s">
        <v>2995</v>
      </c>
      <c r="G207" s="241"/>
      <c r="H207" s="354" t="s">
        <v>2996</v>
      </c>
      <c r="I207" s="354"/>
      <c r="J207" s="354"/>
      <c r="K207" s="280"/>
    </row>
    <row r="208" spans="2:11" ht="15" customHeight="1">
      <c r="B208" s="261"/>
      <c r="C208" s="241"/>
      <c r="D208" s="241"/>
      <c r="E208" s="241"/>
      <c r="F208" s="260" t="s">
        <v>2993</v>
      </c>
      <c r="G208" s="241"/>
      <c r="H208" s="354" t="s">
        <v>3157</v>
      </c>
      <c r="I208" s="354"/>
      <c r="J208" s="354"/>
      <c r="K208" s="280"/>
    </row>
    <row r="209" spans="2:11" ht="15" customHeight="1">
      <c r="B209" s="297"/>
      <c r="C209" s="265"/>
      <c r="D209" s="265"/>
      <c r="E209" s="265"/>
      <c r="F209" s="260" t="s">
        <v>2997</v>
      </c>
      <c r="G209" s="246"/>
      <c r="H209" s="355" t="s">
        <v>88</v>
      </c>
      <c r="I209" s="355"/>
      <c r="J209" s="355"/>
      <c r="K209" s="298"/>
    </row>
    <row r="210" spans="2:11" ht="15" customHeight="1">
      <c r="B210" s="297"/>
      <c r="C210" s="265"/>
      <c r="D210" s="265"/>
      <c r="E210" s="265"/>
      <c r="F210" s="260" t="s">
        <v>2998</v>
      </c>
      <c r="G210" s="246"/>
      <c r="H210" s="355" t="s">
        <v>3158</v>
      </c>
      <c r="I210" s="355"/>
      <c r="J210" s="355"/>
      <c r="K210" s="298"/>
    </row>
    <row r="211" spans="2:11" ht="15" customHeight="1">
      <c r="B211" s="297"/>
      <c r="C211" s="265"/>
      <c r="D211" s="265"/>
      <c r="E211" s="265"/>
      <c r="F211" s="299"/>
      <c r="G211" s="246"/>
      <c r="H211" s="300"/>
      <c r="I211" s="300"/>
      <c r="J211" s="300"/>
      <c r="K211" s="298"/>
    </row>
    <row r="212" spans="2:11" ht="15" customHeight="1">
      <c r="B212" s="297"/>
      <c r="C212" s="241" t="s">
        <v>3120</v>
      </c>
      <c r="D212" s="265"/>
      <c r="E212" s="265"/>
      <c r="F212" s="260">
        <v>1</v>
      </c>
      <c r="G212" s="246"/>
      <c r="H212" s="355" t="s">
        <v>3159</v>
      </c>
      <c r="I212" s="355"/>
      <c r="J212" s="355"/>
      <c r="K212" s="298"/>
    </row>
    <row r="213" spans="2:11" ht="15" customHeight="1">
      <c r="B213" s="297"/>
      <c r="C213" s="265"/>
      <c r="D213" s="265"/>
      <c r="E213" s="265"/>
      <c r="F213" s="260">
        <v>2</v>
      </c>
      <c r="G213" s="246"/>
      <c r="H213" s="355" t="s">
        <v>3160</v>
      </c>
      <c r="I213" s="355"/>
      <c r="J213" s="355"/>
      <c r="K213" s="298"/>
    </row>
    <row r="214" spans="2:11" ht="15" customHeight="1">
      <c r="B214" s="297"/>
      <c r="C214" s="265"/>
      <c r="D214" s="265"/>
      <c r="E214" s="265"/>
      <c r="F214" s="260">
        <v>3</v>
      </c>
      <c r="G214" s="246"/>
      <c r="H214" s="355" t="s">
        <v>3161</v>
      </c>
      <c r="I214" s="355"/>
      <c r="J214" s="355"/>
      <c r="K214" s="298"/>
    </row>
    <row r="215" spans="2:11" ht="15" customHeight="1">
      <c r="B215" s="297"/>
      <c r="C215" s="265"/>
      <c r="D215" s="265"/>
      <c r="E215" s="265"/>
      <c r="F215" s="260">
        <v>4</v>
      </c>
      <c r="G215" s="246"/>
      <c r="H215" s="355" t="s">
        <v>3162</v>
      </c>
      <c r="I215" s="355"/>
      <c r="J215" s="355"/>
      <c r="K215" s="298"/>
    </row>
    <row r="216" spans="2:11" ht="12.75" customHeight="1">
      <c r="B216" s="301"/>
      <c r="C216" s="302"/>
      <c r="D216" s="302"/>
      <c r="E216" s="302"/>
      <c r="F216" s="302"/>
      <c r="G216" s="302"/>
      <c r="H216" s="302"/>
      <c r="I216" s="302"/>
      <c r="J216" s="302"/>
      <c r="K216" s="303"/>
    </row>
  </sheetData>
  <sheetProtection formatCells="0" formatColumns="0" formatRows="0" insertColumns="0" insertRows="0" insertHyperlinks="0" deleteColumns="0" deleteRows="0" sort="0" autoFilter="0" pivotTables="0"/>
  <mergeCells count="77">
    <mergeCell ref="H215:J215"/>
    <mergeCell ref="H208:J208"/>
    <mergeCell ref="H203:J203"/>
    <mergeCell ref="H201:J201"/>
    <mergeCell ref="H212:J212"/>
    <mergeCell ref="H214:J214"/>
    <mergeCell ref="H213:J213"/>
    <mergeCell ref="H210:J210"/>
    <mergeCell ref="H209:J209"/>
    <mergeCell ref="H207:J207"/>
    <mergeCell ref="H198:J198"/>
    <mergeCell ref="C197:J197"/>
    <mergeCell ref="H206:J206"/>
    <mergeCell ref="H204:J204"/>
    <mergeCell ref="H202:J202"/>
    <mergeCell ref="H200:J200"/>
    <mergeCell ref="C163:J163"/>
    <mergeCell ref="C120:J120"/>
    <mergeCell ref="C145:J145"/>
    <mergeCell ref="C100:J100"/>
    <mergeCell ref="C73:J73"/>
    <mergeCell ref="D68:J68"/>
    <mergeCell ref="D66:J66"/>
    <mergeCell ref="D65:J65"/>
    <mergeCell ref="D67:J67"/>
    <mergeCell ref="D64:J64"/>
    <mergeCell ref="D59:J59"/>
    <mergeCell ref="D60:J60"/>
    <mergeCell ref="D63:J63"/>
    <mergeCell ref="D61:J61"/>
    <mergeCell ref="D58:J58"/>
    <mergeCell ref="D57:J57"/>
    <mergeCell ref="D56:J56"/>
    <mergeCell ref="D45:J45"/>
    <mergeCell ref="C50:J50"/>
    <mergeCell ref="C52:J52"/>
    <mergeCell ref="C53:J53"/>
    <mergeCell ref="C55:J55"/>
    <mergeCell ref="D49:J49"/>
    <mergeCell ref="E48:J48"/>
    <mergeCell ref="E47:J47"/>
    <mergeCell ref="E46:J46"/>
    <mergeCell ref="G43:J43"/>
    <mergeCell ref="G42:J42"/>
    <mergeCell ref="D33:J33"/>
    <mergeCell ref="G38:J38"/>
    <mergeCell ref="G39:J39"/>
    <mergeCell ref="G40:J40"/>
    <mergeCell ref="G41:J41"/>
    <mergeCell ref="G34:J34"/>
    <mergeCell ref="G35:J35"/>
    <mergeCell ref="G36:J36"/>
    <mergeCell ref="G37:J37"/>
    <mergeCell ref="D31:J31"/>
    <mergeCell ref="D32:J32"/>
    <mergeCell ref="D29:J29"/>
    <mergeCell ref="D28:J28"/>
    <mergeCell ref="D26:J26"/>
    <mergeCell ref="C23:J23"/>
    <mergeCell ref="D25:J25"/>
    <mergeCell ref="C24:J24"/>
    <mergeCell ref="F18:J18"/>
    <mergeCell ref="F21:J21"/>
    <mergeCell ref="F19:J19"/>
    <mergeCell ref="F20:J20"/>
    <mergeCell ref="F17:J17"/>
    <mergeCell ref="C3:J3"/>
    <mergeCell ref="C9:J9"/>
    <mergeCell ref="D11:J11"/>
    <mergeCell ref="D14:J14"/>
    <mergeCell ref="D15:J15"/>
    <mergeCell ref="F16:J16"/>
    <mergeCell ref="D10:J10"/>
    <mergeCell ref="D13:J13"/>
    <mergeCell ref="C4:J4"/>
    <mergeCell ref="C6:J6"/>
    <mergeCell ref="C7:J7"/>
  </mergeCells>
  <pageMargins left="0.59027779999999996" right="0.59027779999999996" top="0.59027779999999996" bottom="0.59027779999999996" header="0" footer="0"/>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vt:i4>
      </vt:variant>
      <vt:variant>
        <vt:lpstr>Pojmenované oblasti</vt:lpstr>
      </vt:variant>
      <vt:variant>
        <vt:i4>15</vt:i4>
      </vt:variant>
    </vt:vector>
  </HeadingPairs>
  <TitlesOfParts>
    <vt:vector size="23" baseType="lpstr">
      <vt:lpstr>Rekapitulace stavby</vt:lpstr>
      <vt:lpstr>99 - Vedlejší a ostatní n...</vt:lpstr>
      <vt:lpstr>D.1.1 - Architektonicko-s...</vt:lpstr>
      <vt:lpstr>D.1.4.2 - Zařízení vzduch...</vt:lpstr>
      <vt:lpstr>D.1.4.3 - Zařízení zdravo...</vt:lpstr>
      <vt:lpstr>D.1.4.4 - Zařízení silnop...</vt:lpstr>
      <vt:lpstr>3 - Dvůr - stavební úpravy</vt:lpstr>
      <vt:lpstr>Pokyny pro vyplnění</vt:lpstr>
      <vt:lpstr>'3 - Dvůr - stavební úpravy'!Názvy_tisku</vt:lpstr>
      <vt:lpstr>'99 - Vedlejší a ostatní n...'!Názvy_tisku</vt:lpstr>
      <vt:lpstr>'D.1.1 - Architektonicko-s...'!Názvy_tisku</vt:lpstr>
      <vt:lpstr>'D.1.4.2 - Zařízení vzduch...'!Názvy_tisku</vt:lpstr>
      <vt:lpstr>'D.1.4.3 - Zařízení zdravo...'!Názvy_tisku</vt:lpstr>
      <vt:lpstr>'D.1.4.4 - Zařízení silnop...'!Názvy_tisku</vt:lpstr>
      <vt:lpstr>'Rekapitulace stavby'!Názvy_tisku</vt:lpstr>
      <vt:lpstr>'3 - Dvůr - stavební úpravy'!Oblast_tisku</vt:lpstr>
      <vt:lpstr>'99 - Vedlejší a ostatní n...'!Oblast_tisku</vt:lpstr>
      <vt:lpstr>'D.1.1 - Architektonicko-s...'!Oblast_tisku</vt:lpstr>
      <vt:lpstr>'D.1.4.2 - Zařízení vzduch...'!Oblast_tisku</vt:lpstr>
      <vt:lpstr>'D.1.4.3 - Zařízení zdravo...'!Oblast_tisku</vt:lpstr>
      <vt:lpstr>'D.1.4.4 - Zařízení silnop...'!Oblast_tisku</vt:lpstr>
      <vt:lpstr>'Pokyny pro vyplnění'!Oblast_tisku</vt:lpstr>
      <vt:lpstr>'Rekapitulace stavby'!Oblast_tisku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RUDA\Rudolf Král</dc:creator>
  <cp:lastModifiedBy>Jiří Švarc</cp:lastModifiedBy>
  <dcterms:created xsi:type="dcterms:W3CDTF">2019-03-19T07:52:58Z</dcterms:created>
  <dcterms:modified xsi:type="dcterms:W3CDTF">2019-07-29T15:04:37Z</dcterms:modified>
</cp:coreProperties>
</file>